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39" documentId="8_{B6337239-1A00-434D-AAD0-422EA1FEB5AE}" xr6:coauthVersionLast="47" xr6:coauthVersionMax="47" xr10:uidLastSave="{65E9D439-30DE-4285-8BF0-F7CC57F2D9F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2" i="12" s="1"/>
  <c r="S301" i="1" a="1"/>
  <c r="S301" i="1" s="1"/>
  <c r="D302" i="12" s="1"/>
  <c r="T301" i="1" a="1"/>
  <c r="T301" i="1" s="1"/>
  <c r="E302" i="12" s="1"/>
  <c r="U301" i="1"/>
  <c r="BB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4" i="12" s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6" i="12" s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20" i="12" s="1"/>
  <c r="S319" i="1" a="1"/>
  <c r="S319" i="1" s="1"/>
  <c r="D320" i="12" s="1"/>
  <c r="T319" i="1" a="1"/>
  <c r="T319" i="1" s="1"/>
  <c r="E320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9" i="12" s="1"/>
  <c r="S288" i="1" a="1"/>
  <c r="S288" i="1" s="1"/>
  <c r="D289" i="12" s="1"/>
  <c r="T288" i="1" a="1"/>
  <c r="T288" i="1" s="1"/>
  <c r="E289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AJ309" i="1"/>
  <c r="AJ322" i="1"/>
  <c r="AJ319" i="1"/>
  <c r="AJ288" i="1"/>
  <c r="AJ291" i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<sst xmlns="http://schemas.openxmlformats.org/spreadsheetml/2006/main" count="6105" uniqueCount="1617">
  <si>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</si>
  <si>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</si>
  <si>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</si>
  <si>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</si>
  <si>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</si>
  <si>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</si>
  <si>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</si>
  <si>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</si>
  <si>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</si>
  <si>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</si>
  <si>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</si>
  <si>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</si>
  <si>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</si>
  <si>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</si>
  <si>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</si>
  <si>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</si>
  <si>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</si>
  <si>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</si>
  <si>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</si>
  <si>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</si>
  <si>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</si>
  <si>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</si>
  <si>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</si>
  <si>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</si>
  <si>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</si>
  <si>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</si>
  <si>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</si>
  <si>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</si>
  <si>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</si>
  <si>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</si>
  <si>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</si>
  <si>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</si>
  <si>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</si>
  <si>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</si>
  <si>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</si>
  <si>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</si>
  <si>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</si>
  <si>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</si>
  <si>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</si>
  <si>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</si>
  <si>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</si>
  <si>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</si>
  <si>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</si>
  <si>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</si>
  <si>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</si>
  <si>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</si>
  <si>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</si>
  <si>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</si>
  <si>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</si>
  <si>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</si>
  <si>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</si>
  <si>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</si>
  <si>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</si>
  <si>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</si>
  <si>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</si>
  <si>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</si>
  <si>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</si>
  <si>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</si>
  <si>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</si>
  <si>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</si>
  <si>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</si>
  <si>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</si>
  <si>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</si>
  <si>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</si>
  <si>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</si>
  <si>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</si>
  <si>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</si>
  <si>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</si>
  <si>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</si>
  <si>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</si>
  <si>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</si>
  <si>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</si>
  <si>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</si>
  <si>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</si>
  <si>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</si>
  <si>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</si>
  <si>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</si>
  <si>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</si>
  <si>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</si>
  <si>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</si>
  <si>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</si>
  <si>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</si>
  <si>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</si>
  <si>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</si>
  <si>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</si>
  <si>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</si>
  <si>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</si>
  <si>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</si>
  <si>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</si>
  <si>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</si>
  <si>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</si>
  <si>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</si>
  <si>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</si>
  <si>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</si>
  <si>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</si>
  <si>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</si>
  <si>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</si>
  <si>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</si>
  <si>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</si>
  <si>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</si>
  <si>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</si>
  <si>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</si>
  <si>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</si>
  <si>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</si>
  <si>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</si>
  <si>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</si>
  <si>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</si>
  <si>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</si>
  <si>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</si>
  <si>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</si>
  <si>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</si>
  <si>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</si>
  <si>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</si>
  <si>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</si>
  <si>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</si>
  <si>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</si>
  <si>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</si>
  <si>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</si>
  <si>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</si>
  <si>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</si>
  <si>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</si>
  <si>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</si>
  <si>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</si>
  <si>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</si>
  <si>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</si>
  <si>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</si>
  <si>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</si>
  <si>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</si>
  <si>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</si>
  <si>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</si>
  <si>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</si>
  <si>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</si>
  <si>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</si>
  <si>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</si>
  <si>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</si>
  <si>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</si>
  <si>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</si>
  <si>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</si>
  <si>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</si>
  <si>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</si>
  <si>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</si>
  <si>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</si>
  <si>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</si>
  <si>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</si>
  <si>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</si>
  <si>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</si>
  <si>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</si>
  <si>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</si>
  <si>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</si>
  <si>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</si>
  <si>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</si>
  <si>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</si>
  <si>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</si>
  <si>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</si>
  <si>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</si>
  <si>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</si>
  <si>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</si>
  <si>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</si>
  <si>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</si>
  <si>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</si>
  <si>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</si>
  <si>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</si>
  <si>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</si>
  <si>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</si>
  <si>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</si>
  <si>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</si>
  <si>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</si>
  <si>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</si>
  <si>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</si>
  <si>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</si>
  <si>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</si>
  <si>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</si>
  <si>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</si>
  <si>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</si>
  <si>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</si>
  <si>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</si>
  <si>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</si>
  <si>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</si>
  <si>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</si>
  <si>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</si>
  <si>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</si>
  <si>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</si>
  <si>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</si>
  <si>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</si>
  <si>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</si>
  <si>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</si>
  <si>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</si>
  <si>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</si>
  <si>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</si>
  <si>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</si>
  <si>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</si>
  <si>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</si>
  <si>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</si>
  <si>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</si>
  <si>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</si>
  <si>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</si>
  <si>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</si>
  <si>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</si>
  <si>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</si>
  <si>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</si>
  <si>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</si>
  <si>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</si>
  <si>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</si>
  <si>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</si>
  <si>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</si>
  <si>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</si>
  <si>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</si>
  <si>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</si>
  <si>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</si>
  <si>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</si>
  <si>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</si>
  <si>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</si>
  <si>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</si>
  <si>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</si>
  <si>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</si>
  <si>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</si>
  <si>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</si>
  <si>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</si>
  <si>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</si>
  <si>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</si>
  <si>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</si>
  <si>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</si>
  <si>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</si>
  <si>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</si>
  <si>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</si>
  <si>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</si>
  <si>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</si>
  <si>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</si>
  <si>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</si>
  <si>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</si>
  <si>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</si>
  <si>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</si>
  <si>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</si>
  <si>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</si>
  <si>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</si>
  <si>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</si>
  <si>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</si>
  <si>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</si>
  <si>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</si>
  <si>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</si>
  <si>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</si>
  <si>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</si>
  <si>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</si>
  <si>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</si>
  <si>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</si>
  <si>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</si>
  <si>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</si>
  <si>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</si>
  <si>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</si>
  <si>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</si>
  <si>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</si>
  <si>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</si>
  <si>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</si>
  <si>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</si>
  <si>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</si>
  <si>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</si>
  <si>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</si>
  <si>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</si>
  <si>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</si>
  <si>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</si>
  <si>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</si>
  <si>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</si>
  <si>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</si>
  <si>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</si>
  <si>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</si>
  <si>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</si>
  <si>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</si>
  <si>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</si>
  <si>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</si>
  <si>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</si>
  <si>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</si>
  <si>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</si>
  <si>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</si>
  <si>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</si>
  <si>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</si>
  <si>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</si>
  <si>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</si>
  <si>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</si>
  <si>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</si>
  <si>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</si>
  <si>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</si>
  <si>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</si>
  <si>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</si>
  <si>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</si>
  <si>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</si>
  <si>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</si>
  <si>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</si>
  <si>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</si>
  <si>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</si>
  <si>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</si>
  <si>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</si>
  <si>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</si>
  <si>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</si>
  <si>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</si>
  <si>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</si>
  <si>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</si>
  <si>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</si>
  <si>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</si>
  <si>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</si>
  <si>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</si>
  <si>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</si>
  <si>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</si>
  <si>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</si>
  <si>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</si>
  <si>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</si>
  <si>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</si>
  <si>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</si>
  <si>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</si>
  <si>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</si>
  <si>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</si>
  <si>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</si>
  <si>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</si>
  <si>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</si>
  <si>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</si>
  <si>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</si>
  <si>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</si>
  <si>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</si>
  <si>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</si>
  <si>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</si>
  <si>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</si>
  <si>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</si>
  <si>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</si>
  <si>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</si>
  <si>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</si>
  <si>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</si>
  <si>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</si>
  <si>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</si>
  <si>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</si>
  <si>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</si>
  <si>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</si>
  <si>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</si>
  <si>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</si>
  <si>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</si>
  <si>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</si>
  <si>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</si>
  <si>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</si>
  <si>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</si>
  <si>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</si>
  <si>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</si>
  <si>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</si>
  <si>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</si>
  <si>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</si>
  <si>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</si>
  <si>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</si>
  <si>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</si>
  <si>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</si>
  <si>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</si>
  <si>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</si>
  <si>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</si>
  <si>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</si>
  <si>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</si>
  <si>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</si>
  <si>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</si>
  <si>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</si>
  <si>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</si>
  <si>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</si>
  <si>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</si>
  <si>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</si>
  <si>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</si>
  <si>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</si>
  <si>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</si>
  <si>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</si>
  <si>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</si>
  <si>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</si>
  <si>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</si>
  <si>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</si>
  <si>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</si>
  <si>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</si>
  <si>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</si>
  <si>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</si>
  <si>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</si>
  <si>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</si>
  <si>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</si>
  <si>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</si>
  <si>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</si>
  <si>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</si>
  <si>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</si>
  <si>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</si>
  <si>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</si>
  <si>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</si>
  <si>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</si>
  <si>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</si>
  <si>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</si>
  <si>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</si>
  <si>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</si>
  <si>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</si>
  <si>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</si>
  <si>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</si>
  <si>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</si>
  <si>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</si>
  <si>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</si>
  <si>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</si>
  <si>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</si>
  <si>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</si>
  <si>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</si>
  <si>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</si>
  <si>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</si>
  <si>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</si>
  <si>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</si>
  <si>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</si>
  <si>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</si>
  <si>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</si>
  <si>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</si>
  <si>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</si>
  <si>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</si>
  <si>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</si>
  <si>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</si>
  <si>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</si>
  <si>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</si>
  <si>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</si>
  <si>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</si>
  <si>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</si>
  <si>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</si>
  <si>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</si>
  <si>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</si>
  <si>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</si>
  <si>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</si>
  <si>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</si>
  <si>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</si>
  <si>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</si>
  <si>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</si>
  <si>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</si>
  <si>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</si>
  <si>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</si>
  <si>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</si>
  <si>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</si>
  <si>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</si>
  <si>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</si>
  <si>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</si>
  <si>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</si>
  <si>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</si>
  <si>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</si>
  <si>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</si>
  <si>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</si>
  <si>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</si>
  <si>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</si>
  <si>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</si>
  <si>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</si>
  <si>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</si>
  <si>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</si>
  <si>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</si>
  <si>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</si>
  <si>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</si>
  <si>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</si>
  <si>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</si>
  <si>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</si>
  <si>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</si>
  <si>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</si>
  <si>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</si>
  <si>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</si>
  <si>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</si>
  <si>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</si>
  <si>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</si>
  <si>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</si>
  <si>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</si>
  <si>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</si>
  <si>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</si>
  <si>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</si>
  <si>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</si>
  <si>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</si>
  <si>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</si>
  <si>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</si>
  <si>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</si>
  <si>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</si>
  <si>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</si>
  <si>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</si>
  <si>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</si>
  <si>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</si>
  <si>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</si>
  <si>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</si>
  <si>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</si>
  <si>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</si>
  <si>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</si>
  <si>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</si>
  <si>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</si>
  <si>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</si>
  <si>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</si>
  <si>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</si>
  <si>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</si>
  <si>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</si>
  <si>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</si>
  <si>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</si>
  <si>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</si>
  <si>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</si>
  <si>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</si>
  <si>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</si>
  <si>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</si>
  <si>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</si>
  <si>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</si>
  <si>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</si>
  <si>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</si>
  <si>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</si>
  <si>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</si>
  <si>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</si>
  <si>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</si>
  <si>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</si>
  <si>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</si>
  <si>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</si>
  <si>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</si>
  <si>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</si>
  <si>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</si>
  <si>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</si>
  <si>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</si>
  <si>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</si>
  <si>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</si>
  <si>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</si>
  <si>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</si>
  <si>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</si>
  <si>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</si>
  <si>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</si>
  <si>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</si>
  <si>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</si>
  <si>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</si>
  <si>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</si>
  <si>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</si>
  <si>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</si>
  <si>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</si>
  <si>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</si>
  <si>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</si>
  <si>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</si>
  <si>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</si>
  <si>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</si>
  <si>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</si>
  <si>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</si>
  <si>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</si>
  <si>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</si>
  <si>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</si>
  <si>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</si>
  <si>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</si>
  <si>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</si>
  <si>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</si>
  <si>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</si>
  <si>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</si>
  <si>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</si>
  <si>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</si>
  <si>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</si>
  <si>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</si>
  <si>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</si>
  <si>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</si>
  <si>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</si>
  <si>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</si>
  <si>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</si>
  <si>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</si>
  <si>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</si>
  <si>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</si>
  <si>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</si>
  <si>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</si>
  <si>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</si>
  <si>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</si>
  <si>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</si>
  <si>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</si>
  <si>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</si>
  <si>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</si>
  <si>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</si>
  <si>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</si>
  <si>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</si>
  <si>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</si>
  <si>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</si>
  <si>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</si>
  <si>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</si>
  <si>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</si>
  <si>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</si>
  <si>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</si>
  <si>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</si>
  <si>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</si>
  <si>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</si>
  <si>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</si>
  <si>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</si>
  <si>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</si>
  <si>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</si>
  <si>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</si>
  <si>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</si>
  <si>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</si>
  <si>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</si>
  <si>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</si>
  <si>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</si>
  <si>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</si>
  <si>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</si>
  <si>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</si>
  <si>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</si>
  <si>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</si>
  <si>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</si>
  <si>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</si>
  <si>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</si>
  <si>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</si>
  <si>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</si>
  <si>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</si>
  <si>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</si>
  <si>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</si>
  <si>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</si>
  <si>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</si>
  <si>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</si>
  <si>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</si>
  <si>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</si>
  <si>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</si>
  <si>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</si>
  <si>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</si>
  <si>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</si>
  <si>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</si>
  <si>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</si>
  <si>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</si>
  <si>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</si>
  <si>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</si>
  <si>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</si>
  <si>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</si>
  <si>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</si>
  <si>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</si>
  <si>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</si>
  <si>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</si>
  <si>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</si>
  <si>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</si>
  <si>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</si>
  <si>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</si>
  <si>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</si>
  <si>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</si>
  <si>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</si>
  <si>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</si>
  <si>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</si>
  <si>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</si>
  <si>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</si>
  <si>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</si>
  <si>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</si>
  <si>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</si>
  <si>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</si>
  <si>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</si>
  <si>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</si>
  <si>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</si>
  <si>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</si>
  <si>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</si>
  <si>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</si>
  <si>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</si>
  <si>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</si>
  <si>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</si>
  <si>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</si>
  <si>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</si>
  <si>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</si>
  <si>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</si>
  <si>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</si>
  <si>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</si>
  <si>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</si>
  <si>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</si>
  <si>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</si>
  <si>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</si>
  <si>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</si>
  <si>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</si>
  <si>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</si>
  <si>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</si>
  <si>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</si>
  <si>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</si>
  <si>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</si>
  <si>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</si>
  <si>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</si>
  <si>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</si>
  <si>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</si>
  <si>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</si>
  <si>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</si>
  <si>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</si>
  <si>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</si>
  <si>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</si>
  <si>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</si>
  <si>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</si>
  <si>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</si>
  <si>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</si>
  <si>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</si>
  <si>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</si>
  <si>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</si>
  <si>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</si>
  <si>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</si>
  <si>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</si>
  <si>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</si>
  <si>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</si>
  <si>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</si>
  <si>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</si>
  <si>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</si>
  <si>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</si>
  <si>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</si>
  <si>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</si>
  <si>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</si>
  <si>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</si>
  <si>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</si>
  <si>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</si>
  <si>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</si>
  <si>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</si>
  <si>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</si>
  <si>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</si>
  <si>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</si>
  <si>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</si>
  <si>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</si>
  <si>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</si>
  <si>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</si>
  <si>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</si>
  <si>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</si>
  <si>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</si>
  <si>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</si>
  <si>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</si>
  <si>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</si>
  <si>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</si>
  <si>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</si>
  <si>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</si>
  <si>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</si>
  <si>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</si>
  <si>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</si>
  <si>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</si>
  <si>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</si>
  <si>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</si>
  <si>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</si>
  <si>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</si>
  <si>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</si>
  <si>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</si>
  <si>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</si>
  <si>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</si>
  <si>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</si>
  <si>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</si>
  <si>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</si>
  <si>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</si>
  <si>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</si>
  <si>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</si>
  <si>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</si>
  <si>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</si>
  <si>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</si>
  <si>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</si>
  <si>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</si>
  <si>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</si>
  <si>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</si>
  <si>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</si>
  <si>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</si>
  <si>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</si>
  <si>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</si>
  <si>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</si>
  <si>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</si>
  <si>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</si>
  <si>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</si>
  <si>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</si>
  <si>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</si>
  <si>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</si>
  <si>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</si>
  <si>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</si>
  <si>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</si>
  <si>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</si>
  <si>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</si>
  <si>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</si>
  <si>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</si>
  <si>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</si>
  <si>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</si>
  <si>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</si>
  <si>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</si>
  <si>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</si>
  <si>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</si>
  <si>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</si>
  <si>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</si>
  <si>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</si>
  <si>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</si>
  <si>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</si>
  <si>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</si>
  <si>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</si>
  <si>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</si>
  <si>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</si>
  <si>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</si>
  <si>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</si>
  <si>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</si>
  <si>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</si>
  <si>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</si>
  <si>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</si>
  <si>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</si>
  <si>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</si>
  <si>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</si>
  <si>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</si>
  <si>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</si>
  <si>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</si>
  <si>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</si>
  <si>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</si>
  <si>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</si>
  <si>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</si>
  <si>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</si>
  <si>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</si>
  <si>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</si>
  <si>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</si>
  <si>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</si>
  <si>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</si>
  <si>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</si>
  <si>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</si>
  <si>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</si>
  <si>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</si>
  <si>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</si>
  <si>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</si>
  <si>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</si>
  <si>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</si>
  <si>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</si>
  <si>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</si>
  <si>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</si>
  <si>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</si>
  <si>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</si>
  <si>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</si>
  <si>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</si>
  <si>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</si>
  <si>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</si>
  <si>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</si>
  <si>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</si>
  <si>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</si>
  <si>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</si>
  <si>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</si>
  <si>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</si>
  <si>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</si>
  <si>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</si>
  <si>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</si>
  <si>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</si>
  <si>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</si>
  <si>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</si>
  <si>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</si>
  <si>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</si>
  <si>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</si>
  <si>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</si>
  <si>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</si>
  <si>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</si>
  <si>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</si>
  <si>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</si>
  <si>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</si>
  <si>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</si>
  <si>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</si>
  <si>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</si>
  <si>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</si>
  <si>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</si>
  <si>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</si>
  <si>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</si>
  <si>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</si>
  <si>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</si>
  <si>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</si>
  <si>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</si>
  <si>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</si>
  <si>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</si>
  <si>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</si>
  <si>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</si>
  <si>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</si>
  <si>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</si>
  <si>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</si>
  <si>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</si>
  <si>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</si>
  <si>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</si>
  <si>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</si>
  <si>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</si>
  <si>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</si>
  <si>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</si>
  <si>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</si>
  <si>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</si>
  <si>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</si>
  <si>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</si>
  <si>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</si>
  <si>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</si>
  <si>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</si>
  <si>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</si>
  <si>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</si>
  <si>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</si>
  <si>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</si>
  <si>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</si>
  <si>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</si>
  <si>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</si>
  <si>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</si>
  <si>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</si>
  <si>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</si>
  <si>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</si>
  <si>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</si>
  <si>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</si>
  <si>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</si>
  <si>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</si>
  <si>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</si>
  <si>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</si>
  <si>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</si>
  <si>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</si>
  <si>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</si>
  <si>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</si>
  <si>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</si>
  <si>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</si>
  <si>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</si>
  <si>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</si>
  <si>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</si>
  <si>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</si>
  <si>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</si>
  <si>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</si>
  <si>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</si>
  <si>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</si>
  <si>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</si>
  <si>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</si>
  <si>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</si>
  <si>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</si>
  <si>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</si>
  <si>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</si>
  <si>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</si>
  <si>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</si>
  <si>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</si>
  <si>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</si>
  <si>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</si>
  <si>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</si>
  <si>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</si>
  <si>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</si>
  <si>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</si>
  <si>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</si>
  <si>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</si>
  <si>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</si>
  <si>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</si>
  <si>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</si>
  <si>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</si>
  <si>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</si>
  <si>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</si>
  <si>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</si>
  <si>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</si>
  <si>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</si>
  <si>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</si>
  <si>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</si>
  <si>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</si>
  <si>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</si>
  <si>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</si>
  <si>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</si>
  <si>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</si>
  <si>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</si>
  <si>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</si>
  <si>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</si>
  <si>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</si>
  <si>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</si>
  <si>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</si>
  <si>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</si>
  <si>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</si>
  <si>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</si>
  <si>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</si>
  <si>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</si>
  <si>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</si>
  <si>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</si>
  <si>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</si>
  <si>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</si>
  <si>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</si>
  <si>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</si>
  <si>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</si>
  <si>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</si>
  <si>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</si>
  <si>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</si>
  <si>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</si>
  <si>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</si>
  <si>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</si>
  <si>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</si>
  <si>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</si>
  <si>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</si>
  <si>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</si>
  <si>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</si>
  <si>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</si>
  <si>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</si>
  <si>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</si>
  <si>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</si>
  <si>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</si>
  <si>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</si>
  <si>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</si>
  <si>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</si>
  <si>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</si>
  <si>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</si>
  <si>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</si>
  <si>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</si>
  <si>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</si>
  <si>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</si>
  <si>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</si>
  <si>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</si>
  <si>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</si>
  <si>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</si>
  <si>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</si>
  <si>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</si>
  <si>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</si>
  <si>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</si>
  <si>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</si>
  <si>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</si>
  <si>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</si>
  <si>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</si>
  <si>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</si>
  <si>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</si>
  <si>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</si>
  <si>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</si>
  <si>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</si>
  <si>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</si>
  <si>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</si>
  <si>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</si>
  <si>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</si>
  <si>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</si>
  <si>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</si>
  <si>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</si>
  <si>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</si>
  <si>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</si>
  <si>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</si>
  <si>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</si>
  <si>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</si>
  <si>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</si>
  <si>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</si>
  <si>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</si>
  <si>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</si>
  <si>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</si>
  <si>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</si>
  <si>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</si>
  <si>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</si>
  <si>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</si>
  <si>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</si>
  <si>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</si>
  <si>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</si>
  <si>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</si>
  <si>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</si>
  <si>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</si>
  <si>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</si>
  <si>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</si>
  <si>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</si>
  <si>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</si>
  <si>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</si>
  <si>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</si>
  <si>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</si>
  <si>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</si>
  <si>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</si>
  <si>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</si>
  <si>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</si>
  <si>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</si>
  <si>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</si>
  <si>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</si>
  <si>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</si>
  <si>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</si>
  <si>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</si>
  <si>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</si>
  <si>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</si>
  <si>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</si>
  <si>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</si>
  <si>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</si>
  <si>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</si>
  <si>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</si>
  <si>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</si>
  <si>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</si>
  <si>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</si>
  <si>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</si>
  <si>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</si>
  <si>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</si>
  <si>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</si>
  <si>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</si>
  <si>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</si>
  <si>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</si>
  <si>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</si>
  <si>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</si>
  <si>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</si>
  <si>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</si>
  <si>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</si>
  <si>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</si>
  <si>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</si>
  <si>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</si>
  <si>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</si>
  <si>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</si>
  <si>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</si>
  <si>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</si>
  <si>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</si>
  <si>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</si>
  <si>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</si>
  <si>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</si>
  <si>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</si>
  <si>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</si>
  <si>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</si>
  <si>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</si>
  <si>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</si>
  <si>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</si>
  <si>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</si>
  <si>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</si>
  <si>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</si>
  <si>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</si>
  <si>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</si>
  <si>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</si>
  <si>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</si>
  <si>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</si>
  <si>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</si>
  <si>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</si>
  <si>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</si>
  <si>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</si>
  <si>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</si>
  <si>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</si>
  <si>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</si>
  <si>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</si>
  <si>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</si>
  <si>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</si>
  <si>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</si>
  <si>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</si>
  <si>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</si>
  <si>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</si>
  <si>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</si>
  <si>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</si>
  <si>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</si>
  <si>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</si>
  <si>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</si>
  <si>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</si>
  <si>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</si>
  <si>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</si>
  <si>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</si>
  <si>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</si>
  <si>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</si>
  <si>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</si>
  <si>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</si>
  <si>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</si>
  <si>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</si>
  <si>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</si>
  <si>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</si>
  <si>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</si>
  <si>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</si>
  <si>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</si>
  <si>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</si>
  <si>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</si>
  <si>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</si>
  <si>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</si>
  <si>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</si>
  <si>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</si>
  <si>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</si>
  <si>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</si>
  <si>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</si>
  <si>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</si>
  <si>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</si>
  <si>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</si>
  <si>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</si>
  <si>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</si>
  <si>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</si>
  <si>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</si>
  <si>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</si>
  <si>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</si>
  <si>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</si>
  <si>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</si>
  <si>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</si>
  <si>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</si>
  <si>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</si>
  <si>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</si>
  <si>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</si>
  <si>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</si>
  <si>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</si>
  <si>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</si>
  <si>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</si>
  <si>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</si>
  <si>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</si>
  <si>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</si>
  <si>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</si>
  <si>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</si>
  <si>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</si>
  <si>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</si>
  <si>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</si>
  <si>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</si>
  <si>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</si>
  <si>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</si>
  <si>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</si>
  <si>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</si>
  <si>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</si>
  <si>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</si>
  <si>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</si>
  <si>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</si>
  <si>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</si>
  <si>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</si>
  <si>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</si>
  <si>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</si>
  <si>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</si>
  <si>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</si>
  <si>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</si>
  <si>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</si>
  <si>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</si>
  <si>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</si>
  <si>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</si>
  <si>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</si>
  <si>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</si>
  <si>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</si>
  <si>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</si>
  <si>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</si>
  <si>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</si>
  <si>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</si>
  <si>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</si>
  <si>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</si>
  <si>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</si>
  <si>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</si>
  <si>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</si>
  <si>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</si>
  <si>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</si>
  <si>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</si>
  <si>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</si>
  <si>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</si>
  <si>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</si>
  <si>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</si>
  <si>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</si>
  <si>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</si>
  <si>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</si>
  <si>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</si>
  <si>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</si>
  <si>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</si>
  <si>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</si>
  <si>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</si>
  <si>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</si>
  <si>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</si>
  <si>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</si>
  <si>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</si>
  <si>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</si>
  <si>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</si>
  <si>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</si>
  <si>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</si>
  <si>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</si>
  <si>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</si>
  <si>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</si>
  <si>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</si>
  <si>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</si>
  <si>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</si>
  <si>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</si>
  <si>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</si>
  <si>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</si>
  <si>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</si>
  <si>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</si>
  <si>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</si>
  <si>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</si>
  <si>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</si>
  <si>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</si>
  <si>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</si>
  <si>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</si>
  <si>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</si>
  <si>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</si>
  <si>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</si>
  <si>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</si>
  <si>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</si>
  <si>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</si>
  <si>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</si>
  <si>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</si>
  <si>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</si>
  <si>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</si>
  <si>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</si>
  <si>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</si>
  <si>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</si>
  <si>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</si>
  <si>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</si>
  <si>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</si>
  <si>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</si>
  <si>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</si>
  <si>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</si>
  <si>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</si>
  <si>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</si>
  <si>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</si>
  <si>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</si>
  <si>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</si>
  <si>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</si>
  <si>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</si>
  <si>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</si>
  <si>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</si>
  <si>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</si>
  <si>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</si>
  <si>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</si>
  <si>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</si>
  <si>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</si>
  <si>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</si>
  <si>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</si>
  <si>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</si>
  <si>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</si>
  <si>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</si>
  <si>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</si>
  <si>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</si>
  <si>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</si>
  <si>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</si>
  <si>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</si>
  <si>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</si>
  <si>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</si>
  <si>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</si>
  <si>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</si>
  <si>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</si>
  <si>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</si>
  <si>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</si>
  <si>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</si>
  <si>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</si>
  <si>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</si>
  <si>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</si>
  <si>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</si>
  <si>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</si>
  <si>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</si>
  <si>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</si>
  <si>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</si>
  <si>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</si>
  <si>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</si>
  <si>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</si>
  <si>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</si>
  <si>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</si>
  <si>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</si>
  <si>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</si>
  <si>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</si>
  <si>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</si>
  <si>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</si>
  <si>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</si>
  <si>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</si>
  <si>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</si>
  <si>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</si>
  <si>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</si>
  <si>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</si>
  <si>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</si>
  <si>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</si>
  <si>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</si>
  <si>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</si>
  <si>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</si>
  <si>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</si>
  <si>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</si>
  <si>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</si>
  <si>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</si>
  <si>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</si>
  <si>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</si>
  <si>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</si>
  <si>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</si>
  <si>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</si>
  <si>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</si>
  <si>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</si>
  <si>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</si>
  <si>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</si>
  <si>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</si>
  <si>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</si>
  <si>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</si>
  <si>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</si>
  <si>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</si>
  <si>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</si>
  <si>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</si>
  <si>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</si>
  <si>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</si>
  <si>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</si>
  <si>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</si>
  <si>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</si>
  <si>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</si>
  <si>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</si>
  <si>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</si>
  <si>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</si>
  <si>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</si>
  <si>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</si>
  <si>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</si>
  <si>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</si>
  <si>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</si>
  <si>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</si>
  <si>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</si>
  <si>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</si>
  <si>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</si>
  <si>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</si>
  <si>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</si>
  <si>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</si>
  <si>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</si>
  <si>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</si>
  <si>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</si>
  <si>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</si>
  <si>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</si>
  <si>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</si>
  <si>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</si>
  <si>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</si>
  <si>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</si>
  <si>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</si>
  <si>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</si>
  <si>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</si>
  <si>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</si>
  <si>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</si>
  <si>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</si>
  <si>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</si>
  <si>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</si>
  <si>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</si>
  <si>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</si>
  <si>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</si>
  <si>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</si>
  <si>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</si>
  <si>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</si>
  <si>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</si>
  <si>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</si>
  <si>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</si>
  <si>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</si>
  <si>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</si>
  <si>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</si>
  <si>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</si>
  <si>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</si>
  <si>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</si>
  <si>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</si>
  <si>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</si>
  <si>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</si>
  <si>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</si>
  <si>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</si>
  <si>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</si>
  <si>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</si>
  <si>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</si>
  <si>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</si>
  <si>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</si>
  <si>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</si>
  <si>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</si>
  <si>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</si>
  <si>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</si>
  <si>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</si>
  <si>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</si>
  <si>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</si>
  <si>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</si>
  <si>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</si>
  <si>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</si>
  <si>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</si>
  <si>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</si>
  <si>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</si>
  <si>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</si>
  <si>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</si>
  <si>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</si>
  <si>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</si>
  <si>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</si>
  <si>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</si>
  <si>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</si>
  <si>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</si>
  <si>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</si>
  <si>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</si>
  <si>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</si>
  <si>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</si>
  <si>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</si>
  <si>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</si>
  <si>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</si>
  <si>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</si>
  <si>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</si>
  <si>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</si>
  <si>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</si>
  <si>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</si>
  <si>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</si>
  <si>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</si>
  <si>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</si>
  <si>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</si>
  <si>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</si>
  <si>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</si>
  <si>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</si>
  <si>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</si>
  <si>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</si>
  <si>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</si>
  <si>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</si>
  <si>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</si>
  <si>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</si>
  <si>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</si>
  <si>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</si>
  <si>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</si>
  <si>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</si>
  <si>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</si>
  <si>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</si>
  <si>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</si>
  <si>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</si>
  <si>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</si>
  <si>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</si>
  <si>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</si>
  <si>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</si>
  <si>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</si>
  <si>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</si>
  <si>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</si>
  <si>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</si>
  <si>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</si>
  <si>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</si>
  <si>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</si>
  <si>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</si>
  <si>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</si>
  <si>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</si>
  <si>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</si>
  <si>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</si>
  <si>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</si>
  <si>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</si>
  <si>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</si>
  <si>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</si>
  <si>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</si>
  <si>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</si>
  <si>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</si>
  <si>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</si>
  <si>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</si>
  <si>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</si>
  <si>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</si>
  <si>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</si>
  <si>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</si>
  <si>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</si>
  <si>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</si>
  <si>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</si>
  <si>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</si>
  <si>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</si>
  <si>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</si>
  <si>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</si>
  <si>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</si>
  <si>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</si>
  <si>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</si>
  <si>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</si>
  <si>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</si>
  <si>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</si>
  <si>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</si>
  <si>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</si>
  <si>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</si>
  <si>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</si>
  <si>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</si>
  <si>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</si>
  <si>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</si>
  <si>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</si>
  <si>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</si>
  <si>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</si>
  <si>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</si>
  <si>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</si>
  <si>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</si>
  <si>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</si>
  <si>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</si>
  <si>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</si>
  <si>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</si>
  <si>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</si>
  <si>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</si>
  <si>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</si>
  <si>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</si>
  <si>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</si>
  <si>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</si>
  <si>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</si>
  <si>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</si>
  <si>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</si>
  <si>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</si>
  <si>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</si>
  <si>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</si>
  <si>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</si>
  <si>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</si>
  <si>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</si>
  <si>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</si>
  <si>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</si>
  <si>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</si>
  <si>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</si>
  <si>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</si>
  <si>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</si>
  <si>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</si>
  <si>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</si>
  <si>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</si>
  <si>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</si>
  <si>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</si>
  <si>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</si>
  <si>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</si>
  <si>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</si>
  <si>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</si>
  <si>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</si>
  <si>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</si>
  <si>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</si>
  <si>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</si>
  <si>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</si>
  <si>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</si>
  <si>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</si>
  <si>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</si>
  <si>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</si>
  <si>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</si>
  <si>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</si>
  <si>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</si>
  <si>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</si>
  <si>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</si>
  <si>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</si>
  <si>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</si>
  <si>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</si>
  <si>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</si>
  <si>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</si>
  <si>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</si>
  <si>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</si>
  <si>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</si>
  <si>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</si>
  <si>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</si>
  <si>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</si>
  <si>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</si>
  <si>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</si>
  <si>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</si>
  <si>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</si>
  <si>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</si>
  <si>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</si>
  <si>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</si>
  <si>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</si>
  <si>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</si>
  <si>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</si>
  <si>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</si>
  <si>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</si>
  <si>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</si>
  <si>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</si>
  <si>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</si>
  <si>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</si>
  <si>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</si>
  <si>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</si>
  <si>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</si>
  <si>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</si>
  <si>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</si>
  <si>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Previsão de MC1 as 10:30h</t>
  </si>
  <si>
    <t>TGR/TIQ2</t>
  </si>
  <si>
    <t>Descarga de pedra SB 710TSF 90min
SB TSF1 45min
SB TSF732 45min</t>
  </si>
  <si>
    <t>2 (Enio e Daniel</t>
  </si>
  <si>
    <t>Aguardando descanso da equipe para finalizar carregamento</t>
  </si>
  <si>
    <t>TGR-TAL</t>
  </si>
  <si>
    <t>TGRTAL</t>
  </si>
  <si>
    <t>Aguardando MC1</t>
  </si>
  <si>
    <t>Previsão de pronto as 9h</t>
  </si>
  <si>
    <t>Previsão de MC1 as 9h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</si>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</sst>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6" fillId="36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H295" activePane="bottomRight" state="frozen"/>
      <selection pane="bottomRight" activeCell="BJ319" sqref="BJ31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347">
        <v>4539</v>
      </c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2</v>
      </c>
      <c r="BI260" s="16"/>
      <c r="BJ260" s="16" t="s">
        <v>1532</v>
      </c>
      <c r="BK260" s="16" t="s">
        <v>1533</v>
      </c>
      <c r="BL260" s="15"/>
      <c r="BM260" s="14" t="s">
        <v>398</v>
      </c>
      <c r="BN260" s="14" t="s">
        <v>398</v>
      </c>
      <c r="BO260" s="160" t="s">
        <v>398</v>
      </c>
      <c r="BP260" s="16"/>
      <c r="BQ260" s="12" t="str">
        <f t="shared" si="32"/>
        <v>Aderente</v>
      </c>
      <c r="BR260" s="18">
        <f t="shared" si="33"/>
        <v>1</v>
      </c>
      <c r="BS260" s="18">
        <f t="shared" si="34"/>
        <v>1.3508928571428571</v>
      </c>
      <c r="BT260" s="220" t="str">
        <f t="shared" si="26"/>
        <v>OKOK</v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4.1666666666666664E-2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>
        <v>0.99444444444444446</v>
      </c>
      <c r="AS263" s="38">
        <v>0</v>
      </c>
      <c r="AT263" s="38">
        <v>4.1666666666666664E-2</v>
      </c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4.1666666666666664E-2</v>
      </c>
      <c r="AZ263" s="13"/>
      <c r="BA263" s="347">
        <v>1</v>
      </c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>
        <v>2</v>
      </c>
      <c r="BI263" s="16"/>
      <c r="BJ263" s="16" t="s">
        <v>1538</v>
      </c>
      <c r="BK263" s="16" t="s">
        <v>1538</v>
      </c>
      <c r="BL263" s="15"/>
      <c r="BM263" s="14" t="s">
        <v>398</v>
      </c>
      <c r="BN263" s="14" t="s">
        <v>398</v>
      </c>
      <c r="BO263" s="160" t="s">
        <v>398</v>
      </c>
      <c r="BP263" s="16"/>
      <c r="BQ263" s="12" t="str">
        <f t="shared" si="32"/>
        <v>Aderente</v>
      </c>
      <c r="BR263" s="18">
        <f t="shared" si="33"/>
        <v>1</v>
      </c>
      <c r="BS263" s="18">
        <f t="shared" si="34"/>
        <v>1</v>
      </c>
      <c r="BT263" s="220" t="str">
        <f t="shared" si="26"/>
        <v>OKOK</v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1544</v>
      </c>
      <c r="BK273" s="16" t="s">
        <v>1545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0.58194444444444449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0.14166666666666672</v>
      </c>
      <c r="AZ275" s="13"/>
      <c r="BA275" s="397">
        <v>2215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 t="s">
        <v>398</v>
      </c>
      <c r="BN275" s="14" t="s">
        <v>398</v>
      </c>
      <c r="BO275" s="160" t="s">
        <v>398</v>
      </c>
      <c r="BP275" s="16"/>
      <c r="BQ275" s="12" t="str">
        <f t="shared" si="32"/>
        <v>Aderente</v>
      </c>
      <c r="BR275" s="18">
        <f t="shared" si="33"/>
        <v>1.1333333333333337</v>
      </c>
      <c r="BS275" s="18">
        <f t="shared" si="34"/>
        <v>4.43</v>
      </c>
      <c r="BT275" s="220" t="str">
        <f t="shared" ref="BT275:BT338" si="39">IF(BN275="","",SUBSTITUTE(BM275," ","")&amp;SUBSTITUTE(BN275," ",""))</f>
        <v>OKOK</v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>E14</v>
      </c>
      <c r="B288" s="166"/>
      <c r="C288" s="8" t="str">
        <f>IF(BS_CONTROLE[[#This Row],[DATA]]="","",WEEKNUM(BS_CONTROLE[[#This Row],[DATA]]))</f>
        <v/>
      </c>
      <c r="D288" s="51" t="s">
        <v>150</v>
      </c>
      <c r="E288" s="314">
        <v>290</v>
      </c>
      <c r="F288" s="167" t="s">
        <v>108</v>
      </c>
      <c r="G288" s="9" t="str">
        <f>IF(D288="","*",VLOOKUP(F288,BS_ATIVIDADE[#All],3,FALSE))</f>
        <v>MECANIZAÇÃO - ESMERILHADORA</v>
      </c>
      <c r="H288" s="168" t="s">
        <v>892</v>
      </c>
      <c r="I288" s="168" t="s">
        <v>885</v>
      </c>
      <c r="J288" s="212">
        <v>103</v>
      </c>
      <c r="K288" s="212">
        <v>2075</v>
      </c>
      <c r="L288" s="83">
        <v>2029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88" s="168">
        <v>0.99930555555555556</v>
      </c>
      <c r="P288" s="168">
        <v>4.1666666666666664E-2</v>
      </c>
      <c r="Q288" s="83">
        <v>20000</v>
      </c>
      <c r="R288" s="10" t="str">
        <f>IFERROR(_xlfn.XLOOKUP(F288, BS_ATIVIDADE[ATIVIDADE],BS_ATIVIDADE[UNIDADE] ), "*")</f>
        <v>M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8" s="80" t="str">
        <f>IFERROR(_xlfn.XLOOKUP(J288, BASE_MAPA!$E$2:$E$359, BASE_MAPA!$J$2:$J$359), "ERRO")</f>
        <v>OURO VERDE - LIGAÇÃO</v>
      </c>
      <c r="V288" s="193" t="s">
        <v>1444</v>
      </c>
      <c r="W288" s="324" t="s">
        <v>1554</v>
      </c>
      <c r="X288" s="213" t="s">
        <v>374</v>
      </c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MECANIZAÇÃO - ESMERILHADORA</v>
      </c>
      <c r="AJ288" s="9" t="str">
        <f>IF(D288="","*",VLOOKUP(AI288,BS_ATIVIDADE[#Data],3,FALSE))</f>
        <v>MECANIZAÇÃO - ESMERILHADORA</v>
      </c>
      <c r="AK288" s="279" t="str">
        <f>IF(BS_CONTROLE[[#This Row],[Local - Partida]]=0, "-", BS_CONTROLE[[#This Row],[Local - Partida]])</f>
        <v>PUD</v>
      </c>
      <c r="AL288" s="279" t="str">
        <f>IF(BS_CONTROLE[[#This Row],[Local - Encerramento]]=0, "-", BS_CONTROLE[[#This Row],[Local - Encerramento]])</f>
        <v>PSS</v>
      </c>
      <c r="AM288" s="279" t="str">
        <f>IF(BS_CONTROLE[[#This Row],[Entre - Estações]]=0, "-", BS_CONTROLE[[#This Row],[Entre - Estações]])</f>
        <v>PUD-K57</v>
      </c>
      <c r="AN288" s="279" t="str">
        <f>IF(BS_CONTROLE[[#This Row],[SB]]=0, "-", BS_CONTROLE[[#This Row],[SB]])</f>
        <v>PUDK56</v>
      </c>
      <c r="AO288" s="280">
        <f>IF(BS_CONTROLE[[#This Row],[SUB]]=0, "-", BS_CONTROLE[[#This Row],[SUB]])</f>
        <v>103</v>
      </c>
      <c r="AP288" s="281">
        <f>IF(BS_CONTROLE[[#This Row],[KM - Inicio]]=0, "-", BS_CONTROLE[[#This Row],[KM - Inicio]])</f>
        <v>2075</v>
      </c>
      <c r="AQ288" s="281">
        <f>IF(BS_CONTROLE[[#This Row],[KM - Fim]]=0, "-", BS_CONTROLE[[#This Row],[KM - Fim]])</f>
        <v>2029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M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8" s="11" t="str">
        <f>IFERROR(_xlfn.XLOOKUP(AO288, BASE_MAPA!$E$2:$E$359, BASE_MAPA!$J$2:$J$359), "ERRO")</f>
        <v>OURO VERDE - LIGAÇÃO</v>
      </c>
      <c r="BF288" s="282" t="str">
        <f>IF(BS_CONTROLE[[#This Row],[Responsavel pelo boletim]]=0, "-", BS_CONTROLE[[#This Row],[Responsavel pelo boletim]])</f>
        <v>Fernanda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1555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1556</v>
      </c>
      <c r="W289" s="168" t="s">
        <v>1557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1558</v>
      </c>
      <c r="BK289" s="16" t="s">
        <v>1558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52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 t="s">
        <v>368</v>
      </c>
      <c r="Z295" s="153"/>
      <c r="AA295" s="83">
        <v>1</v>
      </c>
      <c r="AB295" s="70" t="s">
        <v>366</v>
      </c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 t="s">
        <v>1559</v>
      </c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52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1560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1561</v>
      </c>
      <c r="X301" s="213" t="s">
        <v>369</v>
      </c>
      <c r="Y301" s="153" t="s">
        <v>368</v>
      </c>
      <c r="Z301" s="153"/>
      <c r="AA301" s="83" t="s">
        <v>1562</v>
      </c>
      <c r="AB301" s="70" t="s">
        <v>366</v>
      </c>
      <c r="AC301" s="70"/>
      <c r="AD301" s="168"/>
      <c r="AE301" s="83"/>
      <c r="AF301" s="83"/>
      <c r="AG301" s="83"/>
      <c r="AH301" s="48"/>
      <c r="AI301" s="141" t="s">
        <v>25</v>
      </c>
      <c r="AJ301" s="9" t="str">
        <f>IF(D301="","*",VLOOKUP(AI301,BS_ATIVIDADE[#Data],3,FALSE))</f>
        <v>OUTROS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BINÁRIO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 t="s">
        <v>1563</v>
      </c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1564</v>
      </c>
      <c r="N303" s="199" t="s">
        <v>1565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 t="s">
        <v>377</v>
      </c>
      <c r="Z303" s="153"/>
      <c r="AA303" s="83">
        <v>1</v>
      </c>
      <c r="AB303" s="70" t="s">
        <v>366</v>
      </c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 t="s">
        <v>1566</v>
      </c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 t="s">
        <v>377</v>
      </c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 t="s">
        <v>1567</v>
      </c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 t="s">
        <v>1568</v>
      </c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 t="s">
        <v>377</v>
      </c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 t="s">
        <v>1567</v>
      </c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1556</v>
      </c>
      <c r="W319" s="168" t="s">
        <v>1569</v>
      </c>
      <c r="X319" s="213" t="s">
        <v>374</v>
      </c>
      <c r="Y319" s="153" t="s">
        <v>377</v>
      </c>
      <c r="Z319" s="153"/>
      <c r="AA319" s="83">
        <v>1</v>
      </c>
      <c r="AB319" s="70" t="s">
        <v>366</v>
      </c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 t="s">
        <v>1568</v>
      </c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52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 t="s">
        <v>1256</v>
      </c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86 BK263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1570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1571</v>
      </c>
      <c r="E3" s="316" t="s">
        <v>1572</v>
      </c>
      <c r="F3" s="316" t="s">
        <v>1573</v>
      </c>
      <c r="G3" s="316" t="s">
        <v>1574</v>
      </c>
      <c r="H3" s="316" t="s">
        <v>1575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1576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1577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1578</v>
      </c>
      <c r="W1" s="386"/>
      <c r="X1" s="386"/>
      <c r="Y1" s="103"/>
    </row>
    <row r="2" spans="1:25" s="100" customFormat="1" ht="11.25" customHeight="1">
      <c r="A2" s="104" t="s">
        <v>1579</v>
      </c>
      <c r="B2" s="104" t="s">
        <v>1580</v>
      </c>
      <c r="C2" s="104" t="s">
        <v>7</v>
      </c>
      <c r="D2" s="105" t="s">
        <v>1177</v>
      </c>
      <c r="E2" s="105" t="s">
        <v>1178</v>
      </c>
      <c r="F2" s="105" t="s">
        <v>1581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1582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4.1666666666666664E-2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Oportunidade</v>
      </c>
      <c r="C289" s="108" t="str">
        <f>IF(FN_MC!Z288="","*",FN_MC!Z288)</f>
        <v>*</v>
      </c>
      <c r="D289" s="109" t="str">
        <f>IF(FN_MC!S288="","*",FN_MC!S288)</f>
        <v>MALHA CENTRAL</v>
      </c>
      <c r="E289" s="109" t="str">
        <f>IF(FN_MC!T288="","*",FN_MC!T288)</f>
        <v>PRV-POV</v>
      </c>
      <c r="F289" s="109" t="str">
        <f>IF(FN_MC!B288="","*",FN_MC!B288)</f>
        <v>*</v>
      </c>
      <c r="G289" s="109" t="str">
        <f>IF(FN_MC!D288="","*",FN_MC!D288)</f>
        <v>E14</v>
      </c>
      <c r="H289" s="109" t="str">
        <f>IF(FN_MC!F288="","*",FN_MC!F288)</f>
        <v>MECANIZAÇÃO - ESMERILHADORA</v>
      </c>
      <c r="I289" s="109" t="str">
        <f>IF(FN_MC!H288="","*",FN_MC!H288)</f>
        <v>PUD</v>
      </c>
      <c r="J289" s="109" t="str">
        <f>IF(FN_MC!I288="","*",FN_MC!I288)</f>
        <v>PSS</v>
      </c>
      <c r="K289" s="109" t="str">
        <f>IF(FN_MC!M288="","*",FN_MC!M288)</f>
        <v>PUD-K57</v>
      </c>
      <c r="L289" s="328" t="str">
        <f>IF(FN_MC!N288="","*",FN_MC!N288)</f>
        <v>PUDK56</v>
      </c>
      <c r="M289" s="110">
        <f>IF(FN_MC!J288="","*",FN_MC!J288)</f>
        <v>103</v>
      </c>
      <c r="N289" s="291">
        <f>IF(FN_MC!K288="","*",FN_MC!K288)</f>
        <v>2075</v>
      </c>
      <c r="O289" s="291">
        <f>IF(FN_MC!L288="","*",FN_MC!L288)</f>
        <v>2029</v>
      </c>
      <c r="P289" s="110"/>
      <c r="Q289" s="127">
        <f>IF(FN_MC!O288="","*",FN_MC!O288)</f>
        <v>0.99930555555555556</v>
      </c>
      <c r="R289" s="127">
        <f>IF(FN_MC!P288="","*",FN_MC!P288)</f>
        <v>4.1666666666666664E-2</v>
      </c>
      <c r="S289" s="109" t="str">
        <f>IF(FN_MC!Q288="","*",CONCATENATE(FN_MC!Q288," ",FN_MC!R288))</f>
        <v>20000 M</v>
      </c>
      <c r="T289" s="109" t="str">
        <f>IF(FN_MC!V288="","*",FN_MC!V288)</f>
        <v>Fernanda</v>
      </c>
      <c r="U289" s="109" t="str">
        <f>IF(FN_MC!W288="","*",FN_MC!W288)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SIM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SIM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OPORTUNIDADE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OPORTUNIDADE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OPORTUNIDADE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OPORTUNIDADE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OPORTUNIDADE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1583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1584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1585</v>
      </c>
      <c r="C4" s="321" t="s">
        <v>1586</v>
      </c>
      <c r="D4" s="321" t="s">
        <v>1587</v>
      </c>
      <c r="E4" s="321" t="s">
        <v>1588</v>
      </c>
      <c r="F4" s="321" t="s">
        <v>545</v>
      </c>
      <c r="G4" s="321" t="s">
        <v>1589</v>
      </c>
      <c r="H4" s="187"/>
    </row>
    <row r="5" spans="1:8" ht="43.5">
      <c r="A5" s="187"/>
      <c r="B5" s="322" t="s">
        <v>1590</v>
      </c>
      <c r="C5" s="322">
        <v>309525</v>
      </c>
      <c r="D5" s="322" t="s">
        <v>1591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1592</v>
      </c>
      <c r="C6" s="322">
        <v>256875</v>
      </c>
      <c r="D6" s="322" t="s">
        <v>1593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1594</v>
      </c>
      <c r="C7" s="322">
        <v>257278</v>
      </c>
      <c r="D7" s="322" t="s">
        <v>1595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1596</v>
      </c>
      <c r="C8" s="322">
        <v>261794</v>
      </c>
      <c r="D8" s="322" t="s">
        <v>1597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1598</v>
      </c>
      <c r="C9" s="322">
        <v>257033</v>
      </c>
      <c r="D9" s="322" t="s">
        <v>1599</v>
      </c>
      <c r="E9" s="322" t="s">
        <v>240</v>
      </c>
      <c r="F9" s="322" t="s">
        <v>732</v>
      </c>
      <c r="G9" s="322" t="s">
        <v>1600</v>
      </c>
      <c r="H9" s="187"/>
    </row>
    <row r="10" spans="1:8" ht="43.5">
      <c r="A10" s="187"/>
      <c r="B10" s="322" t="s">
        <v>1601</v>
      </c>
      <c r="C10" s="322">
        <v>396578</v>
      </c>
      <c r="D10" s="322" t="s">
        <v>1602</v>
      </c>
      <c r="E10" s="322" t="s">
        <v>240</v>
      </c>
      <c r="F10" s="322" t="s">
        <v>732</v>
      </c>
      <c r="G10" s="322" t="s">
        <v>1600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1603</v>
      </c>
      <c r="C2" s="95" t="s">
        <v>1162</v>
      </c>
      <c r="D2" s="95" t="s">
        <v>1164</v>
      </c>
      <c r="E2" s="95" t="s">
        <v>1604</v>
      </c>
      <c r="F2" s="95" t="s">
        <v>1605</v>
      </c>
      <c r="G2" s="95" t="s">
        <v>1606</v>
      </c>
      <c r="H2" s="95" t="s">
        <v>1607</v>
      </c>
      <c r="I2" s="95" t="s">
        <v>1608</v>
      </c>
      <c r="J2" s="95" t="s">
        <v>1609</v>
      </c>
      <c r="K2" s="130" t="s">
        <v>1610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E14</v>
      </c>
      <c r="E294" s="120" t="str">
        <f>IF(FN_MC!H288="","*",FN_MC!H288)</f>
        <v>PUD</v>
      </c>
      <c r="F294" s="136" t="str">
        <f>IF(FN_MC!M288="","*",FN_MC!M288)</f>
        <v>PUD-K57</v>
      </c>
      <c r="G294" s="120" t="str">
        <f>IF(FN_MC!I288="","*",FN_MC!I288)</f>
        <v>PSS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SIM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FIXO</v>
      </c>
      <c r="I301" s="120" t="str">
        <f>IF(FN_MC!AC295="","*",FN_MC!AC295)</f>
        <v>*</v>
      </c>
      <c r="J301" s="121">
        <f>IF(FN_MC!AA295="","*",FN_MC!AA295)</f>
        <v>1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SIM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OPORTUNIDADE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FIXO</v>
      </c>
      <c r="I309" s="120" t="str">
        <f>IF(FN_MC!AC303="","*",FN_MC!AC303)</f>
        <v>*</v>
      </c>
      <c r="J309" s="121">
        <f>IF(FN_MC!AA303="","*",FN_MC!AA303)</f>
        <v>1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OPORTUNIDADE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OPORTUNIDADE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FIXO</v>
      </c>
      <c r="I315" s="120" t="str">
        <f>IF(FN_MC!AC309="","*",FN_MC!AC309)</f>
        <v>*</v>
      </c>
      <c r="J315" s="121">
        <f>IF(FN_MC!AA309="","*",FN_MC!AA309)</f>
        <v>1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OPORTUNIDADE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OPORTUNIDADE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FIXO</v>
      </c>
      <c r="I325" s="120" t="str">
        <f>IF(FN_MC!AC319="","*",FN_MC!AC319)</f>
        <v>*</v>
      </c>
      <c r="J325" s="121">
        <f>IF(FN_MC!AA319="","*",FN_MC!AA319)</f>
        <v>1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1 (Edson)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1611</v>
      </c>
      <c r="D5" s="390"/>
      <c r="E5" s="390"/>
      <c r="F5" s="390"/>
      <c r="G5" s="390"/>
      <c r="H5" s="390"/>
      <c r="I5" s="390"/>
      <c r="J5" s="391"/>
      <c r="K5" s="392" t="s">
        <v>1612</v>
      </c>
      <c r="L5" s="393"/>
      <c r="M5" s="393"/>
      <c r="N5" s="393"/>
      <c r="O5" s="394" t="s">
        <v>1613</v>
      </c>
      <c r="P5" s="395"/>
      <c r="Q5" s="396"/>
    </row>
    <row r="6" spans="1:17" s="93" customFormat="1" ht="15.75" customHeight="1">
      <c r="A6" s="87" t="s">
        <v>1581</v>
      </c>
      <c r="B6" s="94" t="s">
        <v>1580</v>
      </c>
      <c r="C6" s="95" t="s">
        <v>1177</v>
      </c>
      <c r="D6" s="96" t="s">
        <v>1178</v>
      </c>
      <c r="E6" s="95" t="s">
        <v>1614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1615</v>
      </c>
      <c r="M6" s="138" t="s">
        <v>30</v>
      </c>
      <c r="N6" s="139" t="s">
        <v>1172</v>
      </c>
      <c r="O6" s="241" t="s">
        <v>1215</v>
      </c>
      <c r="P6" s="152"/>
      <c r="Q6" s="188" t="s">
        <v>1616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2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4.1666666666666664E-2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2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até 13:58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Oportunidade</v>
      </c>
      <c r="C290" s="99" t="str">
        <f>IF(FN_MC!S288="","*",FN_MC!S288)</f>
        <v>MALHA CENTRAL</v>
      </c>
      <c r="D290" s="99" t="str">
        <f>IF(FN_MC!T288="","*",FN_MC!T288)</f>
        <v>PRV-POV</v>
      </c>
      <c r="E290" s="99" t="str">
        <f>IF(FN_MC!D288="","*",FN_MC!D288)</f>
        <v>E14</v>
      </c>
      <c r="F290" s="99" t="str">
        <f>IF(FN_MC!H288="","*",FN_MC!H288)</f>
        <v>PUD</v>
      </c>
      <c r="G290" s="99" t="str">
        <f>IF(FN_MC!M288="","*",FN_MC!M288)</f>
        <v>PUD-K57</v>
      </c>
      <c r="H290" s="149">
        <f>IF(FN_MC!K288="","*",FN_MC!K288)</f>
        <v>2075</v>
      </c>
      <c r="I290" s="131">
        <f>IF(FN_MC!O288="","*",FN_MC!O288)</f>
        <v>0.99930555555555556</v>
      </c>
      <c r="J290" s="131">
        <f>IF(FN_MC!P288="","*",FN_MC!P288)</f>
        <v>4.1666666666666664E-2</v>
      </c>
      <c r="K290" s="140" t="str">
        <f>IF(FN_MC!AK288="","*",FN_MC!AK288)</f>
        <v>PUD</v>
      </c>
      <c r="L290" s="140" t="str">
        <f>IF(FN_MC!AM288="","*",FN_MC!AM288)</f>
        <v>PUD-K57</v>
      </c>
      <c r="M290" s="140">
        <f>IF(FN_MC!AP288="","*",FN_MC!AP288)</f>
        <v>2075</v>
      </c>
      <c r="N290" s="140" t="str">
        <f>IF(FN_MC!AM288="","*",FN_MC!AM288)</f>
        <v>PUD-K57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1616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2026-01-15T10:49:13Z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