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46" documentId="8_{B6337239-1A00-434D-AAD0-422EA1FEB5AE}" xr6:coauthVersionLast="47" xr6:coauthVersionMax="47" xr10:uidLastSave="{B42F0FB1-AD45-448C-B3F4-70DC67E824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N241" i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28" i="1" a="1"/>
  <c r="N228" i="1"/>
  <c r="N229" i="1" a="1"/>
  <c r="N229" i="1"/>
  <c r="N230" i="1" a="1"/>
  <c r="N230" i="1"/>
  <c r="N231" i="1" a="1"/>
  <c r="N231" i="1"/>
  <c r="M228" i="1" a="1"/>
  <c r="M228" i="1"/>
  <c r="M229" i="1" a="1"/>
  <c r="M229" i="1"/>
  <c r="M230" i="1" a="1"/>
  <c r="M230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33" i="1" a="1"/>
  <c r="N233" i="1"/>
  <c r="M233" i="1" a="1"/>
  <c r="M233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 s="1"/>
  <c r="T400" i="1" a="1"/>
  <c r="T400" i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9" i="12"/>
  <c r="K316" i="12"/>
  <c r="K314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5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K320" i="11"/>
  <c r="M322" i="11"/>
  <c r="K323" i="11"/>
  <c r="M324" i="11"/>
  <c r="K330" i="11"/>
  <c r="M340" i="11"/>
  <c r="K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4" i="12" l="1"/>
  <c r="L312" i="12"/>
  <c r="L318" i="12"/>
  <c r="L330" i="12"/>
  <c r="K332" i="12"/>
  <c r="L322" i="12"/>
  <c r="L315" i="12"/>
  <c r="K322" i="12"/>
  <c r="L321" i="12"/>
  <c r="AJ242" i="1"/>
  <c r="AJ241" i="1"/>
  <c r="AJ231" i="1"/>
  <c r="AJ226" i="1"/>
  <c r="AJ225" i="1"/>
  <c r="L364" i="12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<sst xmlns="http://schemas.openxmlformats.org/spreadsheetml/2006/main" count="6970" uniqueCount="1363">
  <si>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</si>
  <si>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</si>
  <si>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</si>
  <si>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</si>
  <si>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</si>
  <si>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</si>
  <si>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</si>
  <si>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</si>
  <si>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</si>
  <si>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</si>
  <si>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</si>
  <si>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</si>
  <si>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</si>
  <si>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</si>
  <si>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</si>
  <si>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</si>
  <si>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</si>
  <si>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</si>
  <si>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</si>
  <si>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</si>
  <si>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</si>
  <si>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</si>
  <si>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</si>
  <si>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</si>
  <si>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</si>
  <si>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</si>
  <si>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</si>
  <si>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</si>
  <si>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</si>
  <si>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</si>
  <si>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</si>
  <si>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</si>
  <si>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</si>
  <si>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</si>
  <si>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</si>
  <si>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</si>
  <si>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</si>
  <si>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</si>
  <si>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</si>
  <si>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</si>
  <si>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</si>
  <si>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</si>
  <si>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</si>
  <si>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</si>
  <si>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</si>
  <si>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</si>
  <si>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</si>
  <si>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</si>
  <si>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</si>
  <si>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</si>
  <si>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</si>
  <si>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</si>
  <si>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</si>
  <si>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</si>
  <si>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</si>
  <si>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</si>
  <si>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</si>
  <si>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</si>
  <si>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</si>
  <si>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</si>
  <si>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</si>
  <si>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</si>
  <si>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</si>
  <si>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</si>
  <si>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</si>
  <si>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</si>
  <si>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</si>
  <si>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</si>
  <si>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</si>
  <si>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</si>
  <si>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</si>
  <si>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</si>
  <si>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</si>
  <si>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</si>
  <si>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</si>
  <si>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</si>
  <si>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</si>
  <si>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</si>
  <si>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</si>
  <si>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</si>
  <si>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</si>
  <si>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</si>
  <si>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</si>
  <si>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</si>
  <si>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</si>
  <si>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</si>
  <si>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</si>
  <si>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</si>
  <si>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</si>
  <si>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</si>
  <si>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</si>
  <si>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</si>
  <si>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</si>
  <si>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</si>
  <si>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</si>
  <si>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</si>
  <si>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</si>
  <si>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</si>
  <si>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</si>
  <si>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</si>
  <si>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</si>
  <si>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</si>
  <si>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</si>
  <si>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</si>
  <si>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</si>
  <si>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</si>
  <si>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</si>
  <si>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</si>
  <si>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</si>
  <si>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</si>
  <si>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</si>
  <si>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</si>
  <si>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</si>
  <si>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</si>
  <si>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</si>
  <si>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</si>
  <si>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</si>
  <si>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</si>
  <si>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</si>
  <si>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</si>
  <si>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</si>
  <si>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</si>
  <si>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</si>
  <si>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</si>
  <si>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</si>
  <si>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</si>
  <si>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</si>
  <si>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</si>
  <si>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</si>
  <si>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</si>
  <si>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</si>
  <si>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</si>
  <si>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</si>
  <si>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</si>
  <si>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</si>
  <si>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</si>
  <si>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</si>
  <si>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</si>
  <si>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</si>
  <si>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</si>
  <si>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</si>
  <si>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</si>
  <si>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</si>
  <si>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</si>
  <si>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</si>
  <si>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</si>
  <si>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</si>
  <si>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</si>
  <si>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</si>
  <si>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</si>
  <si>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</si>
  <si>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</si>
  <si>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</si>
  <si>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</si>
  <si>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</si>
  <si>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</si>
  <si>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</si>
  <si>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</si>
  <si>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</si>
  <si>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</si>
  <si>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</si>
  <si>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</si>
  <si>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</si>
  <si>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</si>
  <si>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</si>
  <si>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</si>
  <si>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</si>
  <si>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</si>
  <si>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</si>
  <si>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</si>
  <si>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</si>
  <si>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</si>
  <si>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</si>
  <si>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</si>
  <si>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</si>
  <si>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</si>
  <si>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</si>
  <si>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</si>
  <si>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</si>
  <si>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</si>
  <si>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</si>
  <si>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</si>
  <si>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</si>
  <si>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</si>
  <si>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</si>
  <si>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</si>
  <si>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</si>
  <si>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</si>
  <si>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</si>
  <si>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</si>
  <si>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</si>
  <si>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</si>
  <si>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</si>
  <si>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</si>
  <si>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</si>
  <si>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</si>
  <si>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</si>
  <si>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</si>
  <si>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</si>
  <si>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</si>
  <si>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</si>
  <si>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</si>
  <si>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</si>
  <si>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</si>
  <si>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</si>
  <si>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</si>
  <si>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</si>
  <si>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</si>
  <si>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</si>
  <si>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</si>
  <si>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</si>
  <si>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</si>
  <si>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</si>
  <si>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</si>
  <si>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</si>
  <si>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</si>
  <si>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</si>
  <si>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</si>
  <si>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</si>
  <si>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</si>
  <si>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</si>
  <si>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</si>
  <si>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</si>
  <si>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</si>
  <si>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</si>
  <si>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</si>
  <si>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</si>
  <si>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</si>
  <si>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</si>
  <si>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</si>
  <si>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</si>
  <si>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</si>
  <si>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</si>
  <si>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</si>
  <si>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</si>
  <si>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</si>
  <si>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</si>
  <si>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</si>
  <si>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</si>
  <si>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</si>
  <si>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</si>
  <si>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</si>
  <si>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</si>
  <si>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</si>
  <si>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</si>
  <si>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</si>
  <si>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</si>
  <si>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</si>
  <si>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</si>
  <si>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</si>
  <si>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</si>
  <si>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</si>
  <si>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</si>
  <si>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</si>
  <si>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</si>
  <si>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</si>
  <si>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</si>
  <si>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</si>
  <si>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</si>
  <si>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</si>
  <si>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</si>
  <si>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</si>
  <si>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</si>
  <si>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</si>
  <si>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</si>
  <si>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</si>
  <si>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</si>
  <si>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</si>
  <si>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</si>
  <si>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</si>
  <si>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</si>
  <si>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</si>
  <si>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</si>
  <si>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</si>
  <si>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</si>
  <si>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</si>
  <si>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</si>
  <si>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</si>
  <si>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</si>
  <si>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</si>
  <si>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</si>
  <si>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</si>
  <si>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</si>
  <si>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</si>
  <si>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</si>
  <si>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</si>
  <si>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</si>
  <si>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</si>
  <si>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</si>
  <si>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</si>
  <si>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</si>
  <si>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</si>
  <si>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</si>
  <si>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</si>
  <si>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</si>
  <si>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</si>
  <si>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</si>
  <si>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</si>
  <si>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</si>
  <si>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</si>
  <si>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</si>
  <si>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</si>
  <si>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</si>
  <si>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</si>
  <si>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</si>
  <si>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</si>
  <si>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</si>
  <si>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</si>
  <si>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</si>
  <si>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</si>
  <si>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</si>
  <si>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</si>
  <si>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</si>
  <si>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</si>
  <si>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</si>
  <si>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</si>
  <si>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</si>
  <si>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</si>
  <si>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</si>
  <si>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</si>
  <si>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</si>
  <si>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</si>
  <si>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</si>
  <si>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</si>
  <si>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</si>
  <si>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</si>
  <si>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</si>
  <si>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</si>
  <si>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</si>
  <si>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</si>
  <si>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</si>
  <si>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</si>
  <si>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</si>
  <si>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</si>
  <si>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</si>
  <si>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</si>
  <si>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</si>
  <si>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</si>
  <si>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</si>
  <si>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</si>
  <si>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</si>
  <si>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</si>
  <si>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</si>
  <si>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</si>
  <si>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</si>
  <si>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</si>
  <si>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</si>
  <si>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</si>
  <si>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</si>
  <si>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</si>
  <si>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</si>
  <si>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</si>
  <si>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</si>
  <si>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</si>
  <si>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</si>
  <si>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</si>
  <si>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</si>
  <si>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</si>
  <si>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</si>
  <si>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</si>
  <si>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</si>
  <si>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</si>
  <si>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</si>
  <si>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</si>
  <si>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</si>
  <si>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</si>
  <si>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</si>
  <si>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</si>
  <si>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</si>
  <si>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</si>
  <si>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</si>
  <si>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</si>
  <si>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</si>
  <si>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</si>
  <si>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</si>
  <si>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</si>
  <si>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</si>
  <si>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</si>
  <si>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</si>
  <si>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</si>
  <si>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</si>
  <si>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</si>
  <si>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</si>
  <si>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</si>
  <si>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</si>
  <si>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</si>
  <si>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</si>
  <si>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</si>
  <si>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</si>
  <si>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</si>
  <si>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</si>
  <si>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</si>
  <si>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</si>
  <si>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</si>
  <si>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</si>
  <si>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</si>
  <si>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</si>
  <si>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</si>
  <si>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</si>
  <si>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</si>
  <si>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</si>
  <si>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</si>
  <si>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</si>
  <si>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</si>
  <si>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</si>
  <si>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</si>
  <si>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</si>
  <si>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</si>
  <si>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</si>
  <si>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</si>
  <si>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</si>
  <si>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</si>
  <si>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</si>
  <si>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</si>
  <si>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</si>
  <si>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</si>
  <si>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</si>
  <si>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</si>
  <si>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</si>
  <si>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</si>
  <si>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</si>
  <si>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</si>
  <si>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</si>
  <si>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</si>
  <si>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</si>
  <si>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</si>
  <si>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</si>
  <si>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</si>
  <si>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</si>
  <si>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</si>
  <si>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</si>
  <si>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</si>
  <si>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</si>
  <si>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</si>
  <si>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</si>
  <si>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</si>
  <si>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</si>
  <si>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</si>
  <si>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</si>
  <si>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</si>
  <si>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</si>
  <si>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</si>
  <si>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</si>
  <si>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</si>
  <si>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</si>
  <si>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</si>
  <si>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</si>
  <si>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</si>
  <si>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</si>
  <si>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</si>
  <si>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</si>
  <si>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</si>
  <si>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</si>
  <si>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</si>
  <si>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</si>
  <si>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</si>
  <si>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</si>
  <si>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</si>
  <si>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</si>
  <si>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</si>
  <si>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</si>
  <si>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</si>
  <si>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</si>
  <si>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</si>
  <si>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</si>
  <si>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</si>
  <si>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</si>
  <si>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</si>
  <si>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</si>
  <si>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</si>
  <si>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</si>
  <si>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</si>
  <si>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</si>
  <si>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</si>
  <si>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</si>
  <si>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</si>
  <si>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</si>
  <si>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</si>
  <si>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</si>
  <si>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</si>
  <si>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</si>
  <si>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</si>
  <si>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</si>
  <si>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</si>
  <si>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</si>
  <si>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</si>
  <si>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</si>
  <si>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</si>
  <si>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</si>
  <si>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</si>
  <si>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</si>
  <si>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</si>
  <si>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</si>
  <si>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</si>
  <si>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</si>
  <si>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</si>
  <si>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</si>
  <si>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</si>
  <si>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</si>
  <si>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</si>
  <si>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</si>
  <si>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</si>
  <si>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</si>
  <si>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</si>
  <si>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</si>
  <si>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</si>
  <si>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</si>
  <si>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</si>
  <si>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</si>
  <si>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</si>
  <si>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</si>
  <si>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</si>
  <si>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</si>
  <si>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</si>
  <si>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</si>
  <si>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</si>
  <si>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</si>
  <si>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</si>
  <si>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</si>
  <si>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</si>
  <si>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</si>
  <si>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</si>
  <si>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</si>
  <si>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</si>
  <si>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</si>
  <si>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</si>
  <si>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</si>
  <si>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</si>
  <si>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</si>
  <si>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</si>
  <si>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</si>
  <si>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</si>
  <si>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</si>
  <si>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</si>
  <si>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</si>
  <si>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</si>
  <si>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</si>
  <si>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</si>
  <si>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</si>
  <si>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</si>
  <si>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</si>
  <si>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</si>
  <si>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</si>
  <si>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</si>
  <si>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</si>
  <si>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</si>
  <si>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</si>
  <si>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</si>
  <si>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</si>
  <si>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</si>
  <si>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</si>
  <si>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</si>
  <si>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</si>
  <si>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</si>
  <si>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</si>
  <si>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</si>
  <si>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</si>
  <si>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</si>
  <si>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</si>
  <si>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</si>
  <si>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</si>
  <si>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</si>
  <si>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</si>
  <si>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</si>
  <si>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</si>
  <si>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</si>
  <si>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</si>
  <si>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</si>
  <si>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</si>
  <si>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</si>
  <si>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</si>
  <si>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</si>
  <si>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</si>
  <si>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</si>
  <si>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</si>
  <si>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</si>
  <si>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</si>
  <si>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</si>
  <si>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</si>
  <si>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</si>
  <si>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</si>
  <si>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</si>
  <si>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</si>
  <si>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</si>
  <si>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</si>
  <si>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</si>
  <si>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</si>
  <si>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</si>
  <si>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</si>
  <si>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</si>
  <si>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</si>
  <si>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</si>
  <si>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</si>
  <si>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</si>
  <si>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</si>
  <si>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</si>
  <si>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</si>
  <si>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</si>
  <si>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</si>
  <si>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</si>
  <si>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</si>
  <si>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</si>
  <si>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</si>
  <si>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</si>
  <si>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</si>
  <si>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</si>
  <si>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</si>
  <si>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</si>
  <si>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</si>
  <si>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</si>
  <si>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</si>
  <si>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</si>
  <si>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</si>
  <si>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</si>
  <si>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</si>
  <si>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</si>
  <si>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</si>
  <si>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</si>
  <si>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</si>
  <si>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</si>
  <si>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</si>
  <si>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</si>
  <si>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</si>
  <si>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</si>
  <si>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</si>
  <si>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</si>
  <si>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</si>
  <si>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</si>
  <si>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</si>
  <si>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</si>
  <si>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</si>
  <si>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</si>
  <si>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</si>
  <si>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</si>
  <si>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</si>
  <si>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</si>
  <si>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</si>
  <si>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</si>
  <si>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</si>
  <si>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</si>
  <si>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</si>
  <si>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</si>
  <si>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</si>
  <si>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</si>
  <si>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</si>
  <si>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</si>
  <si>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</si>
  <si>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</si>
  <si>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</si>
  <si>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</si>
  <si>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</si>
  <si>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</si>
  <si>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</si>
  <si>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</si>
  <si>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</si>
  <si>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</si>
  <si>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</si>
  <si>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</si>
  <si>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</si>
  <si>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</si>
  <si>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</si>
  <si>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</si>
  <si>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</si>
  <si>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</si>
  <si>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</si>
  <si>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</si>
  <si>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</si>
  <si>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</si>
  <si>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</si>
  <si>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</si>
  <si>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</si>
  <si>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</si>
  <si>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</si>
  <si>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</si>
  <si>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</si>
  <si>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</si>
  <si>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</si>
  <si>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</si>
  <si>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</si>
  <si>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</si>
  <si>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</si>
  <si>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</si>
  <si>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</si>
  <si>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</si>
  <si>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</si>
  <si>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</si>
  <si>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</si>
  <si>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</si>
  <si>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</si>
  <si>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</si>
  <si>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</si>
  <si>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</si>
  <si>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</si>
  <si>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</si>
  <si>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</si>
  <si>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</si>
  <si>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</si>
  <si>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</si>
  <si>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</si>
  <si>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</si>
  <si>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</si>
  <si>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</si>
  <si>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</si>
  <si>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</si>
  <si>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</si>
  <si>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</si>
  <si>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</si>
  <si>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</si>
  <si>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</si>
  <si>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</si>
  <si>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</si>
  <si>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</si>
  <si>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</si>
  <si>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</si>
  <si>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</si>
  <si>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</si>
  <si>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</si>
  <si>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</si>
  <si>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</si>
  <si>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</si>
  <si>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</si>
  <si>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</si>
  <si>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</si>
  <si>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</si>
  <si>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</si>
  <si>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</si>
  <si>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</si>
  <si>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</si>
  <si>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</si>
  <si>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</si>
  <si>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</si>
  <si>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</si>
  <si>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</si>
  <si>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</si>
  <si>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</si>
  <si>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</si>
  <si>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</si>
  <si>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</si>
  <si>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</si>
  <si>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</si>
  <si>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</si>
  <si>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</si>
  <si>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</si>
  <si>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</si>
  <si>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</si>
  <si>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</si>
  <si>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</si>
  <si>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</si>
  <si>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</si>
  <si>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</si>
  <si>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</si>
  <si>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</si>
  <si>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</si>
  <si>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</si>
  <si>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</si>
  <si>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</si>
  <si>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</si>
  <si>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</si>
  <si>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</si>
  <si>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</si>
  <si>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</si>
  <si>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</si>
  <si>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</si>
  <si>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</si>
  <si>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</si>
  <si>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</si>
  <si>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</si>
  <si>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</si>
  <si>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</si>
  <si>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</si>
  <si>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</si>
  <si>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</si>
  <si>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</si>
  <si>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</si>
  <si>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</si>
  <si>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</si>
  <si>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</si>
  <si>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</si>
  <si>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</si>
  <si>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</si>
  <si>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</si>
  <si>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</si>
  <si>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</si>
  <si>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</si>
  <si>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</si>
  <si>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</si>
  <si>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</si>
  <si>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</si>
  <si>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</si>
  <si>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</si>
  <si>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</si>
  <si>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</si>
  <si>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</si>
  <si>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</si>
  <si>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</si>
  <si>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</si>
  <si>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</si>
  <si>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</si>
  <si>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</si>
  <si>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</si>
  <si>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</si>
  <si>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</si>
  <si>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</si>
  <si>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</si>
  <si>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</si>
  <si>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</si>
  <si>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</si>
  <si>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</si>
  <si>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</si>
  <si>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</si>
  <si>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</si>
  <si>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</si>
  <si>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</si>
  <si>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</si>
  <si>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</si>
  <si>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</si>
  <si>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</si>
  <si>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</si>
  <si>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</si>
  <si>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</si>
  <si>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</si>
  <si>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</si>
  <si>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</si>
  <si>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</si>
  <si>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</si>
  <si>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</si>
  <si>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</si>
  <si>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</si>
  <si>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</si>
  <si>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</si>
  <si>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</si>
  <si>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</si>
  <si>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</si>
  <si>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</si>
  <si>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</si>
  <si>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</si>
  <si>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</si>
  <si>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</si>
  <si>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</si>
  <si>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</si>
  <si>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</si>
  <si>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</si>
  <si>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</si>
  <si>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</si>
  <si>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</si>
  <si>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</si>
  <si>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</si>
  <si>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</si>
  <si>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</si>
  <si>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</si>
  <si>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</si>
  <si>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</si>
  <si>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</si>
  <si>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</si>
  <si>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</si>
  <si>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</si>
  <si>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</si>
  <si>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</si>
  <si>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</si>
  <si>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</si>
  <si>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</si>
  <si>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</si>
  <si>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</si>
  <si>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</si>
  <si>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</si>
  <si>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</si>
  <si>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</si>
  <si>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</si>
  <si>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</si>
  <si>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</si>
  <si>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</si>
  <si>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</si>
  <si>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</si>
  <si>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</si>
  <si>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</si>
  <si>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</si>
  <si>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</si>
  <si>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</si>
  <si>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</si>
  <si>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</si>
  <si>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</si>
  <si>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</si>
  <si>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</si>
  <si>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</si>
  <si>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</si>
  <si>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</si>
  <si>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</si>
  <si>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</si>
  <si>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</si>
  <si>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</si>
  <si>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</si>
  <si>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</si>
  <si>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</si>
  <si>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</si>
  <si>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</si>
  <si>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</si>
  <si>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</si>
  <si>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</si>
  <si>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</si>
  <si>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</si>
  <si>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</si>
  <si>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</si>
  <si>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</si>
  <si>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</si>
  <si>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</si>
  <si>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</si>
  <si>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</si>
  <si>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</si>
  <si>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</si>
  <si>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</si>
  <si>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</si>
  <si>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</si>
  <si>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</si>
  <si>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</si>
  <si>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</si>
  <si>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</si>
  <si>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</si>
  <si>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</si>
  <si>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</si>
  <si>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</si>
  <si>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</si>
  <si>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</si>
  <si>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</si>
  <si>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</si>
  <si>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</si>
  <si>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</si>
  <si>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</si>
  <si>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</si>
  <si>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</si>
  <si>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</si>
  <si>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</si>
  <si>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</si>
  <si>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</si>
  <si>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</si>
  <si>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</si>
  <si>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</si>
  <si>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</si>
  <si>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</si>
  <si>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</si>
  <si>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</si>
  <si>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</si>
  <si>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</si>
  <si>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</si>
  <si>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</si>
  <si>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</si>
  <si>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</si>
  <si>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</si>
  <si>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</si>
  <si>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</si>
  <si>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</si>
  <si>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</si>
  <si>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</si>
  <si>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</si>
  <si>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</si>
  <si>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</si>
  <si>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</si>
  <si>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</si>
  <si>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</si>
  <si>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</si>
  <si>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</si>
  <si>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</si>
  <si>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</si>
  <si>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</si>
  <si>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</si>
  <si>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</si>
  <si>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</si>
  <si>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</si>
  <si>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</si>
  <si>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</si>
  <si>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</si>
  <si>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</si>
  <si>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</si>
  <si>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</si>
  <si>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</si>
  <si>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</si>
  <si>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</si>
  <si>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</si>
  <si>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</si>
  <si>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</si>
  <si>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</si>
  <si>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</si>
  <si>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</si>
  <si>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</si>
  <si>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</si>
  <si>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</si>
  <si>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</si>
  <si>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</si>
  <si>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</si>
  <si>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</si>
  <si>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</si>
  <si>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</si>
  <si>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</si>
  <si>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</si>
  <si>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</si>
  <si>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</si>
  <si>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</si>
  <si>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</si>
  <si>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</si>
  <si>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</si>
  <si>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</si>
  <si>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</si>
  <si>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</si>
  <si>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</si>
  <si>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</si>
  <si>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</si>
  <si>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</si>
  <si>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</si>
  <si>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</si>
  <si>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</si>
  <si>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</si>
  <si>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</si>
  <si>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</si>
  <si>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</si>
  <si>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</si>
  <si>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</si>
  <si>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</si>
  <si>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</si>
  <si>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</si>
  <si>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</si>
  <si>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</si>
  <si>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</si>
  <si>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</si>
  <si>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</si>
  <si>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</si>
  <si>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</si>
  <si>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</si>
  <si>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</si>
  <si>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</si>
  <si>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</si>
  <si>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</si>
  <si>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</si>
  <si>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</si>
  <si>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</si>
  <si>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</si>
  <si>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</si>
  <si>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</si>
  <si>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</si>
  <si>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</si>
  <si>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</si>
  <si>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</si>
  <si>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</si>
  <si>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</si>
  <si>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</si>
  <si>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</si>
  <si>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</si>
  <si>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</si>
  <si>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</si>
  <si>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</si>
  <si>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</si>
  <si>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</si>
  <si>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</si>
  <si>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</si>
  <si>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</si>
  <si>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</si>
  <si>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</si>
  <si>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</si>
  <si>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</si>
  <si>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</si>
  <si>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</si>
  <si>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</si>
  <si>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</si>
  <si>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</si>
  <si>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</si>
  <si>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</si>
  <si>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</si>
  <si>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</si>
  <si>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</si>
  <si>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</si>
  <si>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</si>
  <si>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</si>
  <si>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</si>
  <si>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</si>
  <si>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</si>
  <si>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</si>
  <si>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</si>
  <si>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</si>
  <si>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</si>
  <si>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</si>
  <si>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</si>
  <si>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</si>
  <si>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</si>
  <si>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</si>
  <si>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</si>
  <si>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</si>
  <si>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</si>
  <si>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</si>
  <si>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</si>
  <si>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</si>
  <si>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</si>
  <si>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</si>
  <si>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</si>
  <si>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</si>
  <si>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</si>
  <si>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</si>
  <si>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</si>
  <si>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</si>
  <si>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</si>
  <si>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</si>
  <si>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</si>
  <si>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</si>
  <si>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</si>
  <si>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</si>
  <si>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</si>
  <si>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</si>
  <si>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</si>
  <si>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</si>
  <si>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</si>
  <si>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</si>
  <si>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</si>
  <si>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</si>
  <si>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</si>
  <si>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</si>
  <si>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</si>
  <si>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</si>
  <si>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</si>
  <si>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</si>
  <si>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</si>
  <si>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</si>
  <si>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</si>
  <si>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</si>
  <si>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</si>
  <si>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</si>
  <si>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</si>
  <si>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</si>
  <si>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</si>
  <si>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</si>
  <si>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</si>
  <si>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</si>
  <si>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</si>
  <si>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</si>
  <si>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</si>
  <si>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</si>
  <si>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</si>
  <si>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</si>
  <si>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</si>
  <si>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</si>
  <si>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</si>
  <si>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</si>
  <si>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</si>
  <si>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</si>
  <si>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</si>
  <si>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</si>
  <si>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</si>
  <si>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</si>
  <si>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</si>
  <si>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</si>
  <si>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</si>
  <si>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</si>
  <si>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</si>
  <si>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</si>
  <si>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</si>
  <si>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</si>
  <si>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</si>
  <si>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</si>
  <si>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</si>
  <si>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</si>
  <si>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</si>
  <si>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</si>
  <si>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</si>
  <si>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</si>
  <si>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</si>
  <si>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</si>
  <si>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</si>
  <si>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</si>
  <si>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</si>
  <si>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</si>
  <si>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</si>
  <si>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</si>
  <si>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</si>
  <si>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</si>
  <si>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</si>
  <si>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</si>
  <si>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</si>
  <si>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</si>
  <si>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</si>
  <si>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</si>
  <si>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</si>
  <si>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</si>
  <si>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</si>
  <si>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</si>
  <si>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</si>
  <si>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</si>
  <si>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</si>
  <si>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</si>
  <si>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</si>
  <si>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</si>
  <si>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</si>
  <si>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</si>
  <si>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</si>
  <si>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</si>
  <si>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</si>
  <si>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</si>
  <si>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</si>
  <si>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</si>
  <si>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</si>
  <si>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</si>
  <si>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</si>
  <si>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</si>
  <si>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</si>
  <si>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</si>
  <si>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</si>
  <si>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</si>
  <si>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</si>
  <si>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</si>
  <si>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</si>
  <si>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</si>
  <si>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</si>
  <si>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</si>
  <si>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</si>
  <si>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</si>
  <si>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</si>
  <si>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</si>
  <si>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</si>
  <si>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</si>
  <si>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</si>
  <si>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</si>
  <si>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</si>
  <si>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</si>
  <si>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</si>
  <si>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</si>
  <si>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</si>
  <si>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</si>
  <si>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</si>
  <si>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</si>
  <si>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</si>
  <si>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</si>
  <si>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</si>
  <si>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</si>
  <si>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</si>
  <si>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</si>
  <si>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</si>
  <si>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</si>
  <si>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</si>
  <si>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</si>
  <si>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</si>
  <si>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</si>
  <si>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</si>
  <si>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</si>
  <si>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</si>
  <si>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</si>
  <si>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</si>
  <si>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</si>
  <si>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</si>
  <si>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</si>
  <si>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</si>
  <si>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</si>
  <si>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</si>
  <si>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</si>
  <si>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</si>
  <si>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</si>
  <si>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</si>
  <si>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</si>
  <si>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</si>
  <si>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</si>
  <si>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</si>
  <si>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</si>
  <si>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</si>
  <si>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</si>
  <si>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</si>
  <si>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</si>
  <si>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</si>
  <si>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</si>
  <si>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</si>
  <si>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</si>
  <si>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</si>
  <si>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</si>
  <si>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</si>
  <si>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</si>
  <si>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</si>
  <si>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</si>
  <si>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</si>
  <si>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</si>
  <si>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</si>
  <si>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</si>
  <si>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</si>
  <si>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Aghuardando informar pronto para retornar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</si>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</sst>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188" activePane="bottomRight" state="frozen"/>
      <selection pane="bottomRight" activeCell="BK211" sqref="BK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>
        <v>0.70833333333333337</v>
      </c>
      <c r="AU205" s="39"/>
      <c r="AV205" s="39"/>
      <c r="AW205" s="39"/>
      <c r="AX205" s="39"/>
      <c r="AY205" s="293">
        <f t="shared" si="19"/>
        <v>0.12361111111111112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0.98888888888888893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6.9444444444444448E-2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686</v>
      </c>
      <c r="BN210" s="15" t="s">
        <v>686</v>
      </c>
      <c r="BO210" s="165" t="s">
        <v>686</v>
      </c>
      <c r="BP210" s="17" t="s">
        <v>317</v>
      </c>
      <c r="BQ210" s="13" t="str">
        <f t="shared" si="20"/>
        <v>Aderente</v>
      </c>
      <c r="BR210" s="19">
        <f t="shared" si="21"/>
        <v>1.0000000000000011</v>
      </c>
      <c r="BS210" s="19">
        <f t="shared" si="22"/>
        <v>1</v>
      </c>
      <c r="BT210" s="225" t="str">
        <f t="shared" ref="BT210:BT281" si="23">IF(BN210="","",SUBSTITUTE(BM210," ","")&amp;SUBSTITUTE(BN210," ",""))</f>
        <v>OKOK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1272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1273</v>
      </c>
      <c r="BK211" s="17" t="s">
        <v>1273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1274</v>
      </c>
      <c r="BK212" s="17" t="s">
        <v>1275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1276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1277</v>
      </c>
      <c r="BK213" s="17" t="s">
        <v>1278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1279</v>
      </c>
      <c r="BK214" s="17" t="s">
        <v>1280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1280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1281</v>
      </c>
      <c r="BK215" s="17" t="s">
        <v>1282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1282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1283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1284</v>
      </c>
      <c r="N224" s="204" t="s">
        <v>1285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1286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1287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t="23.25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W9646001</v>
      </c>
      <c r="B232" s="171">
        <v>46001</v>
      </c>
      <c r="C232" s="8">
        <f>IF(BS_CONTROLE[[#This Row],[DATA]]="","",WEEKNUM(BS_CONTROLE[[#This Row],[DATA]]))</f>
        <v>50</v>
      </c>
      <c r="D232" s="52" t="s">
        <v>552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1203</v>
      </c>
      <c r="I232" s="173" t="s">
        <v>145</v>
      </c>
      <c r="J232" s="217">
        <v>55</v>
      </c>
      <c r="K232" s="217">
        <v>135</v>
      </c>
      <c r="L232" s="84" t="s">
        <v>317</v>
      </c>
      <c r="M232" s="204" t="s">
        <v>1111</v>
      </c>
      <c r="N232" s="204" t="s">
        <v>1112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ZEM-1</v>
      </c>
      <c r="AL232" s="258" t="str">
        <f>IF(BS_CONTROLE[[#This Row],[Local - Encerramento]]=0, "-", BS_CONTROLE[[#This Row],[Local - Encerramento]])</f>
        <v>Z3VZEV</v>
      </c>
      <c r="AM232" s="258" t="str">
        <f>IF(BS_CONTROLE[[#This Row],[Entre - Estações]]=0, "-", BS_CONTROLE[[#This Row],[Entre - Estações]])</f>
        <v>ZEM-ZEV</v>
      </c>
      <c r="AN232" s="258" t="str">
        <f>IF(BS_CONTROLE[[#This Row],[SB]]=0, "-", BS_CONTROLE[[#This Row],[SB]])</f>
        <v>ZEMZEV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135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29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t="23.25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1289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t="139.5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29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1290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29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1276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1291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1292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1293</v>
      </c>
      <c r="I242" s="173" t="s">
        <v>1294</v>
      </c>
      <c r="J242" s="217">
        <v>53</v>
      </c>
      <c r="K242" s="217">
        <v>125</v>
      </c>
      <c r="L242" s="84" t="s">
        <v>317</v>
      </c>
      <c r="M242" s="204" t="s">
        <v>1295</v>
      </c>
      <c r="N242" s="204" t="s">
        <v>1296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1298</v>
      </c>
      <c r="C4" s="331" t="s">
        <v>1299</v>
      </c>
      <c r="D4" s="331" t="s">
        <v>1300</v>
      </c>
      <c r="E4" s="331" t="s">
        <v>1301</v>
      </c>
      <c r="F4" s="331" t="s">
        <v>8</v>
      </c>
      <c r="G4" s="331" t="s">
        <v>1302</v>
      </c>
    </row>
    <row r="5" spans="2:8">
      <c r="B5" s="334" t="s">
        <v>1147</v>
      </c>
      <c r="C5" s="334">
        <v>314978</v>
      </c>
      <c r="D5" s="334" t="s">
        <v>1303</v>
      </c>
      <c r="E5" s="334" t="s">
        <v>537</v>
      </c>
      <c r="F5" s="334" t="s">
        <v>101</v>
      </c>
      <c r="G5" s="335">
        <v>46143</v>
      </c>
    </row>
    <row r="6" spans="2:8">
      <c r="B6" s="334" t="s">
        <v>1304</v>
      </c>
      <c r="C6" s="334">
        <v>256790</v>
      </c>
      <c r="D6" s="334" t="s">
        <v>1305</v>
      </c>
      <c r="E6" s="334" t="s">
        <v>537</v>
      </c>
      <c r="F6" s="334" t="s">
        <v>1306</v>
      </c>
      <c r="G6" s="335">
        <v>45992</v>
      </c>
    </row>
    <row r="7" spans="2:8">
      <c r="B7" s="334" t="s">
        <v>1307</v>
      </c>
      <c r="C7" s="334">
        <v>265193</v>
      </c>
      <c r="D7" s="334" t="s">
        <v>1308</v>
      </c>
      <c r="E7" s="334" t="s">
        <v>538</v>
      </c>
      <c r="F7" s="334" t="s">
        <v>1309</v>
      </c>
      <c r="G7" s="334" t="s">
        <v>1310</v>
      </c>
    </row>
    <row r="8" spans="2:8">
      <c r="B8" s="334" t="s">
        <v>1311</v>
      </c>
      <c r="C8" s="334">
        <v>293716</v>
      </c>
      <c r="D8" s="334" t="s">
        <v>1312</v>
      </c>
      <c r="E8" s="334" t="s">
        <v>538</v>
      </c>
      <c r="F8" s="334" t="s">
        <v>1309</v>
      </c>
      <c r="G8" s="335">
        <v>46204</v>
      </c>
    </row>
    <row r="9" spans="2:8">
      <c r="B9" s="334" t="s">
        <v>1313</v>
      </c>
      <c r="C9" s="334">
        <v>257258</v>
      </c>
      <c r="D9" s="334" t="s">
        <v>1314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1315</v>
      </c>
      <c r="C10" s="334">
        <v>371147</v>
      </c>
      <c r="D10" s="334" t="s">
        <v>1316</v>
      </c>
      <c r="E10" s="334" t="s">
        <v>539</v>
      </c>
      <c r="F10" s="334" t="s">
        <v>144</v>
      </c>
      <c r="G10" s="334" t="s">
        <v>1310</v>
      </c>
    </row>
    <row r="11" spans="2:8">
      <c r="B11" s="334" t="s">
        <v>1317</v>
      </c>
      <c r="C11" s="334">
        <v>259230</v>
      </c>
      <c r="D11" s="334" t="s">
        <v>1318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1319</v>
      </c>
      <c r="C12" s="334">
        <v>370705</v>
      </c>
      <c r="D12" s="334"/>
      <c r="E12" s="334" t="s">
        <v>539</v>
      </c>
      <c r="F12" s="334" t="s">
        <v>144</v>
      </c>
      <c r="G12" s="334" t="s">
        <v>1310</v>
      </c>
    </row>
    <row r="13" spans="2:8">
      <c r="B13" s="334" t="s">
        <v>1320</v>
      </c>
      <c r="C13" s="334">
        <v>258542</v>
      </c>
      <c r="D13" s="334" t="s">
        <v>1321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1322</v>
      </c>
      <c r="C14" s="334">
        <v>257050</v>
      </c>
      <c r="D14" s="334" t="s">
        <v>1323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1325</v>
      </c>
      <c r="E3" s="326" t="s">
        <v>1326</v>
      </c>
      <c r="F3" s="326" t="s">
        <v>1327</v>
      </c>
      <c r="G3" s="331" t="s">
        <v>1328</v>
      </c>
      <c r="H3" s="326" t="s">
        <v>1329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1330</v>
      </c>
      <c r="H4" s="329"/>
    </row>
    <row r="5" spans="3:8" ht="29.25">
      <c r="C5" s="327" t="s">
        <v>537</v>
      </c>
      <c r="D5" s="327" t="s">
        <v>1331</v>
      </c>
      <c r="E5" s="328">
        <v>46000</v>
      </c>
      <c r="F5" s="327">
        <v>9000</v>
      </c>
      <c r="G5" s="332" t="s">
        <v>1332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1334</v>
      </c>
      <c r="G7" s="333" t="s">
        <v>1335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1336</v>
      </c>
      <c r="H8" s="327"/>
    </row>
    <row r="9" spans="3:8">
      <c r="C9" s="327" t="s">
        <v>464</v>
      </c>
      <c r="D9" s="327" t="s">
        <v>1337</v>
      </c>
      <c r="E9" s="328">
        <v>45993</v>
      </c>
      <c r="F9" s="327">
        <v>12000</v>
      </c>
      <c r="G9" s="332" t="s">
        <v>1338</v>
      </c>
      <c r="H9" s="327"/>
    </row>
    <row r="10" spans="3:8" ht="29.25">
      <c r="C10" s="327" t="s">
        <v>464</v>
      </c>
      <c r="D10" s="327" t="s">
        <v>1339</v>
      </c>
      <c r="E10" s="328">
        <v>45993</v>
      </c>
      <c r="F10" s="327">
        <v>9000</v>
      </c>
      <c r="G10" s="332" t="s">
        <v>1340</v>
      </c>
      <c r="H10" s="327"/>
    </row>
    <row r="11" spans="3:8" ht="29.25">
      <c r="C11" s="327" t="s">
        <v>464</v>
      </c>
      <c r="D11" s="327" t="s">
        <v>1341</v>
      </c>
      <c r="E11" s="328">
        <v>45993</v>
      </c>
      <c r="F11" s="327">
        <v>10000</v>
      </c>
      <c r="G11" s="332" t="s">
        <v>1340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1343</v>
      </c>
      <c r="W1" s="396"/>
      <c r="X1" s="396"/>
      <c r="Y1" s="104"/>
    </row>
    <row r="2" spans="1:25" s="101" customFormat="1" ht="11.25" customHeight="1">
      <c r="A2" s="105" t="s">
        <v>1344</v>
      </c>
      <c r="B2" s="105" t="s">
        <v>1345</v>
      </c>
      <c r="C2" s="105" t="s">
        <v>313</v>
      </c>
      <c r="D2" s="106" t="s">
        <v>869</v>
      </c>
      <c r="E2" s="106" t="s">
        <v>870</v>
      </c>
      <c r="F2" s="106" t="s">
        <v>1346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1347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6.9444444444444448E-2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ZKE-ZEV</v>
      </c>
      <c r="F230" s="110">
        <f>IF(SP_SUL!B232="","*",SP_SUL!B232)</f>
        <v>46001</v>
      </c>
      <c r="G230" s="110" t="str">
        <f>IF(SP_SUL!D232="","*",SP_SUL!D232)</f>
        <v>W96</v>
      </c>
      <c r="H230" s="110" t="str">
        <f>IF(SP_SUL!F232="","*",SP_SUL!F232)</f>
        <v>DESLOCAMENTO</v>
      </c>
      <c r="I230" s="110" t="str">
        <f>IF(SP_SUL!H232="","*",SP_SUL!H232)</f>
        <v>ZEM-1</v>
      </c>
      <c r="J230" s="110" t="str">
        <f>IF(SP_SUL!I232="","*",SP_SUL!I232)</f>
        <v>Z3VZEV</v>
      </c>
      <c r="K230" s="110" t="str">
        <f>IF(SP_SUL!M232="","*",SP_SUL!M232)</f>
        <v>ZEM-ZEV</v>
      </c>
      <c r="L230" s="339" t="str">
        <f>IF(SP_SUL!N232="","*",SP_SUL!N232)</f>
        <v>ZEMZEV</v>
      </c>
      <c r="M230" s="111">
        <f>IF(SP_SUL!J232="","*",SP_SUL!J232)</f>
        <v>55</v>
      </c>
      <c r="N230" s="270">
        <f>IF(SP_SUL!K232="","*",SP_SUL!K232)</f>
        <v>135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1349</v>
      </c>
      <c r="D5" s="398"/>
      <c r="E5" s="398"/>
      <c r="F5" s="398"/>
      <c r="G5" s="398"/>
      <c r="H5" s="398"/>
      <c r="I5" s="398"/>
      <c r="J5" s="399"/>
      <c r="K5" s="400" t="s">
        <v>1350</v>
      </c>
      <c r="L5" s="401"/>
      <c r="M5" s="401"/>
      <c r="N5" s="401"/>
      <c r="O5" s="402" t="s">
        <v>1351</v>
      </c>
      <c r="P5" s="403"/>
      <c r="Q5" s="404"/>
    </row>
    <row r="6" spans="1:17" s="94" customFormat="1" ht="15.75" customHeight="1">
      <c r="A6" s="88" t="s">
        <v>1346</v>
      </c>
      <c r="B6" s="95" t="s">
        <v>1345</v>
      </c>
      <c r="C6" s="96" t="s">
        <v>869</v>
      </c>
      <c r="D6" s="97" t="s">
        <v>870</v>
      </c>
      <c r="E6" s="96" t="s">
        <v>1352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1353</v>
      </c>
      <c r="M6" s="139" t="s">
        <v>335</v>
      </c>
      <c r="N6" s="140" t="s">
        <v>864</v>
      </c>
      <c r="O6" s="246" t="s">
        <v>907</v>
      </c>
      <c r="P6" s="157"/>
      <c r="Q6" s="193" t="s">
        <v>1354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6.9444444444444448E-2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ZKE-ZEV</v>
      </c>
      <c r="E232" s="100" t="str">
        <f>IF(SP_SUL!D232="","*",SP_SUL!D232)</f>
        <v>W96</v>
      </c>
      <c r="F232" s="100" t="str">
        <f>IF(SP_SUL!H232="","*",SP_SUL!H232)</f>
        <v>ZEM-1</v>
      </c>
      <c r="G232" s="100" t="str">
        <f>IF(SP_SUL!M232="","*",SP_SUL!M232)</f>
        <v>ZEM-ZEV</v>
      </c>
      <c r="H232" s="154">
        <f>IF(SP_SUL!K232="","*",SP_SUL!K232)</f>
        <v>135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ZEM-1</v>
      </c>
      <c r="L232" s="141" t="str">
        <f>IF(SP_SUL!AM232="","*",SP_SUL!AM232)</f>
        <v>ZEM-ZEV</v>
      </c>
      <c r="M232" s="141">
        <f>IF(SP_SUL!AP232="","*",SP_SUL!AP232)</f>
        <v>135</v>
      </c>
      <c r="N232" s="141" t="str">
        <f>IF(SP_SUL!AM232="","*",SP_SUL!AM232)</f>
        <v>ZEM-ZEV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1355</v>
      </c>
      <c r="C2" s="96" t="s">
        <v>854</v>
      </c>
      <c r="D2" s="96" t="s">
        <v>856</v>
      </c>
      <c r="E2" s="96" t="s">
        <v>1356</v>
      </c>
      <c r="F2" s="96" t="s">
        <v>1357</v>
      </c>
      <c r="G2" s="96" t="s">
        <v>1358</v>
      </c>
      <c r="H2" s="96" t="s">
        <v>1359</v>
      </c>
      <c r="I2" s="96" t="s">
        <v>1360</v>
      </c>
      <c r="J2" s="96" t="s">
        <v>1361</v>
      </c>
      <c r="K2" s="131" t="s">
        <v>1362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W96</v>
      </c>
      <c r="E215" s="121" t="str">
        <f>IF(SP_SUL!H232="","*",SP_SUL!H232)</f>
        <v>ZEM-1</v>
      </c>
      <c r="F215" s="137" t="str">
        <f>IF(SP_SUL!M232="","*",SP_SUL!M232)</f>
        <v>ZEM-ZEV</v>
      </c>
      <c r="G215" s="121" t="str">
        <f>IF(SP_SUL!I232="","*",SP_SUL!I232)</f>
        <v>Z3VZEV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2025-12-09T18:45:14Z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