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67" documentId="8_{B6337239-1A00-434D-AAD0-422EA1FEB5AE}" xr6:coauthVersionLast="47" xr6:coauthVersionMax="47" xr10:uidLastSave="{A89E852D-E1BA-499D-969F-9B730137D7C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" l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2" i="1" l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<sst xmlns="http://schemas.openxmlformats.org/spreadsheetml/2006/main" count="5042" uniqueCount="1473">
  <si>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</si>
  <si>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</si>
  <si>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</si>
  <si>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</si>
  <si>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</si>
  <si>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</si>
  <si>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</si>
  <si>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</si>
  <si>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</si>
  <si>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</si>
  <si>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</si>
  <si>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</si>
  <si>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</si>
  <si>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</si>
  <si>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</si>
  <si>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</si>
  <si>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</si>
  <si>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</si>
  <si>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</si>
  <si>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</si>
  <si>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</si>
  <si>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</si>
  <si>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</si>
  <si>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</si>
  <si>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</si>
  <si>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</si>
  <si>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</si>
  <si>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</si>
  <si>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</si>
  <si>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</si>
  <si>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</si>
  <si>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</si>
  <si>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</si>
  <si>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</si>
  <si>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</si>
  <si>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</si>
  <si>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</si>
  <si>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</si>
  <si>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</si>
  <si>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</si>
  <si>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</si>
  <si>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</si>
  <si>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</si>
  <si>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</si>
  <si>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</si>
  <si>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</si>
  <si>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</si>
  <si>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</si>
  <si>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</si>
  <si>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</si>
  <si>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</si>
  <si>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</si>
  <si>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</si>
  <si>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</si>
  <si>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</si>
  <si>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</si>
  <si>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</si>
  <si>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</si>
  <si>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</si>
  <si>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</si>
  <si>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</si>
  <si>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</si>
  <si>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</si>
  <si>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</si>
  <si>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</si>
  <si>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</si>
  <si>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</si>
  <si>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</si>
  <si>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</si>
  <si>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</si>
  <si>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</si>
  <si>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</si>
  <si>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</si>
  <si>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</si>
  <si>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</si>
  <si>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</si>
  <si>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</si>
  <si>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</si>
  <si>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</si>
  <si>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</si>
  <si>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</si>
  <si>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</si>
  <si>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</si>
  <si>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</si>
  <si>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</si>
  <si>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</si>
  <si>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</si>
  <si>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</si>
  <si>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</si>
  <si>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</si>
  <si>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</si>
  <si>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</si>
  <si>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</si>
  <si>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</si>
  <si>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</si>
  <si>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</si>
  <si>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</si>
  <si>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</si>
  <si>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</si>
  <si>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</si>
  <si>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</si>
  <si>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</si>
  <si>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</si>
  <si>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</si>
  <si>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</si>
  <si>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</si>
  <si>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</si>
  <si>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</si>
  <si>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</si>
  <si>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</si>
  <si>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</si>
  <si>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</si>
  <si>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</si>
  <si>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</si>
  <si>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</si>
  <si>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</si>
  <si>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</si>
  <si>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</si>
  <si>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</si>
  <si>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</si>
  <si>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</si>
  <si>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</si>
  <si>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</si>
  <si>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</si>
  <si>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</si>
  <si>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</si>
  <si>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</si>
  <si>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</si>
  <si>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</si>
  <si>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</si>
  <si>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</si>
  <si>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</si>
  <si>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</si>
  <si>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</si>
  <si>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</si>
  <si>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</si>
  <si>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</si>
  <si>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</si>
  <si>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</si>
  <si>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</si>
  <si>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</si>
  <si>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</si>
  <si>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</si>
  <si>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</si>
  <si>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</si>
  <si>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</si>
  <si>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</si>
  <si>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</si>
  <si>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</si>
  <si>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</si>
  <si>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</si>
  <si>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</si>
  <si>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</si>
  <si>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</si>
  <si>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</si>
  <si>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</si>
  <si>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</si>
  <si>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</si>
  <si>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</si>
  <si>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</si>
  <si>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</si>
  <si>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</si>
  <si>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</si>
  <si>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</si>
  <si>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</si>
  <si>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</si>
  <si>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</si>
  <si>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</si>
  <si>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</si>
  <si>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</si>
  <si>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</si>
  <si>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</si>
  <si>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</si>
  <si>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</si>
  <si>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</si>
  <si>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</si>
  <si>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</si>
  <si>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</si>
  <si>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</si>
  <si>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</si>
  <si>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</si>
  <si>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</si>
  <si>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</si>
  <si>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</si>
  <si>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</si>
  <si>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</si>
  <si>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</si>
  <si>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</si>
  <si>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</si>
  <si>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</si>
  <si>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</si>
  <si>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</si>
  <si>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</si>
  <si>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</si>
  <si>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</si>
  <si>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</si>
  <si>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</si>
  <si>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</si>
  <si>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</si>
  <si>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</si>
  <si>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</si>
  <si>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</si>
  <si>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</si>
  <si>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</si>
  <si>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</si>
  <si>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</si>
  <si>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</si>
  <si>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</si>
  <si>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</si>
  <si>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</si>
  <si>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</si>
  <si>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</si>
  <si>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</si>
  <si>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</si>
  <si>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</si>
  <si>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</si>
  <si>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</si>
  <si>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</si>
  <si>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</si>
  <si>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</si>
  <si>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</si>
  <si>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</si>
  <si>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</si>
  <si>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</si>
  <si>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</si>
  <si>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</si>
  <si>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</si>
  <si>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</si>
  <si>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</si>
  <si>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</si>
  <si>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</si>
  <si>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</si>
  <si>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</si>
  <si>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</si>
  <si>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</si>
  <si>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</si>
  <si>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</si>
  <si>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</si>
  <si>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</si>
  <si>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</si>
  <si>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</si>
  <si>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</si>
  <si>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</si>
  <si>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</si>
  <si>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</si>
  <si>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</si>
  <si>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</si>
  <si>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</si>
  <si>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</si>
  <si>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</si>
  <si>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</si>
  <si>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</si>
  <si>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</si>
  <si>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</si>
  <si>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</si>
  <si>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</si>
  <si>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</si>
  <si>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</si>
  <si>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</si>
  <si>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</si>
  <si>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</si>
  <si>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</si>
  <si>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</si>
  <si>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</si>
  <si>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</si>
  <si>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</si>
  <si>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</si>
  <si>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</si>
  <si>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</si>
  <si>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</si>
  <si>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</si>
  <si>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</si>
  <si>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</si>
  <si>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</si>
  <si>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</si>
  <si>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</si>
  <si>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</si>
  <si>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</si>
  <si>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</si>
  <si>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</si>
  <si>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</si>
  <si>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</si>
  <si>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</si>
  <si>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</si>
  <si>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</si>
  <si>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</si>
  <si>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</si>
  <si>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</si>
  <si>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</si>
  <si>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</si>
  <si>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</si>
  <si>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</si>
  <si>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</si>
  <si>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</si>
  <si>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</si>
  <si>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</si>
  <si>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</si>
  <si>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</si>
  <si>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</si>
  <si>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</si>
  <si>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</si>
  <si>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</si>
  <si>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</si>
  <si>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</si>
  <si>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</si>
  <si>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</si>
  <si>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</si>
  <si>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</si>
  <si>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</si>
  <si>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</si>
  <si>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</si>
  <si>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</si>
  <si>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</si>
  <si>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</si>
  <si>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</si>
  <si>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</si>
  <si>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</si>
  <si>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</si>
  <si>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</si>
  <si>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</si>
  <si>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</si>
  <si>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</si>
  <si>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</si>
  <si>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</si>
  <si>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</si>
  <si>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</si>
  <si>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</si>
  <si>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</si>
  <si>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</si>
  <si>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</si>
  <si>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</si>
  <si>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</si>
  <si>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</si>
  <si>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</si>
  <si>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</si>
  <si>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</si>
  <si>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</si>
  <si>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</si>
  <si>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</si>
  <si>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</si>
  <si>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</si>
  <si>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</si>
  <si>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</si>
  <si>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</si>
  <si>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</si>
  <si>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</si>
  <si>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</si>
  <si>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</si>
  <si>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</si>
  <si>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</si>
  <si>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</si>
  <si>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</si>
  <si>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</si>
  <si>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</si>
  <si>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</si>
  <si>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</si>
  <si>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</si>
  <si>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</si>
  <si>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</si>
  <si>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</si>
  <si>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</si>
  <si>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</si>
  <si>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</si>
  <si>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</si>
  <si>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</si>
  <si>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</si>
  <si>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</si>
  <si>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</si>
  <si>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</si>
  <si>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</si>
  <si>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</si>
  <si>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</si>
  <si>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</si>
  <si>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</si>
  <si>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</si>
  <si>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</si>
  <si>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</si>
  <si>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</si>
  <si>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</si>
  <si>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</si>
  <si>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</si>
  <si>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</si>
  <si>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</si>
  <si>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</si>
  <si>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</si>
  <si>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</si>
  <si>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</si>
  <si>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</si>
  <si>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</si>
  <si>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</si>
  <si>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</si>
  <si>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</si>
  <si>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</si>
  <si>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</si>
  <si>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</si>
  <si>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</si>
  <si>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</si>
  <si>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</si>
  <si>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</si>
  <si>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</si>
  <si>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</si>
  <si>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</si>
  <si>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</si>
  <si>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</si>
  <si>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</si>
  <si>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</si>
  <si>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</si>
  <si>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</si>
  <si>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</si>
  <si>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</si>
  <si>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</si>
  <si>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</si>
  <si>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</si>
  <si>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</si>
  <si>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</si>
  <si>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</si>
  <si>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</si>
  <si>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</si>
  <si>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</si>
  <si>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</si>
  <si>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</si>
  <si>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</si>
  <si>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</si>
  <si>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</si>
  <si>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</si>
  <si>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</si>
  <si>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</si>
  <si>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</si>
  <si>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</si>
  <si>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</si>
  <si>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</si>
  <si>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</si>
  <si>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</si>
  <si>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</si>
  <si>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</si>
  <si>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</si>
  <si>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</si>
  <si>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</si>
  <si>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</si>
  <si>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</si>
  <si>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</si>
  <si>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</si>
  <si>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</si>
  <si>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</si>
  <si>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</si>
  <si>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</si>
  <si>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</si>
  <si>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</si>
  <si>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</si>
  <si>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</si>
  <si>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</si>
  <si>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</si>
  <si>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</si>
  <si>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</si>
  <si>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</si>
  <si>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</si>
  <si>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</si>
  <si>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</si>
  <si>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</si>
  <si>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</si>
  <si>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</si>
  <si>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</si>
  <si>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</si>
  <si>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</si>
  <si>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</si>
  <si>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</si>
  <si>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</si>
  <si>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</si>
  <si>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</si>
  <si>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</si>
  <si>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</si>
  <si>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</si>
  <si>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</si>
  <si>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</si>
  <si>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</si>
  <si>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</si>
  <si>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</si>
  <si>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</si>
  <si>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</si>
  <si>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</si>
  <si>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</si>
  <si>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</si>
  <si>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</si>
  <si>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</si>
  <si>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</si>
  <si>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</si>
  <si>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</si>
  <si>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</si>
  <si>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</si>
  <si>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</si>
  <si>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</si>
  <si>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</si>
  <si>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</si>
  <si>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</si>
  <si>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</si>
  <si>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</si>
  <si>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</si>
  <si>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</si>
  <si>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</si>
  <si>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</si>
  <si>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</si>
  <si>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</si>
  <si>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</si>
  <si>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</si>
  <si>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</si>
  <si>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</si>
  <si>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</si>
  <si>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</si>
  <si>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</si>
  <si>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</si>
  <si>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</si>
  <si>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</si>
  <si>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</si>
  <si>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</si>
  <si>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</si>
  <si>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</si>
  <si>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</si>
  <si>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</si>
  <si>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</si>
  <si>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</si>
  <si>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</si>
  <si>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</si>
  <si>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</si>
  <si>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</si>
  <si>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</si>
  <si>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</si>
  <si>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</si>
  <si>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</si>
  <si>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</si>
  <si>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</si>
  <si>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</si>
  <si>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</si>
  <si>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</si>
  <si>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</si>
  <si>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</si>
  <si>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</si>
  <si>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</si>
  <si>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</si>
  <si>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</si>
  <si>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</si>
  <si>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</si>
  <si>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</si>
  <si>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</si>
  <si>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</si>
  <si>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</si>
  <si>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</si>
  <si>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</si>
  <si>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</si>
  <si>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</si>
  <si>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</si>
  <si>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</si>
  <si>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</si>
  <si>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</si>
  <si>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</si>
  <si>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</si>
  <si>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</si>
  <si>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</si>
  <si>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</si>
  <si>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</si>
  <si>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</si>
  <si>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</si>
  <si>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</si>
  <si>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</si>
  <si>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</si>
  <si>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</si>
  <si>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</si>
  <si>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</si>
  <si>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</si>
  <si>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</si>
  <si>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</si>
  <si>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</si>
  <si>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</si>
  <si>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</si>
  <si>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</si>
  <si>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</si>
  <si>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</si>
  <si>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</si>
  <si>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</si>
  <si>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</si>
  <si>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</si>
  <si>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</si>
  <si>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</si>
  <si>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</si>
  <si>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</si>
  <si>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</si>
  <si>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</si>
  <si>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</si>
  <si>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</si>
  <si>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</si>
  <si>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</si>
  <si>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</si>
  <si>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</si>
  <si>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</si>
  <si>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</si>
  <si>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</si>
  <si>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</si>
  <si>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</si>
  <si>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</si>
  <si>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</si>
  <si>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</si>
  <si>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</si>
  <si>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</si>
  <si>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</si>
  <si>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</si>
  <si>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</si>
  <si>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</si>
  <si>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</si>
  <si>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</si>
  <si>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</si>
  <si>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</si>
  <si>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</si>
  <si>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</si>
  <si>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</si>
  <si>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</si>
  <si>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</si>
  <si>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</si>
  <si>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</si>
  <si>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</si>
  <si>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</si>
  <si>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</si>
  <si>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</si>
  <si>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</si>
  <si>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</si>
  <si>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</si>
  <si>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</si>
  <si>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</si>
  <si>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</si>
  <si>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</si>
  <si>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</si>
  <si>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</si>
  <si>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</si>
  <si>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</si>
  <si>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</si>
  <si>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</si>
  <si>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</si>
  <si>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</si>
  <si>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</si>
  <si>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</si>
  <si>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</si>
  <si>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</si>
  <si>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</si>
  <si>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</si>
  <si>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</si>
  <si>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</si>
  <si>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</si>
  <si>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</si>
  <si>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</si>
  <si>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</si>
  <si>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</si>
  <si>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</si>
  <si>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</si>
  <si>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</si>
  <si>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</si>
  <si>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</si>
  <si>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</si>
  <si>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</si>
  <si>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</si>
  <si>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</si>
  <si>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</si>
  <si>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</si>
  <si>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</si>
  <si>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</si>
  <si>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</si>
  <si>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</si>
  <si>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</si>
  <si>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</si>
  <si>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</si>
  <si>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</si>
  <si>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</si>
  <si>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</si>
  <si>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</si>
  <si>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</si>
  <si>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</si>
  <si>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</si>
  <si>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</si>
  <si>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</si>
  <si>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</si>
  <si>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</si>
  <si>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</si>
  <si>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</si>
  <si>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</si>
  <si>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</si>
  <si>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</si>
  <si>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</si>
  <si>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</si>
  <si>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</si>
  <si>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</si>
  <si>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</si>
  <si>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</si>
  <si>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</si>
  <si>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</si>
  <si>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</si>
  <si>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</si>
  <si>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</si>
  <si>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</si>
  <si>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</si>
  <si>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</si>
  <si>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</si>
  <si>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</si>
  <si>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</si>
  <si>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</si>
  <si>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</si>
  <si>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</si>
  <si>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</si>
  <si>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</si>
  <si>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</si>
  <si>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</si>
  <si>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</si>
  <si>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</si>
  <si>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</si>
  <si>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</si>
  <si>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</si>
  <si>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</si>
  <si>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</si>
  <si>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</si>
  <si>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</si>
  <si>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</si>
  <si>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</si>
  <si>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</si>
  <si>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</si>
  <si>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</si>
  <si>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</si>
  <si>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</si>
  <si>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</si>
  <si>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</si>
  <si>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</si>
  <si>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</si>
  <si>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</si>
  <si>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</si>
  <si>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</si>
  <si>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</si>
  <si>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</si>
  <si>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</si>
  <si>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</si>
  <si>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</si>
  <si>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</si>
  <si>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</si>
  <si>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</si>
  <si>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</si>
  <si>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</si>
  <si>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</si>
  <si>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</si>
  <si>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</si>
  <si>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</si>
  <si>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</si>
  <si>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</si>
  <si>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</si>
  <si>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</si>
  <si>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</si>
  <si>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</si>
  <si>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</si>
  <si>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</si>
  <si>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</si>
  <si>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</si>
  <si>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</si>
  <si>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</si>
  <si>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</si>
  <si>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</si>
  <si>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</si>
  <si>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</si>
  <si>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</si>
  <si>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</si>
  <si>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</si>
  <si>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</si>
  <si>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</si>
  <si>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</si>
  <si>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</si>
  <si>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</si>
  <si>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</si>
  <si>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</si>
  <si>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</si>
  <si>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</si>
  <si>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</si>
  <si>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</si>
  <si>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</si>
  <si>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</si>
  <si>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</si>
  <si>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</si>
  <si>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</si>
  <si>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</si>
  <si>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</si>
  <si>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</si>
  <si>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</si>
  <si>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</si>
  <si>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</si>
  <si>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</si>
  <si>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</si>
  <si>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</si>
  <si>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</si>
  <si>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</si>
  <si>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</si>
  <si>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</si>
  <si>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</si>
  <si>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</si>
  <si>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</si>
  <si>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</si>
  <si>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</si>
  <si>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</si>
  <si>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</si>
  <si>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</si>
  <si>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</si>
  <si>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</si>
  <si>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</si>
  <si>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</si>
  <si>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</si>
  <si>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</si>
  <si>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</si>
  <si>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</si>
  <si>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</si>
  <si>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</si>
  <si>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</si>
  <si>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</si>
  <si>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</si>
  <si>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</si>
  <si>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</si>
  <si>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</si>
  <si>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</si>
  <si>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</si>
  <si>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</si>
  <si>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</si>
  <si>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</si>
  <si>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</si>
  <si>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</si>
  <si>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</si>
  <si>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</si>
  <si>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</si>
  <si>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</si>
  <si>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</si>
  <si>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</si>
  <si>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</si>
  <si>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</si>
  <si>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</si>
  <si>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</si>
  <si>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</si>
  <si>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</si>
  <si>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</si>
  <si>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</si>
  <si>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</si>
  <si>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</si>
  <si>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</si>
  <si>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</si>
  <si>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</si>
  <si>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</si>
  <si>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</si>
  <si>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</si>
  <si>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</si>
  <si>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</si>
  <si>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</si>
  <si>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</si>
  <si>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</si>
  <si>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</si>
  <si>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</si>
  <si>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</si>
  <si>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</si>
  <si>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</si>
  <si>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</si>
  <si>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</si>
  <si>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</si>
  <si>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</si>
  <si>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</si>
  <si>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</si>
  <si>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</si>
  <si>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</si>
  <si>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</si>
  <si>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</si>
  <si>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</si>
  <si>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</si>
  <si>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</si>
  <si>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</si>
  <si>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</si>
  <si>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</si>
  <si>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</si>
  <si>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</si>
  <si>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</si>
  <si>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</si>
  <si>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</si>
  <si>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</si>
  <si>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</si>
  <si>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</si>
  <si>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</si>
  <si>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</si>
  <si>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</si>
  <si>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</si>
  <si>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</si>
  <si>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</si>
  <si>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</si>
  <si>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</si>
  <si>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</si>
  <si>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</si>
  <si>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</si>
  <si>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</si>
  <si>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</si>
  <si>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</si>
  <si>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</si>
  <si>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</si>
  <si>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</si>
  <si>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</si>
  <si>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</si>
  <si>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</si>
  <si>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</si>
  <si>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</si>
  <si>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</si>
  <si>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</si>
  <si>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</si>
  <si>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</si>
  <si>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</si>
  <si>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</si>
  <si>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</si>
  <si>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</si>
  <si>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</si>
  <si>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</si>
  <si>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</si>
  <si>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</si>
  <si>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</si>
  <si>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</si>
  <si>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</si>
  <si>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</si>
  <si>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</si>
  <si>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</si>
  <si>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</si>
  <si>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</si>
  <si>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</si>
  <si>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</si>
  <si>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</si>
  <si>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</si>
  <si>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</si>
  <si>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</si>
  <si>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</si>
  <si>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</si>
  <si>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</si>
  <si>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</si>
  <si>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</si>
  <si>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</si>
  <si>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</si>
  <si>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</si>
  <si>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</si>
  <si>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</si>
  <si>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</si>
  <si>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</si>
  <si>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</si>
  <si>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</si>
  <si>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</si>
  <si>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</si>
  <si>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</si>
  <si>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</si>
  <si>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</si>
  <si>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</si>
  <si>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</si>
  <si>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</si>
  <si>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</si>
  <si>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</si>
  <si>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</si>
  <si>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</si>
  <si>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</si>
  <si>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</si>
  <si>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</si>
  <si>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</si>
  <si>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</si>
  <si>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</si>
  <si>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</si>
  <si>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</si>
  <si>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</si>
  <si>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</si>
  <si>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</si>
  <si>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</si>
  <si>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</si>
  <si>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</si>
  <si>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</si>
  <si>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</si>
  <si>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</si>
  <si>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</si>
  <si>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</si>
  <si>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</si>
  <si>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</si>
  <si>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</si>
  <si>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</si>
  <si>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</si>
  <si>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</si>
  <si>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</si>
  <si>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</si>
  <si>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</si>
  <si>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</si>
  <si>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</si>
  <si>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</si>
  <si>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</si>
  <si>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</si>
  <si>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</si>
  <si>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</si>
  <si>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</si>
  <si>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</si>
  <si>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</si>
  <si>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</si>
  <si>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</si>
  <si>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</si>
  <si>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</si>
  <si>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</si>
  <si>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</si>
  <si>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</si>
  <si>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</si>
  <si>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</si>
  <si>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</si>
  <si>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</si>
  <si>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</si>
  <si>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</si>
  <si>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</si>
  <si>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</si>
  <si>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</si>
  <si>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</si>
  <si>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</si>
  <si>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</si>
  <si>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</si>
  <si>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</si>
  <si>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</si>
  <si>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</si>
  <si>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</si>
  <si>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</si>
  <si>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</si>
  <si>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</si>
  <si>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</si>
  <si>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</si>
  <si>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</si>
  <si>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</si>
  <si>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</si>
  <si>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</si>
  <si>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</si>
  <si>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</si>
  <si>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</si>
  <si>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</si>
  <si>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</si>
  <si>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</si>
  <si>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</si>
  <si>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</si>
  <si>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</si>
  <si>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</si>
  <si>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</si>
  <si>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</si>
  <si>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</si>
  <si>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</si>
  <si>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</si>
  <si>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</si>
  <si>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</si>
  <si>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</si>
  <si>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</si>
  <si>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</si>
  <si>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</si>
  <si>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</si>
  <si>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</si>
  <si>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</si>
  <si>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</si>
  <si>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</si>
  <si>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</si>
  <si>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</si>
  <si>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</si>
  <si>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</si>
  <si>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</si>
  <si>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</si>
  <si>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</si>
  <si>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</si>
  <si>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</si>
  <si>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</si>
  <si>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</si>
  <si>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</si>
  <si>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</si>
  <si>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</si>
  <si>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</si>
  <si>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</si>
  <si>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</si>
  <si>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</si>
  <si>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</si>
  <si>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</si>
  <si>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</si>
  <si>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</si>
  <si>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</si>
  <si>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</si>
  <si>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</si>
  <si>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</si>
  <si>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</si>
  <si>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</si>
  <si>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</si>
  <si>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</si>
  <si>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</si>
  <si>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</si>
  <si>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</si>
  <si>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</si>
  <si>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</si>
  <si>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</si>
  <si>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</si>
  <si>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</si>
  <si>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</si>
  <si>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</si>
  <si>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</si>
  <si>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</si>
  <si>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</si>
  <si>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</si>
  <si>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</si>
  <si>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</si>
  <si>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</si>
  <si>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</si>
  <si>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</si>
  <si>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</si>
  <si>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</si>
  <si>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</si>
  <si>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</si>
  <si>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</si>
  <si>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</si>
  <si>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</si>
  <si>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</si>
  <si>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</si>
  <si>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</si>
  <si>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</si>
  <si>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</si>
  <si>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</si>
  <si>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</si>
  <si>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</si>
  <si>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</si>
  <si>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</si>
  <si>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</si>
  <si>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</si>
  <si>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</si>
  <si>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</si>
  <si>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</si>
  <si>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</si>
  <si>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</si>
  <si>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</si>
  <si>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</si>
  <si>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</si>
  <si>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</si>
  <si>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</si>
  <si>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</si>
  <si>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</si>
  <si>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</si>
  <si>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</si>
  <si>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</si>
  <si>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</si>
  <si>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</si>
  <si>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</si>
  <si>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</si>
  <si>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</si>
  <si>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</si>
  <si>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</si>
  <si>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</si>
  <si>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</si>
  <si>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</si>
  <si>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</si>
  <si>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</si>
  <si>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</si>
  <si>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</si>
  <si>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</si>
  <si>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</si>
  <si>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</si>
  <si>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</si>
  <si>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</si>
  <si>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</si>
  <si>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</si>
  <si>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</si>
  <si>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</si>
  <si>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</si>
  <si>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</si>
  <si>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</si>
  <si>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</si>
  <si>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</si>
  <si>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</si>
  <si>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</si>
  <si>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</si>
  <si>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</si>
  <si>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</si>
  <si>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</si>
  <si>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</si>
  <si>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</si>
  <si>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</si>
  <si>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</si>
  <si>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</si>
  <si>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</si>
  <si>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</si>
  <si>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</si>
  <si>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</si>
  <si>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</si>
  <si>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</si>
  <si>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</si>
  <si>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</si>
  <si>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</si>
  <si>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</si>
  <si>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</si>
  <si>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</si>
  <si>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</si>
  <si>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</si>
  <si>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</si>
  <si>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</si>
  <si>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</si>
  <si>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</si>
  <si>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</si>
  <si>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</si>
  <si>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</si>
  <si>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</si>
  <si>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</si>
  <si>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</si>
  <si>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</si>
  <si>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</si>
  <si>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</si>
  <si>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</si>
  <si>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</si>
  <si>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</si>
  <si>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</si>
  <si>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</si>
  <si>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</si>
  <si>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</si>
  <si>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</si>
  <si>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</si>
  <si>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</si>
  <si>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</si>
  <si>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</si>
  <si>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</si>
  <si>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</si>
  <si>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</si>
  <si>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</si>
  <si>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</si>
  <si>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</si>
  <si>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</si>
  <si>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</si>
  <si>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</si>
  <si>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</si>
  <si>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</si>
  <si>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</si>
  <si>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</si>
  <si>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</si>
  <si>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</si>
  <si>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</si>
  <si>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</si>
  <si>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</si>
  <si>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</si>
  <si>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</si>
  <si>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</si>
  <si>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</si>
  <si>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</si>
  <si>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</si>
  <si>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</si>
  <si>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</si>
  <si>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</si>
  <si>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</si>
  <si>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</si>
  <si>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</si>
  <si>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</si>
  <si>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</si>
  <si>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</si>
  <si>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</si>
  <si>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</si>
  <si>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</si>
  <si>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</si>
  <si>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</si>
  <si>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</si>
  <si>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</si>
  <si>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</si>
  <si>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</si>
  <si>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</si>
  <si>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</si>
  <si>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</si>
  <si>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</si>
  <si>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</si>
  <si>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</si>
  <si>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</si>
  <si>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</si>
  <si>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</si>
  <si>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</si>
  <si>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</si>
  <si>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</si>
  <si>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</si>
  <si>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</si>
  <si>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</si>
  <si>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</si>
  <si>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</si>
  <si>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</si>
  <si>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</si>
  <si>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</si>
  <si>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</si>
  <si>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</si>
  <si>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</si>
  <si>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</si>
  <si>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</si>
  <si>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</si>
  <si>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</si>
  <si>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</si>
  <si>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</si>
  <si>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</si>
  <si>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</si>
  <si>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</si>
  <si>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</si>
  <si>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</si>
  <si>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</si>
  <si>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</si>
  <si>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</si>
  <si>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</si>
  <si>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</si>
  <si>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</si>
  <si>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</si>
  <si>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</si>
  <si>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</si>
  <si>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</si>
  <si>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</si>
  <si>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</si>
  <si>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</si>
  <si>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</si>
  <si>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</si>
  <si>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</si>
  <si>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</si>
  <si>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</si>
  <si>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</si>
  <si>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</si>
  <si>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</si>
  <si>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</si>
  <si>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</si>
  <si>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</si>
  <si>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</si>
  <si>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</si>
  <si>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</si>
  <si>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</si>
  <si>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</si>
  <si>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</si>
  <si>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</si>
  <si>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</si>
  <si>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</si>
  <si>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</si>
  <si>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</si>
  <si>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</si>
  <si>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</si>
  <si>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</si>
  <si>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</si>
  <si>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</si>
  <si>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</si>
  <si>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</si>
  <si>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</si>
  <si>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</si>
  <si>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</si>
  <si>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</si>
  <si>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</si>
  <si>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</si>
  <si>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</si>
  <si>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</si>
  <si>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</si>
  <si>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</si>
  <si>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</si>
  <si>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</si>
  <si>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</si>
  <si>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</si>
  <si>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</si>
  <si>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</si>
  <si>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</si>
  <si>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</si>
  <si>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</si>
  <si>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</si>
  <si>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</si>
  <si>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</si>
  <si>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</si>
  <si>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</si>
  <si>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</si>
  <si>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</si>
  <si>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</si>
  <si>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</si>
  <si>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</si>
  <si>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</si>
  <si>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</si>
  <si>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</si>
  <si>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</si>
  <si>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</si>
  <si>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</si>
  <si>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</si>
  <si>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</si>
  <si>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</si>
  <si>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</si>
  <si>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</si>
  <si>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</si>
  <si>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</si>
  <si>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</si>
  <si>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</si>
  <si>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</si>
  <si>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</si>
  <si>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</si>
  <si>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</si>
  <si>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</si>
  <si>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</si>
  <si>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</si>
  <si>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</si>
  <si>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</si>
  <si>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</si>
  <si>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</si>
  <si>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</si>
  <si>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</si>
  <si>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</si>
  <si>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</si>
  <si>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</si>
  <si>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</si>
  <si>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</si>
  <si>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</si>
  <si>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</si>
  <si>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</si>
  <si>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</si>
  <si>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</si>
  <si>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</si>
  <si>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</si>
  <si>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</si>
  <si>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</si>
  <si>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</si>
  <si>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</si>
  <si>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</si>
  <si>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</si>
  <si>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</si>
  <si>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</si>
  <si>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</si>
  <si>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</si>
  <si>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</si>
  <si>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</si>
  <si>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</si>
  <si>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</si>
  <si>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</si>
  <si>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</si>
  <si>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</si>
  <si>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</si>
  <si>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</si>
  <si>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</si>
  <si>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</si>
  <si>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</si>
  <si>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</si>
  <si>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TINPAT1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</si>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</sst>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1" activePane="topRight" state="frozen"/>
      <selection pane="topRight" activeCell="P119" sqref="P1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969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444</v>
      </c>
      <c r="I115" s="135" t="s">
        <v>444</v>
      </c>
      <c r="J115" s="151">
        <v>74</v>
      </c>
      <c r="K115" s="249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ZRW-TRP</v>
      </c>
      <c r="AN115" s="175" t="str">
        <f>IF(BS_CONTROLE[[#This Row],[SB]]=0, "-", BS_CONTROLE[[#This Row],[SB]])</f>
        <v>TMITRP</v>
      </c>
      <c r="AO115" s="176">
        <f>IF(BS_CONTROLE[[#This Row],[SUB]]=0, "-", BS_CONTROLE[[#This Row],[SUB]])</f>
        <v>74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438</v>
      </c>
      <c r="I117" s="135" t="s">
        <v>438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45" t="s">
        <v>158</v>
      </c>
      <c r="E119" s="185">
        <v>112</v>
      </c>
      <c r="F119" s="134" t="s">
        <v>46</v>
      </c>
      <c r="G119" s="8" t="str">
        <f>IF(D119="","*",VLOOKUP(F119,BS_ATIVIDADE[#All],3,FALSE))</f>
        <v>EXPANSÃO</v>
      </c>
      <c r="H119" s="135" t="s">
        <v>1413</v>
      </c>
      <c r="I119" s="135" t="s">
        <v>1413</v>
      </c>
      <c r="J119" s="151">
        <v>74</v>
      </c>
      <c r="K119" s="151">
        <v>109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9" s="149" t="s">
        <v>1421</v>
      </c>
      <c r="O119" s="135">
        <v>0.45833333333333331</v>
      </c>
      <c r="P119" s="135"/>
      <c r="Q119" s="71"/>
      <c r="R119" s="9" t="str">
        <f>IFERROR(_xlfn.XLOOKUP(F119, BS_ATIVIDADE[ATIVIDADE],BS_ATIVIDADE[UNIDADE] ), "*")</f>
        <v>Nº DE BARRAS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EXPANSÃO - DESCARGA - TRILHO</v>
      </c>
      <c r="AJ119" s="8" t="str">
        <f>IF(D119="","*",VLOOKUP(AI119,BS_ATIVIDADE[#Data],3,FALSE))</f>
        <v>EXPANSÃO</v>
      </c>
      <c r="AK119" s="175" t="str">
        <f>IF(BS_CONTROLE[[#This Row],[Local - Partida]]=0, "-", BS_CONTROLE[[#This Row],[Local - Partida]])</f>
        <v>TINPAT2</v>
      </c>
      <c r="AL119" s="175" t="str">
        <f>IF(BS_CONTROLE[[#This Row],[Local - Encerramento]]=0, "-", BS_CONTROLE[[#This Row],[Local - Encerramento]])</f>
        <v>TINPAT2</v>
      </c>
      <c r="AM119" s="175" t="str">
        <f>IF(BS_CONTROLE[[#This Row],[Entre - Estações]]=0, "-", BS_CONTROLE[[#This Row],[Entre - Estações]])</f>
        <v>TIN</v>
      </c>
      <c r="AN119" s="175" t="str">
        <f>IF(BS_CONTROLE[[#This Row],[SB]]=0, "-", BS_CONTROLE[[#This Row],[SB]])</f>
        <v>TINPAT1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109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BARRAS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e">
        <f t="shared" si="9"/>
        <v>#DIV/0!</v>
      </c>
      <c r="BR119" s="15" t="e">
        <f t="shared" si="10"/>
        <v>#DIV/0!</v>
      </c>
      <c r="BS119" s="15" t="e">
        <f t="shared" si="11"/>
        <v>#DIV/0!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1422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1423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1424</v>
      </c>
      <c r="E3" s="186" t="s">
        <v>1425</v>
      </c>
      <c r="F3" s="186" t="s">
        <v>1426</v>
      </c>
      <c r="G3" s="186" t="s">
        <v>1427</v>
      </c>
      <c r="H3" s="186" t="s">
        <v>1428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1430</v>
      </c>
      <c r="D13" s="187">
        <v>9049</v>
      </c>
      <c r="E13" s="188">
        <v>46044</v>
      </c>
      <c r="F13" s="190" t="s">
        <v>1431</v>
      </c>
      <c r="G13" s="187" t="s">
        <v>1432</v>
      </c>
      <c r="H13" s="187"/>
    </row>
    <row r="14" spans="3:8">
      <c r="C14" s="187" t="s">
        <v>1430</v>
      </c>
      <c r="D14" s="187">
        <v>9044</v>
      </c>
      <c r="E14" s="188">
        <v>46044</v>
      </c>
      <c r="F14" s="190" t="s">
        <v>1433</v>
      </c>
      <c r="G14" s="187" t="s">
        <v>1434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1435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1436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1437</v>
      </c>
      <c r="C4" s="191" t="s">
        <v>1438</v>
      </c>
      <c r="D4" s="191" t="s">
        <v>1439</v>
      </c>
      <c r="E4" s="191" t="s">
        <v>1440</v>
      </c>
      <c r="F4" s="191" t="s">
        <v>368</v>
      </c>
      <c r="G4" s="191" t="s">
        <v>1441</v>
      </c>
    </row>
    <row r="5" spans="2:7">
      <c r="B5" s="192" t="s">
        <v>1442</v>
      </c>
      <c r="C5" s="192">
        <v>309525</v>
      </c>
      <c r="D5" s="192" t="s">
        <v>1443</v>
      </c>
      <c r="E5" s="192" t="s">
        <v>249</v>
      </c>
      <c r="F5" s="192" t="s">
        <v>1444</v>
      </c>
      <c r="G5" s="193">
        <v>46296</v>
      </c>
    </row>
    <row r="6" spans="2:7">
      <c r="B6" s="192" t="s">
        <v>1445</v>
      </c>
      <c r="C6" s="192">
        <v>257410</v>
      </c>
      <c r="D6" s="192" t="s">
        <v>1446</v>
      </c>
      <c r="E6" s="192" t="s">
        <v>249</v>
      </c>
      <c r="F6" s="192" t="s">
        <v>1444</v>
      </c>
      <c r="G6" s="193"/>
    </row>
    <row r="7" spans="2:7">
      <c r="B7" s="192" t="s">
        <v>1259</v>
      </c>
      <c r="C7" s="192">
        <v>256875</v>
      </c>
      <c r="D7" s="192" t="s">
        <v>1447</v>
      </c>
      <c r="E7" s="192" t="s">
        <v>249</v>
      </c>
      <c r="F7" s="192" t="s">
        <v>1444</v>
      </c>
      <c r="G7" s="193">
        <v>46296</v>
      </c>
    </row>
    <row r="8" spans="2:7">
      <c r="B8" s="192" t="s">
        <v>1448</v>
      </c>
      <c r="C8" s="192">
        <v>257278</v>
      </c>
      <c r="D8" s="192" t="s">
        <v>1449</v>
      </c>
      <c r="E8" s="192" t="s">
        <v>240</v>
      </c>
      <c r="F8" s="192" t="s">
        <v>1450</v>
      </c>
      <c r="G8" s="193">
        <v>46235</v>
      </c>
    </row>
    <row r="9" spans="2:7">
      <c r="B9" s="192" t="s">
        <v>1451</v>
      </c>
      <c r="C9" s="192">
        <v>257033</v>
      </c>
      <c r="D9" s="192" t="s">
        <v>1452</v>
      </c>
      <c r="E9" s="192" t="s">
        <v>240</v>
      </c>
      <c r="F9" s="192" t="s">
        <v>385</v>
      </c>
      <c r="G9" s="192" t="s">
        <v>1453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1454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1455</v>
      </c>
      <c r="B2" s="91" t="s">
        <v>1456</v>
      </c>
      <c r="C2" s="91" t="s">
        <v>7</v>
      </c>
      <c r="D2" s="92" t="s">
        <v>1175</v>
      </c>
      <c r="E2" s="92" t="s">
        <v>368</v>
      </c>
      <c r="F2" s="92" t="s">
        <v>1457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1458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ZRW-TRP</v>
      </c>
      <c r="L114" s="196" t="str">
        <f>IF(FN_MC!N115="","*",FN_MC!N115)</f>
        <v>TMITRP</v>
      </c>
      <c r="M114" s="97">
        <f>IF(FN_MC!J115="","*",FN_MC!J115)</f>
        <v>74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EXPANSÃO - DESCARGA - TRILHO</v>
      </c>
      <c r="I118" s="96" t="str">
        <f>IF(FN_MC!H119="","*",FN_MC!H119)</f>
        <v>TINPAT2</v>
      </c>
      <c r="J118" s="96" t="str">
        <f>IF(FN_MC!I119="","*",FN_MC!I119)</f>
        <v>TINPAT2</v>
      </c>
      <c r="K118" s="96" t="str">
        <f>IF(FN_MC!M119="","*",FN_MC!M119)</f>
        <v>TIN</v>
      </c>
      <c r="L118" s="196" t="str">
        <f>IF(FN_MC!N119="","*",FN_MC!N119)</f>
        <v>TINPAT1</v>
      </c>
      <c r="M118" s="97">
        <f>IF(FN_MC!J119="","*",FN_MC!J119)</f>
        <v>74</v>
      </c>
      <c r="N118" s="183">
        <f>IF(FN_MC!K119="","*",FN_MC!K119)</f>
        <v>109</v>
      </c>
      <c r="O118" s="183" t="str">
        <f>IF(FN_MC!L119="","*",FN_MC!L119)</f>
        <v>-</v>
      </c>
      <c r="P118" s="107">
        <f>IF(FN_MC!O119="","*",FN_MC!O119)</f>
        <v>0.45833333333333331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1459</v>
      </c>
      <c r="D5" s="242"/>
      <c r="E5" s="242"/>
      <c r="F5" s="242"/>
      <c r="G5" s="242"/>
      <c r="H5" s="242"/>
      <c r="I5" s="242"/>
      <c r="J5" s="243"/>
      <c r="K5" s="244" t="s">
        <v>1460</v>
      </c>
      <c r="L5" s="245"/>
      <c r="M5" s="245"/>
      <c r="N5" s="245"/>
      <c r="O5" s="246" t="s">
        <v>1461</v>
      </c>
      <c r="P5" s="247"/>
      <c r="Q5" s="248"/>
    </row>
    <row r="6" spans="1:17" s="81" customFormat="1" ht="15.75" customHeight="1">
      <c r="A6" s="75" t="s">
        <v>1457</v>
      </c>
      <c r="B6" s="82" t="s">
        <v>1456</v>
      </c>
      <c r="C6" s="83" t="s">
        <v>1175</v>
      </c>
      <c r="D6" s="84" t="s">
        <v>1176</v>
      </c>
      <c r="E6" s="83" t="s">
        <v>1462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1463</v>
      </c>
      <c r="M6" s="116" t="s">
        <v>29</v>
      </c>
      <c r="N6" s="117" t="s">
        <v>1170</v>
      </c>
      <c r="O6" s="165" t="s">
        <v>1213</v>
      </c>
      <c r="P6" s="128"/>
      <c r="Q6" s="139" t="s">
        <v>1464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*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ZRW-TRP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TVI2</v>
      </c>
      <c r="L114" s="118" t="str">
        <f>IF(FN_MC!AM115="","*",FN_MC!AM115)</f>
        <v>ZRW-TRP</v>
      </c>
      <c r="M114" s="118" t="str">
        <f>IF(FN_MC!AP115="","*",FN_MC!AP115)</f>
        <v>-</v>
      </c>
      <c r="N114" s="118" t="str">
        <f>IF(FN_MC!AM115="","*",FN_MC!AM115)</f>
        <v>ZRW-TRP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*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*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TINPAT2</v>
      </c>
      <c r="G118" s="87" t="str">
        <f>IF(FN_MC!M119="","*",FN_MC!M119)</f>
        <v>TIN</v>
      </c>
      <c r="H118" s="125">
        <f>IF(FN_MC!K119="","*",FN_MC!K119)</f>
        <v>109</v>
      </c>
      <c r="I118" s="110">
        <f>IF(FN_MC!O119="","*",FN_MC!O119)</f>
        <v>0.45833333333333331</v>
      </c>
      <c r="J118" s="110" t="str">
        <f>IF(FN_MC!P119="","*",FN_MC!P119)</f>
        <v>*</v>
      </c>
      <c r="K118" s="118" t="str">
        <f>IF(FN_MC!AK119="","*",FN_MC!AK119)</f>
        <v>TINPAT2</v>
      </c>
      <c r="L118" s="118" t="str">
        <f>IF(FN_MC!AM119="","*",FN_MC!AM119)</f>
        <v>TIN</v>
      </c>
      <c r="M118" s="118">
        <f>IF(FN_MC!AP119="","*",FN_MC!AP119)</f>
        <v>109</v>
      </c>
      <c r="N118" s="118" t="str">
        <f>IF(FN_MC!AM119="","*",FN_MC!AM119)</f>
        <v>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1465</v>
      </c>
      <c r="C2" s="83" t="s">
        <v>1160</v>
      </c>
      <c r="D2" s="83" t="s">
        <v>1162</v>
      </c>
      <c r="E2" s="83" t="s">
        <v>1466</v>
      </c>
      <c r="F2" s="83" t="s">
        <v>1467</v>
      </c>
      <c r="G2" s="83" t="s">
        <v>1468</v>
      </c>
      <c r="H2" s="83" t="s">
        <v>1469</v>
      </c>
      <c r="I2" s="83" t="s">
        <v>1470</v>
      </c>
      <c r="J2" s="83" t="s">
        <v>1471</v>
      </c>
      <c r="K2" s="109" t="s">
        <v>1472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ZRW-TRP</v>
      </c>
      <c r="G110" s="101" t="str">
        <f>IF(FN_MC!I115="","*",FN_MC!I115)</f>
        <v>TVI2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TINPAT2</v>
      </c>
      <c r="F114" s="114" t="str">
        <f>IF(FN_MC!M119="","*",FN_MC!M119)</f>
        <v>TIN</v>
      </c>
      <c r="G114" s="101" t="str">
        <f>IF(FN_MC!I119="","*",FN_MC!I119)</f>
        <v>TINPAT2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2026-03-06T16:39:18Z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