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35" documentId="8_{C16AF0B1-DE6F-4D81-B6CC-DB7BBC320B89}" xr6:coauthVersionLast="47" xr6:coauthVersionMax="47" xr10:uidLastSave="{95ABBE40-6482-491C-B212-3A5421BFAB2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56" i="1" l="1" a="1"/>
  <c r="N756" i="1" s="1"/>
  <c r="M756" i="1" a="1"/>
  <c r="M756" i="1" s="1"/>
  <c r="M758" i="1" a="1"/>
  <c r="M758" i="1" s="1"/>
  <c r="N758" i="1" a="1"/>
  <c r="N758" i="1" s="1"/>
  <c r="M759" i="1" a="1"/>
  <c r="M759" i="1" s="1"/>
  <c r="N759" i="1" a="1"/>
  <c r="N759" i="1" s="1"/>
  <c r="M760" i="1" a="1"/>
  <c r="M760" i="1" s="1"/>
  <c r="N760" i="1" a="1"/>
  <c r="N760" i="1" s="1"/>
  <c r="N753" i="1" a="1"/>
  <c r="N753" i="1" s="1"/>
  <c r="M753" i="1" a="1"/>
  <c r="M753" i="1" s="1"/>
  <c r="N751" i="1" a="1"/>
  <c r="N751" i="1" s="1"/>
  <c r="M751" i="1" a="1"/>
  <c r="M751" i="1" s="1"/>
  <c r="N750" i="1" a="1"/>
  <c r="N750" i="1" s="1"/>
  <c r="M750" i="1" a="1"/>
  <c r="M750" i="1" s="1"/>
  <c r="N749" i="1" a="1"/>
  <c r="N749" i="1" s="1"/>
  <c r="M749" i="1" a="1"/>
  <c r="M749" i="1" s="1"/>
  <c r="N804" i="1" a="1"/>
  <c r="N804" i="1" s="1"/>
  <c r="M804" i="1" a="1"/>
  <c r="M804" i="1" s="1"/>
  <c r="M803" i="1" a="1"/>
  <c r="M803" i="1" s="1"/>
  <c r="N801" i="1" a="1"/>
  <c r="N801" i="1" s="1"/>
  <c r="M801" i="1" a="1"/>
  <c r="M801" i="1" s="1"/>
  <c r="N799" i="1" a="1"/>
  <c r="N799" i="1" s="1"/>
  <c r="M799" i="1" a="1"/>
  <c r="M799" i="1" s="1"/>
  <c r="N798" i="1" a="1"/>
  <c r="N798" i="1" s="1"/>
  <c r="M798" i="1" a="1"/>
  <c r="M798" i="1" s="1"/>
  <c r="N786" i="1" a="1"/>
  <c r="N786" i="1" s="1"/>
  <c r="M786" i="1" a="1"/>
  <c r="M786" i="1" s="1"/>
  <c r="N787" i="1" a="1"/>
  <c r="N787" i="1" s="1"/>
  <c r="M787" i="1" a="1"/>
  <c r="M787" i="1" s="1"/>
  <c r="N782" i="1" a="1"/>
  <c r="N782" i="1" s="1"/>
  <c r="M782" i="1" a="1"/>
  <c r="M782" i="1" s="1"/>
  <c r="N777" i="1" a="1"/>
  <c r="N777" i="1" s="1"/>
  <c r="M777" i="1" a="1"/>
  <c r="M777" i="1" s="1"/>
  <c r="N773" i="1" a="1"/>
  <c r="N773" i="1" s="1"/>
  <c r="M773" i="1" a="1"/>
  <c r="M773" i="1" s="1"/>
  <c r="M769" i="1" a="1"/>
  <c r="M769" i="1" s="1"/>
  <c r="N766" i="1" a="1"/>
  <c r="N766" i="1" s="1"/>
  <c r="M766" i="1" a="1"/>
  <c r="M766" i="1" s="1"/>
  <c r="N765" i="1" a="1"/>
  <c r="N765" i="1" s="1"/>
  <c r="M765" i="1" a="1"/>
  <c r="M765" i="1" s="1"/>
  <c r="N764" i="1" a="1"/>
  <c r="N764" i="1" s="1"/>
  <c r="M764" i="1" a="1"/>
  <c r="M764" i="1" s="1"/>
  <c r="N762" i="1" a="1"/>
  <c r="N762" i="1" s="1"/>
  <c r="M762" i="1" a="1"/>
  <c r="M762" i="1" s="1"/>
  <c r="N761" i="1" a="1"/>
  <c r="N761" i="1" s="1"/>
  <c r="M761" i="1" a="1"/>
  <c r="M761" i="1" s="1"/>
  <c r="A1003" i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R741" i="15" s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K742" i="15"/>
  <c r="L742" i="15"/>
  <c r="R745" i="1"/>
  <c r="R742" i="15" s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K743" i="15"/>
  <c r="L743" i="15"/>
  <c r="R746" i="1"/>
  <c r="R743" i="15" s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K744" i="15"/>
  <c r="L744" i="15"/>
  <c r="R747" i="1"/>
  <c r="R744" i="15" s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R745" i="15" s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K746" i="15"/>
  <c r="L746" i="15"/>
  <c r="R749" i="1"/>
  <c r="R746" i="15" s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K747" i="15"/>
  <c r="L747" i="15"/>
  <c r="R750" i="1"/>
  <c r="R747" i="15" s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K748" i="15"/>
  <c r="L748" i="15"/>
  <c r="R751" i="1"/>
  <c r="R748" i="15" s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K749" i="15"/>
  <c r="L749" i="15"/>
  <c r="R752" i="1"/>
  <c r="R749" i="15" s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K750" i="15"/>
  <c r="L750" i="15"/>
  <c r="R753" i="1"/>
  <c r="R750" i="15" s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K751" i="15"/>
  <c r="L751" i="15"/>
  <c r="R754" i="1"/>
  <c r="R751" i="15" s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K752" i="15"/>
  <c r="L752" i="15"/>
  <c r="R755" i="1"/>
  <c r="R752" i="15" s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K753" i="15"/>
  <c r="L753" i="15"/>
  <c r="R756" i="1"/>
  <c r="R753" i="15" s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R754" i="15" s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K755" i="15"/>
  <c r="L755" i="15"/>
  <c r="R758" i="1"/>
  <c r="R755" i="15" s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K756" i="15"/>
  <c r="L756" i="15"/>
  <c r="R759" i="1"/>
  <c r="R756" i="15" s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K757" i="15"/>
  <c r="L757" i="15"/>
  <c r="R760" i="1"/>
  <c r="R757" i="15" s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K758" i="15"/>
  <c r="L758" i="15"/>
  <c r="R761" i="1"/>
  <c r="R758" i="15" s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K759" i="15"/>
  <c r="L759" i="15"/>
  <c r="R762" i="1"/>
  <c r="R759" i="15" s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R760" i="15" s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K761" i="15"/>
  <c r="L761" i="15"/>
  <c r="R764" i="1"/>
  <c r="R761" i="15" s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K762" i="15"/>
  <c r="L762" i="15"/>
  <c r="R765" i="1"/>
  <c r="R762" i="15" s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K763" i="15"/>
  <c r="L763" i="15"/>
  <c r="R766" i="1"/>
  <c r="R763" i="15" s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K764" i="15"/>
  <c r="L764" i="15"/>
  <c r="R767" i="1"/>
  <c r="R764" i="15" s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K765" i="15"/>
  <c r="L765" i="15"/>
  <c r="R768" i="1"/>
  <c r="R765" i="15" s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K766" i="15"/>
  <c r="L766" i="15"/>
  <c r="R769" i="1"/>
  <c r="R766" i="15" s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K770" i="15"/>
  <c r="L770" i="15"/>
  <c r="R773" i="1"/>
  <c r="R770" i="15" s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K771" i="15"/>
  <c r="L771" i="15"/>
  <c r="R774" i="1"/>
  <c r="R771" i="15" s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R773" i="15" s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K774" i="15"/>
  <c r="L774" i="15"/>
  <c r="R777" i="1"/>
  <c r="R774" i="15" s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K776" i="15"/>
  <c r="L776" i="15"/>
  <c r="R780" i="1"/>
  <c r="R776" i="15" s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R777" i="15" s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K778" i="15"/>
  <c r="L778" i="15"/>
  <c r="R782" i="1"/>
  <c r="R778" i="15" s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K779" i="15"/>
  <c r="L779" i="15"/>
  <c r="R783" i="1"/>
  <c r="R779" i="15" s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K780" i="15"/>
  <c r="L780" i="15"/>
  <c r="R784" i="1"/>
  <c r="R780" i="15" s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R781" i="15" s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K782" i="15"/>
  <c r="L782" i="15"/>
  <c r="R786" i="1"/>
  <c r="R782" i="15" s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K783" i="15"/>
  <c r="L783" i="15"/>
  <c r="R787" i="1"/>
  <c r="R783" i="15" s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R784" i="15" s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R785" i="15" s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R787" i="15" s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R788" i="15" s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R789" i="15" s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R790" i="15" s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R793" i="15" s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K794" i="15"/>
  <c r="L794" i="15"/>
  <c r="R798" i="1"/>
  <c r="R794" i="15" s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K795" i="15"/>
  <c r="L795" i="15"/>
  <c r="R799" i="1"/>
  <c r="R795" i="15" s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K796" i="15"/>
  <c r="L796" i="15"/>
  <c r="R800" i="1"/>
  <c r="R796" i="15" s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K797" i="15"/>
  <c r="L797" i="15"/>
  <c r="R801" i="1"/>
  <c r="R797" i="15" s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K798" i="15"/>
  <c r="L798" i="15"/>
  <c r="R802" i="1"/>
  <c r="R798" i="15" s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K799" i="15"/>
  <c r="L799" i="15"/>
  <c r="R803" i="1"/>
  <c r="R799" i="15" s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K800" i="15"/>
  <c r="L800" i="15"/>
  <c r="R804" i="1"/>
  <c r="R800" i="15" s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156" i="15" l="1"/>
  <c r="AN159" i="1"/>
  <c r="BQ1003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<sst xmlns="http://schemas.openxmlformats.org/spreadsheetml/2006/main" count="15089" uniqueCount="2154">
  <si>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</si>
  <si>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</si>
  <si>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</si>
  <si>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</si>
  <si>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</si>
  <si>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</si>
  <si>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</si>
  <si>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</si>
  <si>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</si>
  <si>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</si>
  <si>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</si>
  <si>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</si>
  <si>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</si>
  <si>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</si>
  <si>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</si>
  <si>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</si>
  <si>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</si>
  <si>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</si>
  <si>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</si>
  <si>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</si>
  <si>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</si>
  <si>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</si>
  <si>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</si>
  <si>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</si>
  <si>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</si>
  <si>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</si>
  <si>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</si>
  <si>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</si>
  <si>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</si>
  <si>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</si>
  <si>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</si>
  <si>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</si>
  <si>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</si>
  <si>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</si>
  <si>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</si>
  <si>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</si>
  <si>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</si>
  <si>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</si>
  <si>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</si>
  <si>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</si>
  <si>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</si>
  <si>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</si>
  <si>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</si>
  <si>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</si>
  <si>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</si>
  <si>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</si>
  <si>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</si>
  <si>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</si>
  <si>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</si>
  <si>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</si>
  <si>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</si>
  <si>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</si>
  <si>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</si>
  <si>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</si>
  <si>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</si>
  <si>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</si>
  <si>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</si>
  <si>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</si>
  <si>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</si>
  <si>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</si>
  <si>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</si>
  <si>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</si>
  <si>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</si>
  <si>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</si>
  <si>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</si>
  <si>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</si>
  <si>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</si>
  <si>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</si>
  <si>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</si>
  <si>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</si>
  <si>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</si>
  <si>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</si>
  <si>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</si>
  <si>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</si>
  <si>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</si>
  <si>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</si>
  <si>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</si>
  <si>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</si>
  <si>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</si>
  <si>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</si>
  <si>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</si>
  <si>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</si>
  <si>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</si>
  <si>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</si>
  <si>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</si>
  <si>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</si>
  <si>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</si>
  <si>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</si>
  <si>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</si>
  <si>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</si>
  <si>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</si>
  <si>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</si>
  <si>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</si>
  <si>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</si>
  <si>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</si>
  <si>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</si>
  <si>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</si>
  <si>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</si>
  <si>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</si>
  <si>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</si>
  <si>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</si>
  <si>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</si>
  <si>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</si>
  <si>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</si>
  <si>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</si>
  <si>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</si>
  <si>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</si>
  <si>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</si>
  <si>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</si>
  <si>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</si>
  <si>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</si>
  <si>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</si>
  <si>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</si>
  <si>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</si>
  <si>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</si>
  <si>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</si>
  <si>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</si>
  <si>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</si>
  <si>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</si>
  <si>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</si>
  <si>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</si>
  <si>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</si>
  <si>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</si>
  <si>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</si>
  <si>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</si>
  <si>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</si>
  <si>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</si>
  <si>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</si>
  <si>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</si>
  <si>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</si>
  <si>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</si>
  <si>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</si>
  <si>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</si>
  <si>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</si>
  <si>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</si>
  <si>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</si>
  <si>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</si>
  <si>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</si>
  <si>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</si>
  <si>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</si>
  <si>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</si>
  <si>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</si>
  <si>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</si>
  <si>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</si>
  <si>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</si>
  <si>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</si>
  <si>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</si>
  <si>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</si>
  <si>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</si>
  <si>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</si>
  <si>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</si>
  <si>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</si>
  <si>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</si>
  <si>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</si>
  <si>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</si>
  <si>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</si>
  <si>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</si>
  <si>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</si>
  <si>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</si>
  <si>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</si>
  <si>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</si>
  <si>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</si>
  <si>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</si>
  <si>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</si>
  <si>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</si>
  <si>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</si>
  <si>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</si>
  <si>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</si>
  <si>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</si>
  <si>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</si>
  <si>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</si>
  <si>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</si>
  <si>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</si>
  <si>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</si>
  <si>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</si>
  <si>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</si>
  <si>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</si>
  <si>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</si>
  <si>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</si>
  <si>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</si>
  <si>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</si>
  <si>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</si>
  <si>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</si>
  <si>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</si>
  <si>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</si>
  <si>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</si>
  <si>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</si>
  <si>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</si>
  <si>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</si>
  <si>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</si>
  <si>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</si>
  <si>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</si>
  <si>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</si>
  <si>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</si>
  <si>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</si>
  <si>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</si>
  <si>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</si>
  <si>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</si>
  <si>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</si>
  <si>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</si>
  <si>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</si>
  <si>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</si>
  <si>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</si>
  <si>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</si>
  <si>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</si>
  <si>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</si>
  <si>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</si>
  <si>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</si>
  <si>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</si>
  <si>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</si>
  <si>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</si>
  <si>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</si>
  <si>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</si>
  <si>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</si>
  <si>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</si>
  <si>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</si>
  <si>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</si>
  <si>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</si>
  <si>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</si>
  <si>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</si>
  <si>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</si>
  <si>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</si>
  <si>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</si>
  <si>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</si>
  <si>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</si>
  <si>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</si>
  <si>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</si>
  <si>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</si>
  <si>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</si>
  <si>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</si>
  <si>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</si>
  <si>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</si>
  <si>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</si>
  <si>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</si>
  <si>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</si>
  <si>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</si>
  <si>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</si>
  <si>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</si>
  <si>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</si>
  <si>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</si>
  <si>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</si>
  <si>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</si>
  <si>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</si>
  <si>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</si>
  <si>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</si>
  <si>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</si>
  <si>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</si>
  <si>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</si>
  <si>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</si>
  <si>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</si>
  <si>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</si>
  <si>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</si>
  <si>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</si>
  <si>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</si>
  <si>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</si>
  <si>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</si>
  <si>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</si>
  <si>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</si>
  <si>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</si>
  <si>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</si>
  <si>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</si>
  <si>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</si>
  <si>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</si>
  <si>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</si>
  <si>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</si>
  <si>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</si>
  <si>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</si>
  <si>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</si>
  <si>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</si>
  <si>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</si>
  <si>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</si>
  <si>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</si>
  <si>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</si>
  <si>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</si>
  <si>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</si>
  <si>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</si>
  <si>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</si>
  <si>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</si>
  <si>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</si>
  <si>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</si>
  <si>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</si>
  <si>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</si>
  <si>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</si>
  <si>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</si>
  <si>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</si>
  <si>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</si>
  <si>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</si>
  <si>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</si>
  <si>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</si>
  <si>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</si>
  <si>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</si>
  <si>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</si>
  <si>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</si>
  <si>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</si>
  <si>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</si>
  <si>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</si>
  <si>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</si>
  <si>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</si>
  <si>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</si>
  <si>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</si>
  <si>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</si>
  <si>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</si>
  <si>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</si>
  <si>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</si>
  <si>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</si>
  <si>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</si>
  <si>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</si>
  <si>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</si>
  <si>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</si>
  <si>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</si>
  <si>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</si>
  <si>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</si>
  <si>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</si>
  <si>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</si>
  <si>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</si>
  <si>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</si>
  <si>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</si>
  <si>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</si>
  <si>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</si>
  <si>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</si>
  <si>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</si>
  <si>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</si>
  <si>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</si>
  <si>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</si>
  <si>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</si>
  <si>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</si>
  <si>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</si>
  <si>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</si>
  <si>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</si>
  <si>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</si>
  <si>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</si>
  <si>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</si>
  <si>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</si>
  <si>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</si>
  <si>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</si>
  <si>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</si>
  <si>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</si>
  <si>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</si>
  <si>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</si>
  <si>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</si>
  <si>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</si>
  <si>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</si>
  <si>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</si>
  <si>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</si>
  <si>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</si>
  <si>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</si>
  <si>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</si>
  <si>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</si>
  <si>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</si>
  <si>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</si>
  <si>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</si>
  <si>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</si>
  <si>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</si>
  <si>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</si>
  <si>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</si>
  <si>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</si>
  <si>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</si>
  <si>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</si>
  <si>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</si>
  <si>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</si>
  <si>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</si>
  <si>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</si>
  <si>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</si>
  <si>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</si>
  <si>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</si>
  <si>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</si>
  <si>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</si>
  <si>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</si>
  <si>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</si>
  <si>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</si>
  <si>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</si>
  <si>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</si>
  <si>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</si>
  <si>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</si>
  <si>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</si>
  <si>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</si>
  <si>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</si>
  <si>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</si>
  <si>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</si>
  <si>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</si>
  <si>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</si>
  <si>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</si>
  <si>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</si>
  <si>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</si>
  <si>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</si>
  <si>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</si>
  <si>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</si>
  <si>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</si>
  <si>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</si>
  <si>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</si>
  <si>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</si>
  <si>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</si>
  <si>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</si>
  <si>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</si>
  <si>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</si>
  <si>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</si>
  <si>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</si>
  <si>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</si>
  <si>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</si>
  <si>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</si>
  <si>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</si>
  <si>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</si>
  <si>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</si>
  <si>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</si>
  <si>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</si>
  <si>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</si>
  <si>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</si>
  <si>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</si>
  <si>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</si>
  <si>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</si>
  <si>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</si>
  <si>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</si>
  <si>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</si>
  <si>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</si>
  <si>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</si>
  <si>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</si>
  <si>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</si>
  <si>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</si>
  <si>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</si>
  <si>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</si>
  <si>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</si>
  <si>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</si>
  <si>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</si>
  <si>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</si>
  <si>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</si>
  <si>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</si>
  <si>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</si>
  <si>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</si>
  <si>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</si>
  <si>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</si>
  <si>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</si>
  <si>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</si>
  <si>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</si>
  <si>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</si>
  <si>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</si>
  <si>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</si>
  <si>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</si>
  <si>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</si>
  <si>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</si>
  <si>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</si>
  <si>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</si>
  <si>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</si>
  <si>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</si>
  <si>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</si>
  <si>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</si>
  <si>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</si>
  <si>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</si>
  <si>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</si>
  <si>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</si>
  <si>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</si>
  <si>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</si>
  <si>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</si>
  <si>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</si>
  <si>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</si>
  <si>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</si>
  <si>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</si>
  <si>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</si>
  <si>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</si>
  <si>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</si>
  <si>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</si>
  <si>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</si>
  <si>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</si>
  <si>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</si>
  <si>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</si>
  <si>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</si>
  <si>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</si>
  <si>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</si>
  <si>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</si>
  <si>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</si>
  <si>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</si>
  <si>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</si>
  <si>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</si>
  <si>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</si>
  <si>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</si>
  <si>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</si>
  <si>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</si>
  <si>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</si>
  <si>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</si>
  <si>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</si>
  <si>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</si>
  <si>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</si>
  <si>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</si>
  <si>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</si>
  <si>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</si>
  <si>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</si>
  <si>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</si>
  <si>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</si>
  <si>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</si>
  <si>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</si>
  <si>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</si>
  <si>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</si>
  <si>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</si>
  <si>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</si>
  <si>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</si>
  <si>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</si>
  <si>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</si>
  <si>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</si>
  <si>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</si>
  <si>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</si>
  <si>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</si>
  <si>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</si>
  <si>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</si>
  <si>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</si>
  <si>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</si>
  <si>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</si>
  <si>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</si>
  <si>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</si>
  <si>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</si>
  <si>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</si>
  <si>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</si>
  <si>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</si>
  <si>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</si>
  <si>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</si>
  <si>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</si>
  <si>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</si>
  <si>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</si>
  <si>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</si>
  <si>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</si>
  <si>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</si>
  <si>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</si>
  <si>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</si>
  <si>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</si>
  <si>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</si>
  <si>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</si>
  <si>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</si>
  <si>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</si>
  <si>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</si>
  <si>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</si>
  <si>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</si>
  <si>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</si>
  <si>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</si>
  <si>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</si>
  <si>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</si>
  <si>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</si>
  <si>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</si>
  <si>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</si>
  <si>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</si>
  <si>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</si>
  <si>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</si>
  <si>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</si>
  <si>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</si>
  <si>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</si>
  <si>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</si>
  <si>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</si>
  <si>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</si>
  <si>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</si>
  <si>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</si>
  <si>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</si>
  <si>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</si>
  <si>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</si>
  <si>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</si>
  <si>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</si>
  <si>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</si>
  <si>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</si>
  <si>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</si>
  <si>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</si>
  <si>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</si>
  <si>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</si>
  <si>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</si>
  <si>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</si>
  <si>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</si>
  <si>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</si>
  <si>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</si>
  <si>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</si>
  <si>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</si>
  <si>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</si>
  <si>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</si>
  <si>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</si>
  <si>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</si>
  <si>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</si>
  <si>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</si>
  <si>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</si>
  <si>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</si>
  <si>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</si>
  <si>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</si>
  <si>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</si>
  <si>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</si>
  <si>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</si>
  <si>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</si>
  <si>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</si>
  <si>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</si>
  <si>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</si>
  <si>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</si>
  <si>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</si>
  <si>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</si>
  <si>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</si>
  <si>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</si>
  <si>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</si>
  <si>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</si>
  <si>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</si>
  <si>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</si>
  <si>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</si>
  <si>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</si>
  <si>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</si>
  <si>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</si>
  <si>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</si>
  <si>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</si>
  <si>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</si>
  <si>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</si>
  <si>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</si>
  <si>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</si>
  <si>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</si>
  <si>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</si>
  <si>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</si>
  <si>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</si>
  <si>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</si>
  <si>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</si>
  <si>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</si>
  <si>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</si>
  <si>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</si>
  <si>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</si>
  <si>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</si>
  <si>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</si>
  <si>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</si>
  <si>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</si>
  <si>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</si>
  <si>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</si>
  <si>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</si>
  <si>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</si>
  <si>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</si>
  <si>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</si>
  <si>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</si>
  <si>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</si>
  <si>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</si>
  <si>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</si>
  <si>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</si>
  <si>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</si>
  <si>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</si>
  <si>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</si>
  <si>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</si>
  <si>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</si>
  <si>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</si>
  <si>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</si>
  <si>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</si>
  <si>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</si>
  <si>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</si>
  <si>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</si>
  <si>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</si>
  <si>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</si>
  <si>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</si>
  <si>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</si>
  <si>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</si>
  <si>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</si>
  <si>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</si>
  <si>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</si>
  <si>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</si>
  <si>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</si>
  <si>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</si>
  <si>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</si>
  <si>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</si>
  <si>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</si>
  <si>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</si>
  <si>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</si>
  <si>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</si>
  <si>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</si>
  <si>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</si>
  <si>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</si>
  <si>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</si>
  <si>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</si>
  <si>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</si>
  <si>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</si>
  <si>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</si>
  <si>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</si>
  <si>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</si>
  <si>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</si>
  <si>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</si>
  <si>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</si>
  <si>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</si>
  <si>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</si>
  <si>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</si>
  <si>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</si>
  <si>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</si>
  <si>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</si>
  <si>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</si>
  <si>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</si>
  <si>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</si>
  <si>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</si>
  <si>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</si>
  <si>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</si>
  <si>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</si>
  <si>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</si>
  <si>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</si>
  <si>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</si>
  <si>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</si>
  <si>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</si>
  <si>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</si>
  <si>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</si>
  <si>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</si>
  <si>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</si>
  <si>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</si>
  <si>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</si>
  <si>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</si>
  <si>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</si>
  <si>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</si>
  <si>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</si>
  <si>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</si>
  <si>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</si>
  <si>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</si>
  <si>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</si>
  <si>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</si>
  <si>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</si>
  <si>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</si>
  <si>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</si>
  <si>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</si>
  <si>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</si>
  <si>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</si>
  <si>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</si>
  <si>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</si>
  <si>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</si>
  <si>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</si>
  <si>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</si>
  <si>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</si>
  <si>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</si>
  <si>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</si>
  <si>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</si>
  <si>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</si>
  <si>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</si>
  <si>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</si>
  <si>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</si>
  <si>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</si>
  <si>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</si>
  <si>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</si>
  <si>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</si>
  <si>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</si>
  <si>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</si>
  <si>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</si>
  <si>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</si>
  <si>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</si>
  <si>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</si>
  <si>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</si>
  <si>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</si>
  <si>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</si>
  <si>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</si>
  <si>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</si>
  <si>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</si>
  <si>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</si>
  <si>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</si>
  <si>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</si>
  <si>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</si>
  <si>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</si>
  <si>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</si>
  <si>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</si>
  <si>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</si>
  <si>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</si>
  <si>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</si>
  <si>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</si>
  <si>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</si>
  <si>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</si>
  <si>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</si>
  <si>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</si>
  <si>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</si>
  <si>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</si>
  <si>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</si>
  <si>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</si>
  <si>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</si>
  <si>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</si>
  <si>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</si>
  <si>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</si>
  <si>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</si>
  <si>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</si>
  <si>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</si>
  <si>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</si>
  <si>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</si>
  <si>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</si>
  <si>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</si>
  <si>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</si>
  <si>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</si>
  <si>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</si>
  <si>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</si>
  <si>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</si>
  <si>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</si>
  <si>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</si>
  <si>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</si>
  <si>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</si>
  <si>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</si>
  <si>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</si>
  <si>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</si>
  <si>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</si>
  <si>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</si>
  <si>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</si>
  <si>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</si>
  <si>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</si>
  <si>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</si>
  <si>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</si>
  <si>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</si>
  <si>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</si>
  <si>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</si>
  <si>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</si>
  <si>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</si>
  <si>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</si>
  <si>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</si>
  <si>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</si>
  <si>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</si>
  <si>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</si>
  <si>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</si>
  <si>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</si>
  <si>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</si>
  <si>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</si>
  <si>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</si>
  <si>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</si>
  <si>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</si>
  <si>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</si>
  <si>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</si>
  <si>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</si>
  <si>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</si>
  <si>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</si>
  <si>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</si>
  <si>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</si>
  <si>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</si>
  <si>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</si>
  <si>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</si>
  <si>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</si>
  <si>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</si>
  <si>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</si>
  <si>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</si>
  <si>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</si>
  <si>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</si>
  <si>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</si>
  <si>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</si>
  <si>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</si>
  <si>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</si>
  <si>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</si>
  <si>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</si>
  <si>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</si>
  <si>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</si>
  <si>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</si>
  <si>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</si>
  <si>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</si>
  <si>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</si>
  <si>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</si>
  <si>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</si>
  <si>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</si>
  <si>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</si>
  <si>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</si>
  <si>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</si>
  <si>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</si>
  <si>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</si>
  <si>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</si>
  <si>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</si>
  <si>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</si>
  <si>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</si>
  <si>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</si>
  <si>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</si>
  <si>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</si>
  <si>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</si>
  <si>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</si>
  <si>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</si>
  <si>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</si>
  <si>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</si>
  <si>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</si>
  <si>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</si>
  <si>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</si>
  <si>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</si>
  <si>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</si>
  <si>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</si>
  <si>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</si>
  <si>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</si>
  <si>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</si>
  <si>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</si>
  <si>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</si>
  <si>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</si>
  <si>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</si>
  <si>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</si>
  <si>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</si>
  <si>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</si>
  <si>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</si>
  <si>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</si>
  <si>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</si>
  <si>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</si>
  <si>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</si>
  <si>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</si>
  <si>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</si>
  <si>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</si>
  <si>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</si>
  <si>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</si>
  <si>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</si>
  <si>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</si>
  <si>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</si>
  <si>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</si>
  <si>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</si>
  <si>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</si>
  <si>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</si>
  <si>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</si>
  <si>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</si>
  <si>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</si>
  <si>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</si>
  <si>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</si>
  <si>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</si>
  <si>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</si>
  <si>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</si>
  <si>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</si>
  <si>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</si>
  <si>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</si>
  <si>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</si>
  <si>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</si>
  <si>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</si>
  <si>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</si>
  <si>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</si>
  <si>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</si>
  <si>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</si>
  <si>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</si>
  <si>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</si>
  <si>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</si>
  <si>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</si>
  <si>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</si>
  <si>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</si>
  <si>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</si>
  <si>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</si>
  <si>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</si>
  <si>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</si>
  <si>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</si>
  <si>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</si>
  <si>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</si>
  <si>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</si>
  <si>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</si>
  <si>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</si>
  <si>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</si>
  <si>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</si>
  <si>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</si>
  <si>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</si>
  <si>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</si>
  <si>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</si>
  <si>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</si>
  <si>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</si>
  <si>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</si>
  <si>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</si>
  <si>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</si>
  <si>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</si>
  <si>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</si>
  <si>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</si>
  <si>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</si>
  <si>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</si>
  <si>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</si>
  <si>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</si>
  <si>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</si>
  <si>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</si>
  <si>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</si>
  <si>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</si>
  <si>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</si>
  <si>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</si>
  <si>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</si>
  <si>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</si>
  <si>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</si>
  <si>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</si>
  <si>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</si>
  <si>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</si>
  <si>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</si>
  <si>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</si>
  <si>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</si>
  <si>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</si>
  <si>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</si>
  <si>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</si>
  <si>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</si>
  <si>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</si>
  <si>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</si>
  <si>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</si>
  <si>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</si>
  <si>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</si>
  <si>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</si>
  <si>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</si>
  <si>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</si>
  <si>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</si>
  <si>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</si>
  <si>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</si>
  <si>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</si>
  <si>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</si>
  <si>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</si>
  <si>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</si>
  <si>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</si>
  <si>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</si>
  <si>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</si>
  <si>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</si>
  <si>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</si>
  <si>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</si>
  <si>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</si>
  <si>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</si>
  <si>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</si>
  <si>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</si>
  <si>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</si>
  <si>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</si>
  <si>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</si>
  <si>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</si>
  <si>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</si>
  <si>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</si>
  <si>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</si>
  <si>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</si>
  <si>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</si>
  <si>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</si>
  <si>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</si>
  <si>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</si>
  <si>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</si>
  <si>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</si>
  <si>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</si>
  <si>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</si>
  <si>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</si>
  <si>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</si>
  <si>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</si>
  <si>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</si>
  <si>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</si>
  <si>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</si>
  <si>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</si>
  <si>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</si>
  <si>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</si>
  <si>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</si>
  <si>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</si>
  <si>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</si>
  <si>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</si>
  <si>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</si>
  <si>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</si>
  <si>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</si>
  <si>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</si>
  <si>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</si>
  <si>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</si>
  <si>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</si>
  <si>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</si>
  <si>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</si>
  <si>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</si>
  <si>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</si>
  <si>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</si>
  <si>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</si>
  <si>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</si>
  <si>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</si>
  <si>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</si>
  <si>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</si>
  <si>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</si>
  <si>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</si>
  <si>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</si>
  <si>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</si>
  <si>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</si>
  <si>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</si>
  <si>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</si>
  <si>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</si>
  <si>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</si>
  <si>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</si>
  <si>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</si>
  <si>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</si>
  <si>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</si>
  <si>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</si>
  <si>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</si>
  <si>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</si>
  <si>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</si>
  <si>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</si>
  <si>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</si>
  <si>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</si>
  <si>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</si>
  <si>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</si>
  <si>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</si>
  <si>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</si>
  <si>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</si>
  <si>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</si>
  <si>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</si>
  <si>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</si>
  <si>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</si>
  <si>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</si>
  <si>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</si>
  <si>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</si>
  <si>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</si>
  <si>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</si>
  <si>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</si>
  <si>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</si>
  <si>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</si>
  <si>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</si>
  <si>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</si>
  <si>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</si>
  <si>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</si>
  <si>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</si>
  <si>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</si>
  <si>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</si>
  <si>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</si>
  <si>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</si>
  <si>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</si>
  <si>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</si>
  <si>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</si>
  <si>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</si>
  <si>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</si>
  <si>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</si>
  <si>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</si>
  <si>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</si>
  <si>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</si>
  <si>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</si>
  <si>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</si>
  <si>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</si>
  <si>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</si>
  <si>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</si>
  <si>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</si>
  <si>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</si>
  <si>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</si>
  <si>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</si>
  <si>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</si>
  <si>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</si>
  <si>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</si>
  <si>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</si>
  <si>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</si>
  <si>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</si>
  <si>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</si>
  <si>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</si>
  <si>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</si>
  <si>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</si>
  <si>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</si>
  <si>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</si>
  <si>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</si>
  <si>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</si>
  <si>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</si>
  <si>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</si>
  <si>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</si>
  <si>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</si>
  <si>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</si>
  <si>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</si>
  <si>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</si>
  <si>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</si>
  <si>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</si>
  <si>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</si>
  <si>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</si>
  <si>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</si>
  <si>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</si>
  <si>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</si>
  <si>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</si>
  <si>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</si>
  <si>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</si>
  <si>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</si>
  <si>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</si>
  <si>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</si>
  <si>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</si>
  <si>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</si>
  <si>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</si>
  <si>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</si>
  <si>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</si>
  <si>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</si>
  <si>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</si>
  <si>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</si>
  <si>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</si>
  <si>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</si>
  <si>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</si>
  <si>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</si>
  <si>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</si>
  <si>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</si>
  <si>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</si>
  <si>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</si>
  <si>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</si>
  <si>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</si>
  <si>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</si>
  <si>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</si>
  <si>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</si>
  <si>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</si>
  <si>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</si>
  <si>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</si>
  <si>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</si>
  <si>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</si>
  <si>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</si>
  <si>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</si>
  <si>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</si>
  <si>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</si>
  <si>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</si>
  <si>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</si>
  <si>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</si>
  <si>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</si>
  <si>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</si>
  <si>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</si>
  <si>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</si>
  <si>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</si>
  <si>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</si>
  <si>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</si>
  <si>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</si>
  <si>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</si>
  <si>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</si>
  <si>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</si>
  <si>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</si>
  <si>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</si>
  <si>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</si>
  <si>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</si>
  <si>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</si>
  <si>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</si>
  <si>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</si>
  <si>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</si>
  <si>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</si>
  <si>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</si>
  <si>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</si>
  <si>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</si>
  <si>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</si>
  <si>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</si>
  <si>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</si>
  <si>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</si>
  <si>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</si>
  <si>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</si>
  <si>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</si>
  <si>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</si>
  <si>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</si>
  <si>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</si>
  <si>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</si>
  <si>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</si>
  <si>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</si>
  <si>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</si>
  <si>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</si>
  <si>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</si>
  <si>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</si>
  <si>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</si>
  <si>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</si>
  <si>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</si>
  <si>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</si>
  <si>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</si>
  <si>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</si>
  <si>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</si>
  <si>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</si>
  <si>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</si>
  <si>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</si>
  <si>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</si>
  <si>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</si>
  <si>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</si>
  <si>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</si>
  <si>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</si>
  <si>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</si>
  <si>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</si>
  <si>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</si>
  <si>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</si>
  <si>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</si>
  <si>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</si>
  <si>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</si>
  <si>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</si>
  <si>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</si>
  <si>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</si>
  <si>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</si>
  <si>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</si>
  <si>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</si>
  <si>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</si>
  <si>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</si>
  <si>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</si>
  <si>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</si>
  <si>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</si>
  <si>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</si>
  <si>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</si>
  <si>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</si>
  <si>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</si>
  <si>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</si>
  <si>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</si>
  <si>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</si>
  <si>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</si>
  <si>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</si>
  <si>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</si>
  <si>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</si>
  <si>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</si>
  <si>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</si>
  <si>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</si>
  <si>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</si>
  <si>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</si>
  <si>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</si>
  <si>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</si>
  <si>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</si>
  <si>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</si>
  <si>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</si>
  <si>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</si>
  <si>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</si>
  <si>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</si>
  <si>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</si>
  <si>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</si>
  <si>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</si>
  <si>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</si>
  <si>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</si>
  <si>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</si>
  <si>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</si>
  <si>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</si>
  <si>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</si>
  <si>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</si>
  <si>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</si>
  <si>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</si>
  <si>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</si>
  <si>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</si>
  <si>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</si>
  <si>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</si>
  <si>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</si>
  <si>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</si>
  <si>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</si>
  <si>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</si>
  <si>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</si>
  <si>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</si>
  <si>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</si>
  <si>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</si>
  <si>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</si>
  <si>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</si>
  <si>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</si>
  <si>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</si>
  <si>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</si>
  <si>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</si>
  <si>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</si>
  <si>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</si>
  <si>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</si>
  <si>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</si>
  <si>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</si>
  <si>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</si>
  <si>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</si>
  <si>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</si>
  <si>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</si>
  <si>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</si>
  <si>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</si>
  <si>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</si>
  <si>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</si>
  <si>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</si>
  <si>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</si>
  <si>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</si>
  <si>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</si>
  <si>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</si>
  <si>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</si>
  <si>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</si>
  <si>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</si>
  <si>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</si>
  <si>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</si>
  <si>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</si>
  <si>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</si>
  <si>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</si>
  <si>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</si>
  <si>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</si>
  <si>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</si>
  <si>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</si>
  <si>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</si>
  <si>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</si>
  <si>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</si>
  <si>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</si>
  <si>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</si>
  <si>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</si>
  <si>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</si>
  <si>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</si>
  <si>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</si>
  <si>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</si>
  <si>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</si>
  <si>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</si>
  <si>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</si>
  <si>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</si>
  <si>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</si>
  <si>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</si>
  <si>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</si>
  <si>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</si>
  <si>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</si>
  <si>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</si>
  <si>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</si>
  <si>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</si>
  <si>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</si>
  <si>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</si>
  <si>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</si>
  <si>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</si>
  <si>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</si>
  <si>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</si>
  <si>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</si>
  <si>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</si>
  <si>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</si>
  <si>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</si>
  <si>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</si>
  <si>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</si>
  <si>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</si>
  <si>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</si>
  <si>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</si>
  <si>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</si>
  <si>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</si>
  <si>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</si>
  <si>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</si>
  <si>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</si>
  <si>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</si>
  <si>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</si>
  <si>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</si>
  <si>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</si>
  <si>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</si>
  <si>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</si>
  <si>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</si>
  <si>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</si>
  <si>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</si>
  <si>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</si>
  <si>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</si>
  <si>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</si>
  <si>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</si>
  <si>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</si>
  <si>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</si>
  <si>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</si>
  <si>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</si>
  <si>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</si>
  <si>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</si>
  <si>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</si>
  <si>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</si>
  <si>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</si>
  <si>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</si>
  <si>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</si>
  <si>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</si>
  <si>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</si>
  <si>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</si>
  <si>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</si>
  <si>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</si>
  <si>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</si>
  <si>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</si>
  <si>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</si>
  <si>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</si>
  <si>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</si>
  <si>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</si>
  <si>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</si>
  <si>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</si>
  <si>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</si>
  <si>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</si>
  <si>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</si>
  <si>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</si>
  <si>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</si>
  <si>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</si>
  <si>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</si>
  <si>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</si>
  <si>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</si>
  <si>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</si>
  <si>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</si>
  <si>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</si>
  <si>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</si>
  <si>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</si>
  <si>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</si>
  <si>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</si>
  <si>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</si>
  <si>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</si>
  <si>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</si>
  <si>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</si>
  <si>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</si>
  <si>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</si>
  <si>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</si>
  <si>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</si>
  <si>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</si>
  <si>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</si>
  <si>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</si>
  <si>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</si>
  <si>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</si>
  <si>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</si>
  <si>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</si>
  <si>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</si>
  <si>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</si>
  <si>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</si>
  <si>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</si>
  <si>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</si>
  <si>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</si>
  <si>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</si>
  <si>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</si>
  <si>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</si>
  <si>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</si>
  <si>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</si>
  <si>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</si>
  <si>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</si>
  <si>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</si>
  <si>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</si>
  <si>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</si>
  <si>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</si>
  <si>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</si>
  <si>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</si>
  <si>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</si>
  <si>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</si>
  <si>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</si>
  <si>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</si>
  <si>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</si>
  <si>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</si>
  <si>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</si>
  <si>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</si>
  <si>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</si>
  <si>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</si>
  <si>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</si>
  <si>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</si>
  <si>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</si>
  <si>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</si>
  <si>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</si>
  <si>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</si>
  <si>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</si>
  <si>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</si>
  <si>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</si>
  <si>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</si>
  <si>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</si>
  <si>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</si>
  <si>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</si>
  <si>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</si>
  <si>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</si>
  <si>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</si>
  <si>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</si>
  <si>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</si>
  <si>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</si>
  <si>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</si>
  <si>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</si>
  <si>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</si>
  <si>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</si>
  <si>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</si>
  <si>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</si>
  <si>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</si>
  <si>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</si>
  <si>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</si>
  <si>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</si>
  <si>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</si>
  <si>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</si>
  <si>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</si>
  <si>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</si>
  <si>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</si>
  <si>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</si>
  <si>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</si>
  <si>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</si>
  <si>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</si>
  <si>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</si>
  <si>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</si>
  <si>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</si>
  <si>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</si>
  <si>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</si>
  <si>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</si>
  <si>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</si>
  <si>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</si>
  <si>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</si>
  <si>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</si>
  <si>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</si>
  <si>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</si>
  <si>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</si>
  <si>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</si>
  <si>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</si>
  <si>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</si>
  <si>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</si>
  <si>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</si>
  <si>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</si>
  <si>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</si>
  <si>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</si>
  <si>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</si>
  <si>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</si>
  <si>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</si>
  <si>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</si>
  <si>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</si>
  <si>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</si>
  <si>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</si>
  <si>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</si>
  <si>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</si>
  <si>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</si>
  <si>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</si>
  <si>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</si>
  <si>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</si>
  <si>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</si>
  <si>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</si>
  <si>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</si>
  <si>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</si>
  <si>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</si>
  <si>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</si>
  <si>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</si>
  <si>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</si>
  <si>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</si>
  <si>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</si>
  <si>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</si>
  <si>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</si>
  <si>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</si>
  <si>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</si>
  <si>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</si>
  <si>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</si>
  <si>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</si>
  <si>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</si>
  <si>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</si>
  <si>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</si>
  <si>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</si>
  <si>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</si>
  <si>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</si>
  <si>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</si>
  <si>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</si>
  <si>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</si>
  <si>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</si>
  <si>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</si>
  <si>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</si>
  <si>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</si>
  <si>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</si>
  <si>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</si>
  <si>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</si>
  <si>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</si>
  <si>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</si>
  <si>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</si>
  <si>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</si>
  <si>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</si>
  <si>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</si>
  <si>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</si>
  <si>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</si>
  <si>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</si>
  <si>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</si>
  <si>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</si>
  <si>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</si>
  <si>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</si>
  <si>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</si>
  <si>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</si>
  <si>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</si>
  <si>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</si>
  <si>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</si>
  <si>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</si>
  <si>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</si>
  <si>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</si>
  <si>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</si>
  <si>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</si>
  <si>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</si>
  <si>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</si>
  <si>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</si>
  <si>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</si>
  <si>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</si>
  <si>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</si>
  <si>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</si>
  <si>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</si>
  <si>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</si>
  <si>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</si>
  <si>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</si>
  <si>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</si>
  <si>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</si>
  <si>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</si>
  <si>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</si>
  <si>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</si>
  <si>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</si>
  <si>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</si>
  <si>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</si>
  <si>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</si>
  <si>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</si>
  <si>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</si>
  <si>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</si>
  <si>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</si>
  <si>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</si>
  <si>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</si>
  <si>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</si>
  <si>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</si>
  <si>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</si>
  <si>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</si>
  <si>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</si>
  <si>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</si>
  <si>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</si>
  <si>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</si>
  <si>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</si>
  <si>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</si>
  <si>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</si>
  <si>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</si>
  <si>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</si>
  <si>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</si>
  <si>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</si>
  <si>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</si>
  <si>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</si>
  <si>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</si>
  <si>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</si>
  <si>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</si>
  <si>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</si>
  <si>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</si>
  <si>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</si>
  <si>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</si>
  <si>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</si>
  <si>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</si>
  <si>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</si>
  <si>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</si>
  <si>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</si>
  <si>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</si>
  <si>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</si>
  <si>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</si>
  <si>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</si>
  <si>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</si>
  <si>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</si>
  <si>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</si>
  <si>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</si>
  <si>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</si>
  <si>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</si>
  <si>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</si>
  <si>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</si>
  <si>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</si>
  <si>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</si>
  <si>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</si>
  <si>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</si>
  <si>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</si>
  <si>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</si>
  <si>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</si>
  <si>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</si>
  <si>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</si>
  <si>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</si>
  <si>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</si>
  <si>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</si>
  <si>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</si>
  <si>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</si>
  <si>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</si>
  <si>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</si>
  <si>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</si>
  <si>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</si>
  <si>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</si>
  <si>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</si>
  <si>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</si>
  <si>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</si>
  <si>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</si>
  <si>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</si>
  <si>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</si>
  <si>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</si>
  <si>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</si>
  <si>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</si>
  <si>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</si>
  <si>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</si>
  <si>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</si>
  <si>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</si>
  <si>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</si>
  <si>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</si>
  <si>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</si>
  <si>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</si>
  <si>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</si>
  <si>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</si>
  <si>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</si>
  <si>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</si>
  <si>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</si>
  <si>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</si>
  <si>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</si>
  <si>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</si>
  <si>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</si>
  <si>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</si>
  <si>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</si>
  <si>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</si>
  <si>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</si>
  <si>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</si>
  <si>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</si>
  <si>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</si>
  <si>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</si>
  <si>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</si>
  <si>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</si>
  <si>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</si>
  <si>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</si>
  <si>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</si>
  <si>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</si>
  <si>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</si>
  <si>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</si>
  <si>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</si>
  <si>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</si>
  <si>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</si>
  <si>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</si>
  <si>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</si>
  <si>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</si>
  <si>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</si>
  <si>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</si>
  <si>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</si>
  <si>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</si>
  <si>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</si>
  <si>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</si>
  <si>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</si>
  <si>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</si>
  <si>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</si>
  <si>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</si>
  <si>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</si>
  <si>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</si>
  <si>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</si>
  <si>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</si>
  <si>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</si>
  <si>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</si>
  <si>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</si>
  <si>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</si>
  <si>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</si>
  <si>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</si>
  <si>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</si>
  <si>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</si>
  <si>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</si>
  <si>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</si>
  <si>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</si>
  <si>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</si>
  <si>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</si>
  <si>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</si>
  <si>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</si>
  <si>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</si>
  <si>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</si>
  <si>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</si>
  <si>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</si>
  <si>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</si>
  <si>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</si>
  <si>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</si>
  <si>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</si>
  <si>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</si>
  <si>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</si>
  <si>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</si>
  <si>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</si>
  <si>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</si>
  <si>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</si>
  <si>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</si>
  <si>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</si>
  <si>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</si>
  <si>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</si>
  <si>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</si>
  <si>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</si>
  <si>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</si>
  <si>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</si>
  <si>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</si>
  <si>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</si>
  <si>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</si>
  <si>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</si>
  <si>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</si>
  <si>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</si>
  <si>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</si>
  <si>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</si>
  <si>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</si>
  <si>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</si>
  <si>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</si>
  <si>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</si>
  <si>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</si>
  <si>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</si>
  <si>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</si>
  <si>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</si>
  <si>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</si>
  <si>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</si>
  <si>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</si>
  <si>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</si>
  <si>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</si>
  <si>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</si>
  <si>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</si>
  <si>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</si>
  <si>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</si>
  <si>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</si>
  <si>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</si>
  <si>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</si>
  <si>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</si>
  <si>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</si>
  <si>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</si>
  <si>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</si>
  <si>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</si>
  <si>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</si>
  <si>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</si>
  <si>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</si>
  <si>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</si>
  <si>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</si>
  <si>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</si>
  <si>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</si>
  <si>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</si>
  <si>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</si>
  <si>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</si>
  <si>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</si>
  <si>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</si>
  <si>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</si>
  <si>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</si>
  <si>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</si>
  <si>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</si>
  <si>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</si>
  <si>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</si>
  <si>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</si>
  <si>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</si>
  <si>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</si>
  <si>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</si>
  <si>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</si>
  <si>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</si>
  <si>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</si>
  <si>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</si>
  <si>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</si>
  <si>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</si>
  <si>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</si>
  <si>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</si>
  <si>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</si>
  <si>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</si>
  <si>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</si>
  <si>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</si>
  <si>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</si>
  <si>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</si>
  <si>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</si>
  <si>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</si>
  <si>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</si>
  <si>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</si>
  <si>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</si>
  <si>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</si>
  <si>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</si>
  <si>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</si>
  <si>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</si>
  <si>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</si>
  <si>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</si>
  <si>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</si>
  <si>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</si>
  <si>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</si>
  <si>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</si>
  <si>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</si>
  <si>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</si>
  <si>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</si>
  <si>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</si>
  <si>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</si>
  <si>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</si>
  <si>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</si>
  <si>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</si>
  <si>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</si>
  <si>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</si>
  <si>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</si>
  <si>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</si>
  <si>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</si>
  <si>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</si>
  <si>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</si>
  <si>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</si>
  <si>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</si>
  <si>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</si>
  <si>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</si>
  <si>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</si>
  <si>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</si>
  <si>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</si>
  <si>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</si>
  <si>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</si>
  <si>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</si>
  <si>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</si>
  <si>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</si>
  <si>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</si>
  <si>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</si>
  <si>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</si>
  <si>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</si>
  <si>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</si>
  <si>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</si>
  <si>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</si>
  <si>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</si>
  <si>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</si>
  <si>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</si>
  <si>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</si>
  <si>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</si>
  <si>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</si>
  <si>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</si>
  <si>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</si>
  <si>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</si>
  <si>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</si>
  <si>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</si>
  <si>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</si>
  <si>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</si>
  <si>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</si>
  <si>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</si>
  <si>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</si>
  <si>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</si>
  <si>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</si>
  <si>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</si>
  <si>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</si>
  <si>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</si>
  <si>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</si>
  <si>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</si>
  <si>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</si>
  <si>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</si>
  <si>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</si>
  <si>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</si>
  <si>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</si>
  <si>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</si>
  <si>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</si>
  <si>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</si>
  <si>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</si>
  <si>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</si>
  <si>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</si>
  <si>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</si>
  <si>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</si>
  <si>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</si>
  <si>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</si>
  <si>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</si>
  <si>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</si>
  <si>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</si>
  <si>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</si>
  <si>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</si>
  <si>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</si>
  <si>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</si>
  <si>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</si>
  <si>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</si>
  <si>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</si>
  <si>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</si>
  <si>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</si>
  <si>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</si>
  <si>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</si>
  <si>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</si>
  <si>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</si>
  <si>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</si>
  <si>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</si>
  <si>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</si>
  <si>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</si>
  <si>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</si>
  <si>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</si>
  <si>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</si>
  <si>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</si>
  <si>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</si>
  <si>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</si>
  <si>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</si>
  <si>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</si>
  <si>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</si>
  <si>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</si>
  <si>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</si>
  <si>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</si>
  <si>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</si>
  <si>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</si>
  <si>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</si>
  <si>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</si>
  <si>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</si>
  <si>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</si>
  <si>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</si>
  <si>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</si>
  <si>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</si>
  <si>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</si>
  <si>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</si>
  <si>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</si>
  <si>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</si>
  <si>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</si>
  <si>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</si>
  <si>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</si>
  <si>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</si>
  <si>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</si>
  <si>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</si>
  <si>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</si>
  <si>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</si>
  <si>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</si>
  <si>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</si>
  <si>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</si>
  <si>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</si>
  <si>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</si>
  <si>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</si>
  <si>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</si>
  <si>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</si>
  <si>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</si>
  <si>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</si>
  <si>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</si>
  <si>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</si>
  <si>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</si>
  <si>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</si>
  <si>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</si>
  <si>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</si>
  <si>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</si>
  <si>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</si>
  <si>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</si>
  <si>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</si>
  <si>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</si>
  <si>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</si>
  <si>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</si>
  <si>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</si>
  <si>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</si>
  <si>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</si>
  <si>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</si>
  <si>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</si>
  <si>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</si>
  <si>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</si>
  <si>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</si>
  <si>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</si>
  <si>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</si>
  <si>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</si>
  <si>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</si>
  <si>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</si>
  <si>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</si>
  <si>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</si>
  <si>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</si>
  <si>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</si>
  <si>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</si>
  <si>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</si>
  <si>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</si>
  <si>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</si>
  <si>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</si>
  <si>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</si>
  <si>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</si>
  <si>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</si>
  <si>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</si>
  <si>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</si>
  <si>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</si>
  <si>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</si>
  <si>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</si>
  <si>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</si>
  <si>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</si>
  <si>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</si>
  <si>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</si>
  <si>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</si>
  <si>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</si>
  <si>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</si>
  <si>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</si>
  <si>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</si>
  <si>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</si>
  <si>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</si>
  <si>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</si>
  <si>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</si>
  <si>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</si>
  <si>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</si>
  <si>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</si>
  <si>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</si>
  <si>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</si>
  <si>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</si>
  <si>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</si>
  <si>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segue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</si>
  <si>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</si>
  <si>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</si>
  <si>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 xml:space="preserve">MC1 07:37, licenciado 07:47, segue para o local de trabalho </t>
  </si>
  <si>
    <t>Previsao de faixa apos L50</t>
  </si>
  <si>
    <t>PDM - Substituição meia chave</t>
  </si>
  <si>
    <t>PT pronto 09hrs, previsao apos I68</t>
  </si>
  <si>
    <t>TP pronta 08hrs, autorizado intervalo 08:50 ate 11:50</t>
  </si>
  <si>
    <t>Descarga de barras 67+532 ao km 69+000</t>
  </si>
  <si>
    <t>3 (Lucas + Navas + Escala)</t>
  </si>
  <si>
    <t xml:space="preserve">Atualizando a malha </t>
  </si>
  <si>
    <t>ZHO-S</t>
  </si>
  <si>
    <t>ZHOS</t>
  </si>
  <si>
    <t>Substituição de jacaré e meia chave</t>
  </si>
  <si>
    <t>ZBM-1 / ZBM-2</t>
  </si>
  <si>
    <t>ZBM1/ZBM2</t>
  </si>
  <si>
    <t>PDM - Substituição de jacaré  via 1 e via 2</t>
  </si>
  <si>
    <t>Nivelamento</t>
  </si>
  <si>
    <t>1 (Palazzi)</t>
  </si>
  <si>
    <t>MC1 08:30, segue intervalo 09:17 ate 12:20</t>
  </si>
  <si>
    <t>130ZYQW/ZEM1302</t>
  </si>
  <si>
    <t>Deslocamento para ZEM, em oportundiade trabalhar no km134+500 ao km 135+200 via 2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</si>
  <si>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</si>
  <si>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W96 solicita MC1 em ZEM-1 às 07h10 e circula em licença até o KM 149+000 em 150149-2 - (manobrar na saída pra formar o lastro 20min, inverter locomotiva)</t>
  </si>
  <si>
    <t>Deslocamento das turmas (Gira no travessão do km86)</t>
  </si>
  <si>
    <t>PDM - Substituição de trilho  (Obs: Equipe embarcado no W62)</t>
  </si>
  <si>
    <t>Inspeção R7D ( Ronda de chuva)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</si>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</sst>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>
    <filterColumn colId="1">
      <filters>
        <dateGroupItem year="2026" month="2" day="2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BB2" activePane="topRight" state="frozen"/>
      <selection pane="topRight" activeCell="BJ736" sqref="BJ7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51" t="s">
        <v>953</v>
      </c>
      <c r="C1" s="252"/>
      <c r="D1" s="252"/>
      <c r="E1" s="3"/>
      <c r="F1" s="251" t="s">
        <v>954</v>
      </c>
      <c r="G1" s="252"/>
      <c r="H1" s="253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4"/>
      <c r="AH1" s="5"/>
      <c r="AI1" s="258" t="s">
        <v>955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956</v>
      </c>
      <c r="BI1" s="264"/>
      <c r="BJ1" s="264"/>
      <c r="BK1" s="265"/>
      <c r="BL1" s="5"/>
      <c r="BM1" s="255" t="s">
        <v>957</v>
      </c>
      <c r="BN1" s="256"/>
      <c r="BO1" s="256"/>
      <c r="BP1" s="256"/>
      <c r="BQ1" s="256"/>
      <c r="BR1" s="256"/>
      <c r="BS1" s="25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58" t="s">
        <v>958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961</v>
      </c>
      <c r="AT2" s="259"/>
      <c r="AU2" s="259"/>
      <c r="AV2" s="259"/>
      <c r="AW2" s="259"/>
      <c r="AX2" s="259"/>
      <c r="AY2" s="262"/>
      <c r="AZ2" s="6"/>
      <c r="BA2" s="244" t="s">
        <v>962</v>
      </c>
      <c r="BB2" s="248"/>
      <c r="BC2" s="258" t="s">
        <v>959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44" t="s">
        <v>963</v>
      </c>
      <c r="AJ3" s="248"/>
      <c r="AK3" s="244" t="s">
        <v>964</v>
      </c>
      <c r="AL3" s="245"/>
      <c r="AM3" s="246"/>
      <c r="AN3" s="247"/>
      <c r="AO3" s="245"/>
      <c r="AP3" s="245"/>
      <c r="AQ3" s="248"/>
      <c r="AR3" s="63"/>
      <c r="AS3" s="249" t="s">
        <v>970</v>
      </c>
      <c r="AT3" s="250"/>
      <c r="AU3" s="249" t="s">
        <v>971</v>
      </c>
      <c r="AV3" s="250"/>
      <c r="AW3" s="249" t="s">
        <v>972</v>
      </c>
      <c r="AX3" s="250"/>
      <c r="AY3" s="63" t="s">
        <v>973</v>
      </c>
      <c r="AZ3" s="63"/>
      <c r="BA3" s="272"/>
      <c r="BB3" s="273"/>
      <c r="BC3" s="244" t="s">
        <v>966</v>
      </c>
      <c r="BD3" s="245"/>
      <c r="BE3" s="245"/>
      <c r="BF3" s="248"/>
      <c r="BG3" s="62"/>
      <c r="BH3" s="266"/>
      <c r="BI3" s="267"/>
      <c r="BJ3" s="267"/>
      <c r="BK3" s="268"/>
      <c r="BL3" s="62"/>
      <c r="BM3" s="255" t="s">
        <v>974</v>
      </c>
      <c r="BN3" s="256"/>
      <c r="BO3" s="256"/>
      <c r="BP3" s="257"/>
      <c r="BQ3" s="255" t="s">
        <v>742</v>
      </c>
      <c r="BR3" s="256"/>
      <c r="BS3" s="257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445</v>
      </c>
      <c r="BN691" s="129" t="s">
        <v>445</v>
      </c>
      <c r="BO691" s="129" t="s">
        <v>445</v>
      </c>
      <c r="BP691" s="18" t="s">
        <v>593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593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445</v>
      </c>
      <c r="BN692" s="129" t="s">
        <v>445</v>
      </c>
      <c r="BO692" s="129" t="s">
        <v>445</v>
      </c>
      <c r="BP692" s="18" t="s">
        <v>593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445</v>
      </c>
      <c r="BN693" s="129" t="s">
        <v>445</v>
      </c>
      <c r="BO693" s="129" t="s">
        <v>445</v>
      </c>
      <c r="BP693" s="18" t="s">
        <v>593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2009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445</v>
      </c>
      <c r="BN694" s="129" t="s">
        <v>445</v>
      </c>
      <c r="BO694" s="129" t="s">
        <v>445</v>
      </c>
      <c r="BP694" s="18" t="s">
        <v>593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440</v>
      </c>
      <c r="BN699" s="129" t="s">
        <v>469</v>
      </c>
      <c r="BO699" s="129" t="s">
        <v>530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437</v>
      </c>
      <c r="BN706" s="129" t="s">
        <v>467</v>
      </c>
      <c r="BO706" s="129" t="s">
        <v>524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2024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445</v>
      </c>
      <c r="BN718" s="129" t="s">
        <v>445</v>
      </c>
      <c r="BO718" s="129" t="s">
        <v>445</v>
      </c>
      <c r="BP718" s="18" t="s">
        <v>593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440</v>
      </c>
      <c r="BN721" s="129" t="s">
        <v>460</v>
      </c>
      <c r="BO721" s="129" t="s">
        <v>574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445</v>
      </c>
      <c r="BN722" s="129" t="s">
        <v>445</v>
      </c>
      <c r="BO722" s="129" t="s">
        <v>445</v>
      </c>
      <c r="BP722" s="18" t="s">
        <v>593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445</v>
      </c>
      <c r="BN727" s="129" t="s">
        <v>1209</v>
      </c>
      <c r="BO727" s="129" t="s">
        <v>1209</v>
      </c>
      <c r="BP727" s="18" t="s">
        <v>593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2.25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421</v>
      </c>
      <c r="Y733" s="128" t="s">
        <v>424</v>
      </c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/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1</v>
      </c>
      <c r="BI733" s="17"/>
      <c r="BJ733" s="17" t="s">
        <v>2046</v>
      </c>
      <c r="BK733" s="18"/>
      <c r="BL733" s="16"/>
      <c r="BM733" s="129"/>
      <c r="BN733" s="129"/>
      <c r="BO733" s="129"/>
      <c r="BP733" s="18"/>
      <c r="BQ733" s="12" t="str">
        <f t="shared" si="72"/>
        <v>Produção</v>
      </c>
      <c r="BR733" s="19">
        <f t="shared" si="73"/>
        <v>1.0000000000000002</v>
      </c>
      <c r="BS733" s="19">
        <f t="shared" si="74"/>
        <v>0</v>
      </c>
      <c r="BT733" s="185" t="str">
        <f t="shared" si="75"/>
        <v/>
      </c>
    </row>
    <row r="734" spans="1:72" ht="22.5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1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421</v>
      </c>
      <c r="Y734" s="128" t="s">
        <v>424</v>
      </c>
      <c r="Z734" s="103"/>
      <c r="AA734" s="104" t="s">
        <v>2048</v>
      </c>
      <c r="AB734" s="102" t="s">
        <v>412</v>
      </c>
      <c r="AC734" s="150" t="s">
        <v>406</v>
      </c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/>
      <c r="AT734" s="107"/>
      <c r="AU734" s="135"/>
      <c r="AV734" s="135"/>
      <c r="AW734" s="14"/>
      <c r="AX734" s="14"/>
      <c r="AY734" s="160">
        <f t="shared" si="70"/>
        <v>0</v>
      </c>
      <c r="AZ734" s="151"/>
      <c r="BA734" s="108"/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/>
      <c r="BI734" s="17"/>
      <c r="BJ734" s="17" t="s">
        <v>2049</v>
      </c>
      <c r="BK734" s="18"/>
      <c r="BL734" s="16"/>
      <c r="BM734" s="129"/>
      <c r="BN734" s="129"/>
      <c r="BO734" s="129"/>
      <c r="BP734" s="18"/>
      <c r="BQ734" s="12" t="str">
        <f t="shared" si="72"/>
        <v>Produção e Intervalo</v>
      </c>
      <c r="BR734" s="19">
        <f t="shared" si="73"/>
        <v>0</v>
      </c>
      <c r="BS734" s="19">
        <f t="shared" si="74"/>
        <v>0</v>
      </c>
      <c r="BT734" s="185" t="str">
        <f t="shared" si="75"/>
        <v/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594</v>
      </c>
      <c r="E735" s="155">
        <v>536</v>
      </c>
      <c r="F735" s="125" t="s">
        <v>654</v>
      </c>
      <c r="G735" s="140" t="str">
        <f>IF(D735="","*",VLOOKUP(F735,BS_ATIVIDADE[],3,FALSE))</f>
        <v>EXPANSÃO</v>
      </c>
      <c r="H735" s="105" t="s">
        <v>593</v>
      </c>
      <c r="I735" s="105" t="s">
        <v>593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0.125</v>
      </c>
      <c r="Q735" s="104">
        <v>2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421</v>
      </c>
      <c r="Y735" s="128" t="s">
        <v>424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/>
      <c r="AS735" s="107"/>
      <c r="AT735" s="107"/>
      <c r="AU735" s="135"/>
      <c r="AV735" s="135"/>
      <c r="AW735" s="14"/>
      <c r="AX735" s="14"/>
      <c r="AY735" s="160">
        <f t="shared" si="70"/>
        <v>0</v>
      </c>
      <c r="AZ735" s="151"/>
      <c r="BA735" s="108"/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/>
      <c r="BI735" s="17"/>
      <c r="BJ735" s="17" t="s">
        <v>2050</v>
      </c>
      <c r="BK735" s="18"/>
      <c r="BL735" s="16"/>
      <c r="BM735" s="129"/>
      <c r="BN735" s="129"/>
      <c r="BO735" s="129"/>
      <c r="BP735" s="18"/>
      <c r="BQ735" s="12" t="str">
        <f t="shared" si="72"/>
        <v>Produção e Intervalo</v>
      </c>
      <c r="BR735" s="19">
        <f t="shared" si="73"/>
        <v>0</v>
      </c>
      <c r="BS735" s="19">
        <f t="shared" si="74"/>
        <v>0</v>
      </c>
      <c r="BT735" s="185" t="str">
        <f t="shared" si="75"/>
        <v/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847</v>
      </c>
      <c r="E736" s="155">
        <v>729</v>
      </c>
      <c r="F736" s="125" t="s">
        <v>753</v>
      </c>
      <c r="G736" s="140" t="str">
        <f>IF(D736="","*",VLOOKUP(F736,BS_ATIVIDADE[],3,FALSE))</f>
        <v>AMV</v>
      </c>
      <c r="H736" s="105" t="s">
        <v>593</v>
      </c>
      <c r="I736" s="105" t="s">
        <v>593</v>
      </c>
      <c r="J736" s="104">
        <v>70</v>
      </c>
      <c r="K736" s="104">
        <v>113.9</v>
      </c>
      <c r="L736" s="104" t="s">
        <v>593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421</v>
      </c>
      <c r="Y736" s="128" t="s">
        <v>424</v>
      </c>
      <c r="Z736" s="103"/>
      <c r="AA736" s="104" t="s">
        <v>593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/>
      <c r="AT736" s="107"/>
      <c r="AU736" s="135"/>
      <c r="AV736" s="135"/>
      <c r="AW736" s="14"/>
      <c r="AX736" s="14"/>
      <c r="AY736" s="160">
        <f t="shared" si="70"/>
        <v>0</v>
      </c>
      <c r="AZ736" s="151"/>
      <c r="BA736" s="108"/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/>
      <c r="BI736" s="17"/>
      <c r="BJ736" s="17" t="s">
        <v>2052</v>
      </c>
      <c r="BK736" s="18"/>
      <c r="BL736" s="16"/>
      <c r="BM736" s="129"/>
      <c r="BN736" s="129"/>
      <c r="BO736" s="129"/>
      <c r="BP736" s="18"/>
      <c r="BQ736" s="12" t="str">
        <f t="shared" si="72"/>
        <v>Produção e Intervalo</v>
      </c>
      <c r="BR736" s="19">
        <f t="shared" si="73"/>
        <v>0</v>
      </c>
      <c r="BS736" s="19">
        <f t="shared" si="74"/>
        <v>0</v>
      </c>
      <c r="BT736" s="185" t="str">
        <f t="shared" si="75"/>
        <v/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913</v>
      </c>
      <c r="E737" s="155"/>
      <c r="F737" s="125" t="s">
        <v>775</v>
      </c>
      <c r="G737" s="140" t="str">
        <f>IF(D737="","*",VLOOKUP(F737,BS_ATIVIDADE[],3,FALSE))</f>
        <v>SOLDA</v>
      </c>
      <c r="H737" s="105" t="s">
        <v>593</v>
      </c>
      <c r="I737" s="105" t="s">
        <v>593</v>
      </c>
      <c r="J737" s="104">
        <v>70</v>
      </c>
      <c r="K737" s="104">
        <v>97.3</v>
      </c>
      <c r="L737" s="104" t="s">
        <v>593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0.25</v>
      </c>
      <c r="Q737" s="104">
        <v>8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421</v>
      </c>
      <c r="Y737" s="128" t="s">
        <v>424</v>
      </c>
      <c r="Z737" s="103"/>
      <c r="AA737" s="104" t="s">
        <v>593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/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1</v>
      </c>
      <c r="BI737" s="17"/>
      <c r="BJ737" s="17" t="s">
        <v>2053</v>
      </c>
      <c r="BK737" s="18"/>
      <c r="BL737" s="16"/>
      <c r="BM737" s="129"/>
      <c r="BN737" s="129"/>
      <c r="BO737" s="129"/>
      <c r="BP737" s="18"/>
      <c r="BQ737" s="12" t="str">
        <f t="shared" si="72"/>
        <v>Produção e Intervalo</v>
      </c>
      <c r="BR737" s="19">
        <f t="shared" si="73"/>
        <v>0.5</v>
      </c>
      <c r="BS737" s="19">
        <f t="shared" si="74"/>
        <v>0</v>
      </c>
      <c r="BT737" s="185" t="str">
        <f t="shared" si="75"/>
        <v/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752</v>
      </c>
      <c r="E738" s="155">
        <v>731</v>
      </c>
      <c r="F738" s="125" t="s">
        <v>660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421</v>
      </c>
      <c r="Y738" s="128" t="s">
        <v>424</v>
      </c>
      <c r="Z738" s="103"/>
      <c r="AA738" s="104" t="s">
        <v>2055</v>
      </c>
      <c r="AB738" s="102" t="s">
        <v>423</v>
      </c>
      <c r="AC738" s="150"/>
      <c r="AD738" s="106">
        <v>0.33333333333333331</v>
      </c>
      <c r="AE738" s="104" t="s">
        <v>593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/>
      <c r="AS738" s="107"/>
      <c r="AT738" s="107"/>
      <c r="AU738" s="135"/>
      <c r="AV738" s="135"/>
      <c r="AW738" s="14"/>
      <c r="AX738" s="14"/>
      <c r="AY738" s="160">
        <f t="shared" si="70"/>
        <v>0</v>
      </c>
      <c r="AZ738" s="151"/>
      <c r="BA738" s="108"/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/>
      <c r="BI738" s="17"/>
      <c r="BJ738" s="17" t="s">
        <v>2056</v>
      </c>
      <c r="BK738" s="18"/>
      <c r="BL738" s="16"/>
      <c r="BM738" s="129"/>
      <c r="BN738" s="129"/>
      <c r="BO738" s="129"/>
      <c r="BP738" s="18"/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/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847</v>
      </c>
      <c r="E739" s="155">
        <v>731</v>
      </c>
      <c r="F739" s="125" t="s">
        <v>753</v>
      </c>
      <c r="G739" s="140" t="str">
        <f>IF(D739="","*",VLOOKUP(F739,BS_ATIVIDADE[],3,FALSE))</f>
        <v>AMV</v>
      </c>
      <c r="H739" s="105" t="s">
        <v>593</v>
      </c>
      <c r="I739" s="105" t="s">
        <v>593</v>
      </c>
      <c r="J739" s="104">
        <v>68</v>
      </c>
      <c r="K739" s="104">
        <v>59.3</v>
      </c>
      <c r="L739" s="104" t="s">
        <v>593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421</v>
      </c>
      <c r="Y739" s="128" t="s">
        <v>424</v>
      </c>
      <c r="Z739" s="103"/>
      <c r="AA739" s="104" t="s">
        <v>593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/>
      <c r="AS739" s="107"/>
      <c r="AT739" s="107"/>
      <c r="AU739" s="135"/>
      <c r="AV739" s="135"/>
      <c r="AW739" s="14"/>
      <c r="AX739" s="14"/>
      <c r="AY739" s="160">
        <f t="shared" si="70"/>
        <v>0</v>
      </c>
      <c r="AZ739" s="151"/>
      <c r="BA739" s="108"/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Produção e Intervalo</v>
      </c>
      <c r="BR739" s="19">
        <f t="shared" si="73"/>
        <v>0</v>
      </c>
      <c r="BS739" s="19">
        <f t="shared" si="74"/>
        <v>0</v>
      </c>
      <c r="BT739" s="185" t="str">
        <f t="shared" si="75"/>
        <v/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847</v>
      </c>
      <c r="E740" s="155">
        <v>733</v>
      </c>
      <c r="F740" s="125" t="s">
        <v>749</v>
      </c>
      <c r="G740" s="140" t="str">
        <f>IF(D740="","*",VLOOKUP(F740,BS_ATIVIDADE[],3,FALSE))</f>
        <v>AMV</v>
      </c>
      <c r="H740" s="105" t="s">
        <v>593</v>
      </c>
      <c r="I740" s="105" t="s">
        <v>593</v>
      </c>
      <c r="J740" s="104">
        <v>68</v>
      </c>
      <c r="K740" s="104">
        <v>53.139000000000003</v>
      </c>
      <c r="L740" s="104" t="s">
        <v>593</v>
      </c>
      <c r="M740" s="126" t="s">
        <v>2060</v>
      </c>
      <c r="N740" s="126" t="s">
        <v>2061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2062</v>
      </c>
      <c r="X740" s="103" t="s">
        <v>421</v>
      </c>
      <c r="Y740" s="128" t="s">
        <v>424</v>
      </c>
      <c r="Z740" s="103"/>
      <c r="AA740" s="104" t="s">
        <v>593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/>
      <c r="AS740" s="107"/>
      <c r="AT740" s="107"/>
      <c r="AU740" s="135"/>
      <c r="AV740" s="135"/>
      <c r="AW740" s="14"/>
      <c r="AX740" s="14"/>
      <c r="AY740" s="160">
        <f t="shared" si="70"/>
        <v>0</v>
      </c>
      <c r="AZ740" s="151"/>
      <c r="BA740" s="108"/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Produção e Intervalo</v>
      </c>
      <c r="BR740" s="19">
        <f t="shared" si="73"/>
        <v>0</v>
      </c>
      <c r="BS740" s="19">
        <f t="shared" si="74"/>
        <v>0</v>
      </c>
      <c r="BT740" s="185" t="str">
        <f t="shared" si="75"/>
        <v/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847</v>
      </c>
      <c r="E741" s="155">
        <v>734</v>
      </c>
      <c r="F741" s="125" t="s">
        <v>782</v>
      </c>
      <c r="G741" s="140" t="str">
        <f>IF(D741="","*",VLOOKUP(F741,BS_ATIVIDADE[],3,FALSE))</f>
        <v>TRILHO - SUBSTITUIÇÂO</v>
      </c>
      <c r="H741" s="105" t="s">
        <v>593</v>
      </c>
      <c r="I741" s="105" t="s">
        <v>593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421</v>
      </c>
      <c r="Y741" s="128" t="s">
        <v>424</v>
      </c>
      <c r="Z741" s="103"/>
      <c r="AA741" s="104" t="s">
        <v>593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/>
      <c r="AS741" s="107"/>
      <c r="AT741" s="107"/>
      <c r="AU741" s="135"/>
      <c r="AV741" s="135"/>
      <c r="AW741" s="14"/>
      <c r="AX741" s="14"/>
      <c r="AY741" s="160">
        <f t="shared" si="70"/>
        <v>0</v>
      </c>
      <c r="AZ741" s="151"/>
      <c r="BA741" s="108"/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Produção e Intervalo</v>
      </c>
      <c r="BR741" s="19">
        <f t="shared" si="73"/>
        <v>0</v>
      </c>
      <c r="BS741" s="19">
        <f t="shared" si="74"/>
        <v>0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>ROBSON (TP-729)46081</v>
      </c>
      <c r="B744" s="101">
        <v>46081</v>
      </c>
      <c r="C744" s="134">
        <f>IF(BS_CONTROLE[[#This Row],[DATA]]="","",WEEKNUM(BS_CONTROLE[[#This Row],[DATA]]))</f>
        <v>9</v>
      </c>
      <c r="D744" s="103" t="s">
        <v>936</v>
      </c>
      <c r="E744" s="155">
        <v>737</v>
      </c>
      <c r="F744" s="125" t="s">
        <v>806</v>
      </c>
      <c r="G744" s="140" t="str">
        <f>IF(D744="","*",VLOOKUP(F744,BS_ATIVIDADE[],3,FALSE))</f>
        <v>OUTROS</v>
      </c>
      <c r="H744" s="105" t="s">
        <v>593</v>
      </c>
      <c r="I744" s="105" t="s">
        <v>593</v>
      </c>
      <c r="J744" s="104">
        <v>56</v>
      </c>
      <c r="K744" s="104">
        <v>252.45</v>
      </c>
      <c r="L744" s="104" t="s">
        <v>593</v>
      </c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4" s="105">
        <v>0.41666666666666669</v>
      </c>
      <c r="P744" s="105">
        <v>8.3333333333333329E-2</v>
      </c>
      <c r="Q744" s="104">
        <v>10</v>
      </c>
      <c r="R744" s="10" t="str">
        <f>IFERROR(_xlfn.XLOOKUP(F744, BS_ATIVIDADE[ATIVIDADE],BS_ATIVIDADE[UNIDADE] ), "*")</f>
        <v>BINÁRIO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1181</v>
      </c>
      <c r="W744" s="149" t="s">
        <v>2063</v>
      </c>
      <c r="X744" s="103" t="s">
        <v>421</v>
      </c>
      <c r="Y744" s="128" t="s">
        <v>424</v>
      </c>
      <c r="Z744" s="103"/>
      <c r="AA744" s="104" t="s">
        <v>593</v>
      </c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NIVELAMENTO</v>
      </c>
      <c r="AJ744" s="9" t="str">
        <f>IF(BS_CONTROLE[[#This Row],[Atividade]]=0, "-", BS_CONTROLE[[#This Row],[Atividade]])</f>
        <v>NIVELAMENTO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ZDS-ZQB</v>
      </c>
      <c r="AN744" s="104" t="str">
        <f>IF(BS_CONTROLE[[#This Row],[SB]]=0, "-", BS_CONTROLE[[#This Row],[SB]])</f>
        <v>248ZQB2</v>
      </c>
      <c r="AO744" s="104">
        <f>IF(BS_CONTROLE[[#This Row],[SUB]]=0, "-", BS_CONTROLE[[#This Row],[SUB]])</f>
        <v>56</v>
      </c>
      <c r="AP744" s="104">
        <f>BS_CONTROLE[[#This Row],[KM - Inicio]]</f>
        <v>252.45</v>
      </c>
      <c r="AQ744" s="104">
        <f>BS_CONTROLE[[#This Row],[KM - Inicio]]</f>
        <v>252.45</v>
      </c>
      <c r="AR744" s="107"/>
      <c r="AS744" s="107"/>
      <c r="AT744" s="107"/>
      <c r="AU744" s="135"/>
      <c r="AV744" s="135"/>
      <c r="AW744" s="14"/>
      <c r="AX744" s="14"/>
      <c r="AY744" s="160">
        <f t="shared" si="70"/>
        <v>0</v>
      </c>
      <c r="AZ744" s="151"/>
      <c r="BA744" s="108"/>
      <c r="BB744" s="10" t="str">
        <f>IFERROR(_xlfn.XLOOKUP(AI744, BS_ATIVIDADE[ATIVIDADE],BS_ATIVIDADE[UNIDADE] ), "*")</f>
        <v>BINÁRIO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/>
      </c>
    </row>
    <row r="745" spans="1:72">
      <c r="A745" s="47" t="str">
        <f t="shared" si="71"/>
        <v>V9346081</v>
      </c>
      <c r="B745" s="101">
        <v>46081</v>
      </c>
      <c r="C745" s="134">
        <f>IF(BS_CONTROLE[[#This Row],[DATA]]="","",WEEKNUM(BS_CONTROLE[[#This Row],[DATA]]))</f>
        <v>9</v>
      </c>
      <c r="D745" s="103" t="s">
        <v>814</v>
      </c>
      <c r="E745" s="155">
        <v>162</v>
      </c>
      <c r="F745" s="125" t="s">
        <v>698</v>
      </c>
      <c r="G745" s="140" t="str">
        <f>IF(D745="","*",VLOOKUP(F745,BS_ATIVIDADE[],3,FALSE))</f>
        <v>MECANIZAÇÃO - SOCADORA</v>
      </c>
      <c r="H745" s="104" t="s">
        <v>104</v>
      </c>
      <c r="I745" s="104" t="s">
        <v>104</v>
      </c>
      <c r="J745" s="104">
        <v>56</v>
      </c>
      <c r="K745" s="104">
        <v>204.4</v>
      </c>
      <c r="L745" s="104">
        <v>206.4</v>
      </c>
      <c r="M745" s="126" t="s">
        <v>247</v>
      </c>
      <c r="N745" s="126" t="s">
        <v>248</v>
      </c>
      <c r="O745" s="105">
        <v>0.33333333333333331</v>
      </c>
      <c r="P745" s="105">
        <v>8.3333333333333329E-2</v>
      </c>
      <c r="Q745" s="104">
        <v>500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1109</v>
      </c>
      <c r="W745" s="149" t="s">
        <v>1664</v>
      </c>
      <c r="X745" s="103" t="s">
        <v>421</v>
      </c>
      <c r="Y745" s="128" t="s">
        <v>424</v>
      </c>
      <c r="Z745" s="103"/>
      <c r="AA745" s="104" t="s">
        <v>2064</v>
      </c>
      <c r="AB745" s="102" t="s">
        <v>412</v>
      </c>
      <c r="AC745" s="150" t="s">
        <v>406</v>
      </c>
      <c r="AD745" s="106">
        <v>0.33333333333333331</v>
      </c>
      <c r="AE745" s="104">
        <v>7309</v>
      </c>
      <c r="AF745" s="104"/>
      <c r="AG745" s="104"/>
      <c r="AH745" s="15"/>
      <c r="AI745" s="125" t="str">
        <f>IF(BS_CONTROLE[[#This Row],[Atividade]]=0, "-", BS_CONTROLE[[#This Row],[Atividade]])</f>
        <v>MECANIZAÇÃO - SOCADORA</v>
      </c>
      <c r="AJ745" s="9" t="str">
        <f>IF(BS_CONTROLE[[#This Row],[Atividade]]=0, "-", BS_CONTROLE[[#This Row],[Atividade]])</f>
        <v>MECANIZAÇÃO - SOCADORA</v>
      </c>
      <c r="AK745" s="31" t="str">
        <f>BS_CONTROLE[[#This Row],[Local - Partida]]</f>
        <v>ZYU1</v>
      </c>
      <c r="AL745" s="31" t="str">
        <f>BS_CONTROLE[[#This Row],[Local - Encerramento]]</f>
        <v>ZYU1</v>
      </c>
      <c r="AM745" s="104" t="str">
        <f>IF(BS_CONTROLE[[#This Row],[Entre - Estações]]=0, "-", BS_CONTROLE[[#This Row],[Entre - Estações]])</f>
        <v>ZYU-ZST</v>
      </c>
      <c r="AN745" s="104" t="str">
        <f>IF(BS_CONTROLE[[#This Row],[SB]]=0, "-", BS_CONTROLE[[#This Row],[SB]])</f>
        <v>ZYU206</v>
      </c>
      <c r="AO745" s="104">
        <f>IF(BS_CONTROLE[[#This Row],[SUB]]=0, "-", BS_CONTROLE[[#This Row],[SUB]])</f>
        <v>56</v>
      </c>
      <c r="AP745" s="104">
        <f>BS_CONTROLE[[#This Row],[KM - Inicio]]</f>
        <v>204.4</v>
      </c>
      <c r="AQ745" s="104">
        <f>BS_CONTROLE[[#This Row],[KM - Inicio]]</f>
        <v>204.4</v>
      </c>
      <c r="AR745" s="107">
        <v>0.31597222222222221</v>
      </c>
      <c r="AS745" s="107"/>
      <c r="AT745" s="107"/>
      <c r="AU745" s="135"/>
      <c r="AV745" s="135"/>
      <c r="AW745" s="14"/>
      <c r="AX745" s="14"/>
      <c r="AY745" s="160">
        <f t="shared" si="70"/>
        <v>0</v>
      </c>
      <c r="AZ745" s="151"/>
      <c r="BA745" s="108"/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5"/>
        <v/>
      </c>
    </row>
    <row r="746" spans="1:72">
      <c r="A746" s="47" t="str">
        <f t="shared" si="71"/>
        <v>JOSÉ  (TF-521)46081</v>
      </c>
      <c r="B746" s="101">
        <v>46081</v>
      </c>
      <c r="C746" s="134">
        <f>IF(BS_CONTROLE[[#This Row],[DATA]]="","",WEEKNUM(BS_CONTROLE[[#This Row],[DATA]]))</f>
        <v>9</v>
      </c>
      <c r="D746" s="103" t="s">
        <v>901</v>
      </c>
      <c r="E746" s="155">
        <v>739</v>
      </c>
      <c r="F746" s="125" t="s">
        <v>779</v>
      </c>
      <c r="G746" s="140" t="str">
        <f>IF(D746="","*",VLOOKUP(F746,BS_ATIVIDADE[],3,FALSE))</f>
        <v>DORMENTE - SUBSTITUIÇÂO</v>
      </c>
      <c r="H746" s="105" t="s">
        <v>593</v>
      </c>
      <c r="I746" s="105" t="s">
        <v>593</v>
      </c>
      <c r="J746" s="104">
        <v>56</v>
      </c>
      <c r="K746" s="104">
        <v>190.3</v>
      </c>
      <c r="L746" s="104">
        <v>190.5</v>
      </c>
      <c r="M746" s="126" t="s">
        <v>95</v>
      </c>
      <c r="N746" s="126" t="s">
        <v>242</v>
      </c>
      <c r="O746" s="105">
        <v>0.375</v>
      </c>
      <c r="P746" s="105">
        <v>8.3333333333333329E-2</v>
      </c>
      <c r="Q746" s="104">
        <v>50</v>
      </c>
      <c r="R746" s="10" t="str">
        <f>IFERROR(_xlfn.XLOOKUP(F746, BS_ATIVIDADE[ATIVIDADE],BS_ATIVIDADE[UNIDADE] ), "*")</f>
        <v>Nº DE DORMENTES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1417</v>
      </c>
      <c r="W746" s="149" t="s">
        <v>1075</v>
      </c>
      <c r="X746" s="103" t="s">
        <v>421</v>
      </c>
      <c r="Y746" s="128" t="s">
        <v>424</v>
      </c>
      <c r="Z746" s="103"/>
      <c r="AA746" s="104" t="s">
        <v>593</v>
      </c>
      <c r="AB746" s="102"/>
      <c r="AC746" s="150"/>
      <c r="AD746" s="106" t="s">
        <v>593</v>
      </c>
      <c r="AE746" s="104" t="s">
        <v>593</v>
      </c>
      <c r="AF746" s="104" t="s">
        <v>593</v>
      </c>
      <c r="AG746" s="104" t="s">
        <v>593</v>
      </c>
      <c r="AH746" s="15"/>
      <c r="AI746" s="125" t="str">
        <f>IF(BS_CONTROLE[[#This Row],[Atividade]]=0, "-", BS_CONTROLE[[#This Row],[Atividade]])</f>
        <v>PDM - SUBSTITUIÇÃO - DORMENTE</v>
      </c>
      <c r="AJ746" s="9" t="str">
        <f>IF(BS_CONTROLE[[#This Row],[Atividade]]=0, "-", BS_CONTROLE[[#This Row],[Atividade]])</f>
        <v>PDM - SUBSTITUIÇÃO - DORMENTE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ZDY-ZFY</v>
      </c>
      <c r="AN746" s="104" t="str">
        <f>IF(BS_CONTROLE[[#This Row],[SB]]=0, "-", BS_CONTROLE[[#This Row],[SB]])</f>
        <v>189ZFY</v>
      </c>
      <c r="AO746" s="104">
        <f>IF(BS_CONTROLE[[#This Row],[SUB]]=0, "-", BS_CONTROLE[[#This Row],[SUB]])</f>
        <v>56</v>
      </c>
      <c r="AP746" s="104">
        <f>BS_CONTROLE[[#This Row],[KM - Inicio]]</f>
        <v>190.3</v>
      </c>
      <c r="AQ746" s="104">
        <f>BS_CONTROLE[[#This Row],[KM - Inicio]]</f>
        <v>190.3</v>
      </c>
      <c r="AR746" s="107"/>
      <c r="AS746" s="107"/>
      <c r="AT746" s="107"/>
      <c r="AU746" s="135"/>
      <c r="AV746" s="135"/>
      <c r="AW746" s="14"/>
      <c r="AX746" s="14"/>
      <c r="AY746" s="160">
        <f t="shared" si="70"/>
        <v>0</v>
      </c>
      <c r="AZ746" s="151"/>
      <c r="BA746" s="108"/>
      <c r="BB746" s="10" t="str">
        <f>IFERROR(_xlfn.XLOOKUP(AI746, BS_ATIVIDADE[ATIVIDADE],BS_ATIVIDADE[UNIDADE] ), "*")</f>
        <v>Nº DE DORMENTES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Produção e Intervalo</v>
      </c>
      <c r="BR746" s="19">
        <f t="shared" si="73"/>
        <v>0</v>
      </c>
      <c r="BS746" s="19">
        <f t="shared" si="74"/>
        <v>0</v>
      </c>
      <c r="BT746" s="185" t="str">
        <f t="shared" si="75"/>
        <v/>
      </c>
    </row>
    <row r="747" spans="1:72">
      <c r="A747" s="47" t="str">
        <f t="shared" si="71"/>
        <v>ROBSON (TP-729)46081</v>
      </c>
      <c r="B747" s="101">
        <v>46081</v>
      </c>
      <c r="C747" s="134">
        <f>IF(BS_CONTROLE[[#This Row],[DATA]]="","",WEEKNUM(BS_CONTROLE[[#This Row],[DATA]]))</f>
        <v>9</v>
      </c>
      <c r="D747" s="103" t="s">
        <v>936</v>
      </c>
      <c r="E747" s="155"/>
      <c r="F747" s="125" t="s">
        <v>671</v>
      </c>
      <c r="G747" s="140" t="str">
        <f>IF(D747="","*",VLOOKUP(F747,BS_ATIVIDADE[],3,FALSE))</f>
        <v>LIMPEZA LASTRO</v>
      </c>
      <c r="H747" s="105" t="s">
        <v>593</v>
      </c>
      <c r="I747" s="105" t="s">
        <v>593</v>
      </c>
      <c r="J747" s="104">
        <v>56</v>
      </c>
      <c r="K747" s="104">
        <v>187.58</v>
      </c>
      <c r="L747" s="104" t="s">
        <v>593</v>
      </c>
      <c r="M747" s="126" t="s">
        <v>95</v>
      </c>
      <c r="N747" s="126" t="s">
        <v>241</v>
      </c>
      <c r="O747" s="105">
        <v>0.375</v>
      </c>
      <c r="P747" s="105">
        <v>8.3333333333333329E-2</v>
      </c>
      <c r="Q747" s="104">
        <v>10</v>
      </c>
      <c r="R747" s="10" t="str">
        <f>IFERROR(_xlfn.XLOOKUP(F747, BS_ATIVIDADE[ATIVIDADE],BS_ATIVIDADE[UNIDADE] ), "*")</f>
        <v>M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7" s="104" t="s">
        <v>1417</v>
      </c>
      <c r="W747" s="149" t="s">
        <v>1196</v>
      </c>
      <c r="X747" s="103" t="s">
        <v>421</v>
      </c>
      <c r="Y747" s="128" t="s">
        <v>424</v>
      </c>
      <c r="Z747" s="103"/>
      <c r="AA747" s="104" t="s">
        <v>593</v>
      </c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LIMPEZA LASTRO</v>
      </c>
      <c r="AJ747" s="9" t="str">
        <f>IF(BS_CONTROLE[[#This Row],[Atividade]]=0, "-", BS_CONTROLE[[#This Row],[Atividade]])</f>
        <v>LIMPEZA LASTRO</v>
      </c>
      <c r="AK747" s="31" t="str">
        <f>BS_CONTROLE[[#This Row],[Local - Partida]]</f>
        <v>-</v>
      </c>
      <c r="AL747" s="31" t="str">
        <f>BS_CONTROLE[[#This Row],[Local - Encerramento]]</f>
        <v>-</v>
      </c>
      <c r="AM747" s="104" t="str">
        <f>IF(BS_CONTROLE[[#This Row],[Entre - Estações]]=0, "-", BS_CONTROLE[[#This Row],[Entre - Estações]])</f>
        <v>ZDY-ZFY</v>
      </c>
      <c r="AN747" s="104" t="str">
        <f>IF(BS_CONTROLE[[#This Row],[SB]]=0, "-", BS_CONTROLE[[#This Row],[SB]])</f>
        <v>ZXP189</v>
      </c>
      <c r="AO747" s="104">
        <f>IF(BS_CONTROLE[[#This Row],[SUB]]=0, "-", BS_CONTROLE[[#This Row],[SUB]])</f>
        <v>56</v>
      </c>
      <c r="AP747" s="104">
        <f>BS_CONTROLE[[#This Row],[KM - Inicio]]</f>
        <v>187.58</v>
      </c>
      <c r="AQ747" s="104">
        <f>BS_CONTROLE[[#This Row],[KM - Inicio]]</f>
        <v>187.58</v>
      </c>
      <c r="AR747" s="107"/>
      <c r="AS747" s="107"/>
      <c r="AT747" s="107"/>
      <c r="AU747" s="135"/>
      <c r="AV747" s="135"/>
      <c r="AW747" s="14"/>
      <c r="AX747" s="14"/>
      <c r="AY747" s="160">
        <f t="shared" si="70"/>
        <v>0</v>
      </c>
      <c r="AZ747" s="151"/>
      <c r="BA747" s="108"/>
      <c r="BB747" s="10" t="str">
        <f>IFERROR(_xlfn.XLOOKUP(AI747, BS_ATIVIDADE[ATIVIDADE],BS_ATIVIDADE[UNIDADE] ), "*")</f>
        <v>M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Produção e Intervalo</v>
      </c>
      <c r="BR747" s="19">
        <f t="shared" si="73"/>
        <v>0</v>
      </c>
      <c r="BS747" s="19">
        <f t="shared" si="74"/>
        <v>0</v>
      </c>
      <c r="BT747" s="185" t="str">
        <f t="shared" si="75"/>
        <v/>
      </c>
    </row>
    <row r="748" spans="1:72">
      <c r="A748" s="47" t="str">
        <f t="shared" si="71"/>
        <v>TURMA FIXA VIA 46081</v>
      </c>
      <c r="B748" s="101">
        <v>46081</v>
      </c>
      <c r="C748" s="134">
        <f>IF(BS_CONTROLE[[#This Row],[DATA]]="","",WEEKNUM(BS_CONTROLE[[#This Row],[DATA]]))</f>
        <v>9</v>
      </c>
      <c r="D748" s="103" t="s">
        <v>847</v>
      </c>
      <c r="E748" s="155">
        <v>741</v>
      </c>
      <c r="F748" s="125" t="s">
        <v>626</v>
      </c>
      <c r="G748" s="140" t="str">
        <f>IF(D748="","*",VLOOKUP(F748,BS_ATIVIDADE[],3,FALSE))</f>
        <v>EXPANSÃO</v>
      </c>
      <c r="H748" s="105" t="s">
        <v>593</v>
      </c>
      <c r="I748" s="105" t="s">
        <v>593</v>
      </c>
      <c r="J748" s="104">
        <v>56</v>
      </c>
      <c r="K748" s="104">
        <v>157.9</v>
      </c>
      <c r="L748" s="104" t="s">
        <v>593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8" s="105">
        <v>0.41666666666666669</v>
      </c>
      <c r="P748" s="105">
        <v>0.125</v>
      </c>
      <c r="Q748" s="104">
        <v>1</v>
      </c>
      <c r="R748" s="10" t="str">
        <f>IFERROR(_xlfn.XLOOKUP(F748, BS_ATIVIDADE[ATIVIDADE],BS_ATIVIDADE[UNIDADE] ), "*")</f>
        <v>Nº DE PEÇAS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8" s="104" t="s">
        <v>1988</v>
      </c>
      <c r="W748" s="149" t="s">
        <v>1114</v>
      </c>
      <c r="X748" s="103" t="s">
        <v>421</v>
      </c>
      <c r="Y748" s="128" t="s">
        <v>424</v>
      </c>
      <c r="Z748" s="103"/>
      <c r="AA748" s="104" t="s">
        <v>593</v>
      </c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EXPANSÃO - AMV - MEIA CHAVE</v>
      </c>
      <c r="AJ748" s="9" t="str">
        <f>IF(BS_CONTROLE[[#This Row],[Atividade]]=0, "-", BS_CONTROLE[[#This Row],[Atividade]])</f>
        <v>EXPANSÃO - AMV - MEIA CHAVE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ZGA-ZCX</v>
      </c>
      <c r="AN748" s="104" t="str">
        <f>IF(BS_CONTROLE[[#This Row],[SB]]=0, "-", BS_CONTROLE[[#This Row],[SB]])</f>
        <v>154ZPS</v>
      </c>
      <c r="AO748" s="104">
        <f>IF(BS_CONTROLE[[#This Row],[SUB]]=0, "-", BS_CONTROLE[[#This Row],[SUB]])</f>
        <v>56</v>
      </c>
      <c r="AP748" s="104">
        <f>BS_CONTROLE[[#This Row],[KM - Inicio]]</f>
        <v>157.9</v>
      </c>
      <c r="AQ748" s="104">
        <f>BS_CONTROLE[[#This Row],[KM - Inicio]]</f>
        <v>157.9</v>
      </c>
      <c r="AR748" s="107"/>
      <c r="AS748" s="107"/>
      <c r="AT748" s="107"/>
      <c r="AU748" s="135"/>
      <c r="AV748" s="135"/>
      <c r="AW748" s="14"/>
      <c r="AX748" s="14"/>
      <c r="AY748" s="160">
        <f t="shared" si="70"/>
        <v>0</v>
      </c>
      <c r="AZ748" s="151"/>
      <c r="BA748" s="108"/>
      <c r="BB748" s="10" t="str">
        <f>IFERROR(_xlfn.XLOOKUP(AI748, BS_ATIVIDADE[ATIVIDADE],BS_ATIVIDADE[UNIDADE] ), "*")</f>
        <v>Nº DE PEÇAS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5"/>
        <v/>
      </c>
    </row>
    <row r="749" spans="1:72">
      <c r="A749" s="47" t="str">
        <f t="shared" si="71"/>
        <v>E1746081</v>
      </c>
      <c r="B749" s="101">
        <v>46081</v>
      </c>
      <c r="C749" s="134">
        <f>IF(BS_CONTROLE[[#This Row],[DATA]]="","",WEEKNUM(BS_CONTROLE[[#This Row],[DATA]]))</f>
        <v>9</v>
      </c>
      <c r="D749" s="103" t="s">
        <v>744</v>
      </c>
      <c r="E749" s="155"/>
      <c r="F749" s="125" t="s">
        <v>595</v>
      </c>
      <c r="G749" s="140" t="str">
        <f>IF(D749="","*",VLOOKUP(F749,BS_ATIVIDADE[],3,FALSE))</f>
        <v>CAMINHÂO - SOLDA</v>
      </c>
      <c r="H749" s="105" t="s">
        <v>201</v>
      </c>
      <c r="I749" s="105" t="s">
        <v>201</v>
      </c>
      <c r="J749" s="104">
        <v>55</v>
      </c>
      <c r="K749" s="104">
        <v>100.3</v>
      </c>
      <c r="L749" s="104" t="s">
        <v>593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9" s="105">
        <v>0.38194444444444442</v>
      </c>
      <c r="P749" s="105">
        <v>0.125</v>
      </c>
      <c r="Q749" s="104">
        <v>2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1671</v>
      </c>
      <c r="W749" s="149" t="s">
        <v>1090</v>
      </c>
      <c r="X749" s="103" t="s">
        <v>421</v>
      </c>
      <c r="Y749" s="128" t="s">
        <v>424</v>
      </c>
      <c r="Z749" s="103"/>
      <c r="AA749" s="104">
        <v>1</v>
      </c>
      <c r="AB749" s="102" t="s">
        <v>412</v>
      </c>
      <c r="AC749" s="150"/>
      <c r="AD749" s="106">
        <v>0.29166666666666669</v>
      </c>
      <c r="AE749" s="104">
        <v>6251</v>
      </c>
      <c r="AF749" s="104" t="s">
        <v>593</v>
      </c>
      <c r="AG749" s="104" t="s">
        <v>593</v>
      </c>
      <c r="AH749" s="15"/>
      <c r="AI749" s="125" t="str">
        <f>IF(BS_CONTROLE[[#This Row],[Atividade]]=0, "-", BS_CONTROLE[[#This Row],[Atividade]])</f>
        <v>CAMINHÃO DE SOLDA</v>
      </c>
      <c r="AJ749" s="9" t="str">
        <f>IF(BS_CONTROLE[[#This Row],[Atividade]]=0, "-", BS_CONTROLE[[#This Row],[Atividade]])</f>
        <v>CAMINHÃO DE SOLDA</v>
      </c>
      <c r="AK749" s="31" t="str">
        <f>BS_CONTROLE[[#This Row],[Local - Partida]]</f>
        <v>102ZKW2</v>
      </c>
      <c r="AL749" s="31" t="str">
        <f>BS_CONTROLE[[#This Row],[Local - Encerramento]]</f>
        <v>102ZKW2</v>
      </c>
      <c r="AM749" s="104" t="str">
        <f>IF(BS_CONTROLE[[#This Row],[Entre - Estações]]=0, "-", BS_CONTROLE[[#This Row],[Entre - Estações]])</f>
        <v>ZKW-ZLU</v>
      </c>
      <c r="AN749" s="104" t="str">
        <f>IF(BS_CONTROLE[[#This Row],[SB]]=0, "-", BS_CONTROLE[[#This Row],[SB]])</f>
        <v>102ZKW2</v>
      </c>
      <c r="AO749" s="104">
        <f>IF(BS_CONTROLE[[#This Row],[SUB]]=0, "-", BS_CONTROLE[[#This Row],[SUB]])</f>
        <v>55</v>
      </c>
      <c r="AP749" s="104">
        <f>BS_CONTROLE[[#This Row],[KM - Inicio]]</f>
        <v>100.3</v>
      </c>
      <c r="AQ749" s="104">
        <f>BS_CONTROLE[[#This Row],[KM - Inicio]]</f>
        <v>100.3</v>
      </c>
      <c r="AR749" s="107">
        <v>0.35416666666666669</v>
      </c>
      <c r="AS749" s="107">
        <v>0.38680555555555557</v>
      </c>
      <c r="AT749" s="107">
        <v>0.51388888888888884</v>
      </c>
      <c r="AU749" s="135"/>
      <c r="AV749" s="135"/>
      <c r="AW749" s="14"/>
      <c r="AX749" s="14"/>
      <c r="AY749" s="160">
        <f t="shared" si="70"/>
        <v>0.12708333333333327</v>
      </c>
      <c r="AZ749" s="151"/>
      <c r="BA749" s="108"/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1</v>
      </c>
      <c r="BI749" s="17"/>
      <c r="BJ749" s="17" t="s">
        <v>2065</v>
      </c>
      <c r="BK749" s="18"/>
      <c r="BL749" s="16"/>
      <c r="BM749" s="129"/>
      <c r="BN749" s="129"/>
      <c r="BO749" s="129"/>
      <c r="BP749" s="18"/>
      <c r="BQ749" s="12" t="str">
        <f t="shared" si="72"/>
        <v>Produção</v>
      </c>
      <c r="BR749" s="19">
        <f t="shared" si="73"/>
        <v>1.0166666666666662</v>
      </c>
      <c r="BS749" s="19">
        <f t="shared" si="74"/>
        <v>0</v>
      </c>
      <c r="BT749" s="185" t="str">
        <f t="shared" si="75"/>
        <v/>
      </c>
    </row>
    <row r="750" spans="1:72">
      <c r="A750" s="47" t="str">
        <f t="shared" si="71"/>
        <v>CLEBISON (TP-728)46081</v>
      </c>
      <c r="B750" s="101">
        <v>46081</v>
      </c>
      <c r="C750" s="134">
        <f>IF(BS_CONTROLE[[#This Row],[DATA]]="","",WEEKNUM(BS_CONTROLE[[#This Row],[DATA]]))</f>
        <v>9</v>
      </c>
      <c r="D750" s="103" t="s">
        <v>866</v>
      </c>
      <c r="E750" s="155">
        <v>701</v>
      </c>
      <c r="F750" s="125" t="s">
        <v>775</v>
      </c>
      <c r="G750" s="140" t="str">
        <f>IF(D750="","*",VLOOKUP(F750,BS_ATIVIDADE[],3,FALSE))</f>
        <v>SOLDA</v>
      </c>
      <c r="H750" s="105" t="s">
        <v>593</v>
      </c>
      <c r="I750" s="105" t="s">
        <v>593</v>
      </c>
      <c r="J750" s="104">
        <v>55</v>
      </c>
      <c r="K750" s="104">
        <v>127.5</v>
      </c>
      <c r="L750" s="104" t="s">
        <v>593</v>
      </c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0" s="105">
        <v>0.375</v>
      </c>
      <c r="P750" s="105">
        <v>8.3333333333333329E-2</v>
      </c>
      <c r="Q750" s="104">
        <v>1</v>
      </c>
      <c r="R750" s="10" t="str">
        <f>IFERROR(_xlfn.XLOOKUP(F750, BS_ATIVIDADE[ATIVIDADE],BS_ATIVIDADE[UNIDADE] ), "*")</f>
        <v>Nº DE SOLDA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1060</v>
      </c>
      <c r="X750" s="103" t="s">
        <v>421</v>
      </c>
      <c r="Y750" s="128" t="s">
        <v>424</v>
      </c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PDM - SOLDA</v>
      </c>
      <c r="AJ750" s="9" t="str">
        <f>IF(BS_CONTROLE[[#This Row],[Atividade]]=0, "-", BS_CONTROLE[[#This Row],[Atividade]])</f>
        <v>PDM - SOLDA</v>
      </c>
      <c r="AK750" s="31" t="str">
        <f>BS_CONTROLE[[#This Row],[Local - Partida]]</f>
        <v>-</v>
      </c>
      <c r="AL750" s="31" t="str">
        <f>BS_CONTROLE[[#This Row],[Local - Encerramento]]</f>
        <v>-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130ZYQ2</v>
      </c>
      <c r="AO750" s="104">
        <f>IF(BS_CONTROLE[[#This Row],[SUB]]=0, "-", BS_CONTROLE[[#This Row],[SUB]])</f>
        <v>55</v>
      </c>
      <c r="AP750" s="104">
        <f>BS_CONTROLE[[#This Row],[KM - Inicio]]</f>
        <v>127.5</v>
      </c>
      <c r="AQ750" s="104">
        <f>BS_CONTROLE[[#This Row],[KM - Inicio]]</f>
        <v>127.5</v>
      </c>
      <c r="AR750" s="107"/>
      <c r="AS750" s="107"/>
      <c r="AT750" s="107"/>
      <c r="AU750" s="135"/>
      <c r="AV750" s="135"/>
      <c r="AW750" s="14"/>
      <c r="AX750" s="14"/>
      <c r="AY750" s="160">
        <f t="shared" si="70"/>
        <v>0</v>
      </c>
      <c r="AZ750" s="151"/>
      <c r="BA750" s="108"/>
      <c r="BB750" s="10" t="str">
        <f>IFERROR(_xlfn.XLOOKUP(AI750, BS_ATIVIDADE[ATIVIDADE],BS_ATIVIDADE[UNIDADE] ), "*")</f>
        <v>Nº DE SOLDA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Produção e Intervalo</v>
      </c>
      <c r="BR750" s="19">
        <f t="shared" si="73"/>
        <v>0</v>
      </c>
      <c r="BS750" s="19">
        <f t="shared" si="74"/>
        <v>0</v>
      </c>
      <c r="BT750" s="185" t="str">
        <f t="shared" si="75"/>
        <v/>
      </c>
    </row>
    <row r="751" spans="1:72">
      <c r="A751" s="47" t="str">
        <f t="shared" si="71"/>
        <v>ISMAEL(TP-726)46081</v>
      </c>
      <c r="B751" s="101">
        <v>46081</v>
      </c>
      <c r="C751" s="134">
        <f>IF(BS_CONTROLE[[#This Row],[DATA]]="","",WEEKNUM(BS_CONTROLE[[#This Row],[DATA]]))</f>
        <v>9</v>
      </c>
      <c r="D751" s="103" t="s">
        <v>894</v>
      </c>
      <c r="E751" s="155">
        <v>702</v>
      </c>
      <c r="F751" s="125" t="s">
        <v>775</v>
      </c>
      <c r="G751" s="140" t="str">
        <f>IF(D751="","*",VLOOKUP(F751,BS_ATIVIDADE[],3,FALSE))</f>
        <v>SOLDA</v>
      </c>
      <c r="H751" s="105" t="s">
        <v>593</v>
      </c>
      <c r="I751" s="105"/>
      <c r="J751" s="104">
        <v>55</v>
      </c>
      <c r="K751" s="104">
        <v>127.5</v>
      </c>
      <c r="L751" s="104" t="s">
        <v>593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1" s="105">
        <v>0.375</v>
      </c>
      <c r="P751" s="105">
        <v>8.3333333333333329E-2</v>
      </c>
      <c r="Q751" s="104">
        <v>1</v>
      </c>
      <c r="R751" s="10" t="str">
        <f>IFERROR(_xlfn.XLOOKUP(F751, BS_ATIVIDADE[ATIVIDADE],BS_ATIVIDADE[UNIDADE] ), "*")</f>
        <v>Nº DE SOLDA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1097</v>
      </c>
      <c r="W751" s="149" t="s">
        <v>1060</v>
      </c>
      <c r="X751" s="103" t="s">
        <v>421</v>
      </c>
      <c r="Y751" s="128" t="s">
        <v>424</v>
      </c>
      <c r="Z751" s="103"/>
      <c r="AA751" s="104" t="s">
        <v>593</v>
      </c>
      <c r="AB751" s="102"/>
      <c r="AC751" s="150"/>
      <c r="AD751" s="106"/>
      <c r="AE751" s="104"/>
      <c r="AF751" s="104" t="s">
        <v>593</v>
      </c>
      <c r="AG751" s="104" t="s">
        <v>593</v>
      </c>
      <c r="AH751" s="15"/>
      <c r="AI751" s="125" t="str">
        <f>IF(BS_CONTROLE[[#This Row],[Atividade]]=0, "-", BS_CONTROLE[[#This Row],[Atividade]])</f>
        <v>PDM - SOLDA</v>
      </c>
      <c r="AJ751" s="9" t="str">
        <f>IF(BS_CONTROLE[[#This Row],[Atividade]]=0, "-", BS_CONTROLE[[#This Row],[Atividade]])</f>
        <v>PDM - SOLDA</v>
      </c>
      <c r="AK751" s="31" t="str">
        <f>BS_CONTROLE[[#This Row],[Local - Partida]]</f>
        <v>-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ZWI-ZEM</v>
      </c>
      <c r="AN751" s="104" t="str">
        <f>IF(BS_CONTROLE[[#This Row],[SB]]=0, "-", BS_CONTROLE[[#This Row],[SB]])</f>
        <v>130ZYQ2</v>
      </c>
      <c r="AO751" s="104">
        <f>IF(BS_CONTROLE[[#This Row],[SUB]]=0, "-", BS_CONTROLE[[#This Row],[SUB]])</f>
        <v>55</v>
      </c>
      <c r="AP751" s="104">
        <f>BS_CONTROLE[[#This Row],[KM - Inicio]]</f>
        <v>127.5</v>
      </c>
      <c r="AQ751" s="104">
        <f>BS_CONTROLE[[#This Row],[KM - Inicio]]</f>
        <v>127.5</v>
      </c>
      <c r="AR751" s="107"/>
      <c r="AS751" s="107"/>
      <c r="AT751" s="107"/>
      <c r="AU751" s="135"/>
      <c r="AV751" s="135"/>
      <c r="AW751" s="14"/>
      <c r="AX751" s="14"/>
      <c r="AY751" s="160">
        <f t="shared" si="70"/>
        <v>0</v>
      </c>
      <c r="AZ751" s="151"/>
      <c r="BA751" s="108"/>
      <c r="BB751" s="10" t="str">
        <f>IFERROR(_xlfn.XLOOKUP(AI751, BS_ATIVIDADE[ATIVIDADE],BS_ATIVIDADE[UNIDADE] ), "*")</f>
        <v>Nº DE SOLDA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Produção e Intervalo</v>
      </c>
      <c r="BR751" s="19">
        <f t="shared" si="73"/>
        <v>0</v>
      </c>
      <c r="BS751" s="19">
        <f t="shared" si="74"/>
        <v>0</v>
      </c>
      <c r="BT751" s="185" t="str">
        <f t="shared" si="75"/>
        <v/>
      </c>
    </row>
    <row r="752" spans="1:72">
      <c r="A752" s="47" t="str">
        <f t="shared" si="71"/>
        <v>W6046081</v>
      </c>
      <c r="B752" s="101">
        <v>46081</v>
      </c>
      <c r="C752" s="134">
        <f>IF(BS_CONTROLE[[#This Row],[DATA]]="","",WEEKNUM(BS_CONTROLE[[#This Row],[DATA]]))</f>
        <v>9</v>
      </c>
      <c r="D752" s="103" t="s">
        <v>828</v>
      </c>
      <c r="E752" s="155">
        <v>582</v>
      </c>
      <c r="F752" s="125" t="s">
        <v>756</v>
      </c>
      <c r="G752" s="140" t="str">
        <f>IF(D752="","*",VLOOKUP(F752,BS_ATIVIDADE[],3,FALSE))</f>
        <v>DORMENTE - DESCARGA</v>
      </c>
      <c r="H752" s="105" t="s">
        <v>1865</v>
      </c>
      <c r="I752" s="105" t="s">
        <v>1865</v>
      </c>
      <c r="J752" s="104">
        <v>55</v>
      </c>
      <c r="K752" s="104">
        <v>127.8</v>
      </c>
      <c r="L752" s="104">
        <v>133</v>
      </c>
      <c r="M752" s="126" t="s">
        <v>49</v>
      </c>
      <c r="N752" s="126" t="s">
        <v>2066</v>
      </c>
      <c r="O752" s="105">
        <v>0.33333333333333331</v>
      </c>
      <c r="P752" s="105">
        <v>8.3333333333333329E-2</v>
      </c>
      <c r="Q752" s="104">
        <v>1000</v>
      </c>
      <c r="R752" s="10" t="str">
        <f>IFERROR(_xlfn.XLOOKUP(F752, BS_ATIVIDADE[ATIVIDADE],BS_ATIVIDADE[UNIDADE] ), "*")</f>
        <v>Nº DE DORMENTES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1097</v>
      </c>
      <c r="W752" s="149" t="s">
        <v>1584</v>
      </c>
      <c r="X752" s="103" t="s">
        <v>421</v>
      </c>
      <c r="Y752" s="128" t="s">
        <v>424</v>
      </c>
      <c r="Z752" s="103"/>
      <c r="AA752" s="104">
        <v>1</v>
      </c>
      <c r="AB752" s="102" t="s">
        <v>412</v>
      </c>
      <c r="AC752" s="150" t="s">
        <v>406</v>
      </c>
      <c r="AD752" s="106">
        <v>0.29166666666666669</v>
      </c>
      <c r="AE752" s="104">
        <v>7694</v>
      </c>
      <c r="AF752" s="104" t="s">
        <v>593</v>
      </c>
      <c r="AG752" s="104" t="s">
        <v>593</v>
      </c>
      <c r="AH752" s="15"/>
      <c r="AI752" s="125" t="str">
        <f>IF(BS_CONTROLE[[#This Row],[Atividade]]=0, "-", BS_CONTROLE[[#This Row],[Atividade]])</f>
        <v>PDM - DESCARGA - DORMENTE</v>
      </c>
      <c r="AJ752" s="9" t="str">
        <f>IF(BS_CONTROLE[[#This Row],[Atividade]]=0, "-", BS_CONTROLE[[#This Row],[Atividade]])</f>
        <v>PDM - DESCARGA - DORMENTE</v>
      </c>
      <c r="AK752" s="31" t="str">
        <f>BS_CONTROLE[[#This Row],[Local - Partida]]</f>
        <v>ZEM130-2</v>
      </c>
      <c r="AL752" s="31" t="str">
        <f>BS_CONTROLE[[#This Row],[Local - Encerramento]]</f>
        <v>ZEM130-2</v>
      </c>
      <c r="AM752" s="104" t="str">
        <f>IF(BS_CONTROLE[[#This Row],[Entre - Estações]]=0, "-", BS_CONTROLE[[#This Row],[Entre - Estações]])</f>
        <v>ZWI-ZEM</v>
      </c>
      <c r="AN752" s="104" t="str">
        <f>IF(BS_CONTROLE[[#This Row],[SB]]=0, "-", BS_CONTROLE[[#This Row],[SB]])</f>
        <v>130ZYQW/ZEM1302</v>
      </c>
      <c r="AO752" s="104">
        <f>IF(BS_CONTROLE[[#This Row],[SUB]]=0, "-", BS_CONTROLE[[#This Row],[SUB]])</f>
        <v>55</v>
      </c>
      <c r="AP752" s="104">
        <f>BS_CONTROLE[[#This Row],[KM - Inicio]]</f>
        <v>127.8</v>
      </c>
      <c r="AQ752" s="104">
        <f>BS_CONTROLE[[#This Row],[KM - Inicio]]</f>
        <v>127.8</v>
      </c>
      <c r="AR752" s="107"/>
      <c r="AS752" s="107"/>
      <c r="AT752" s="107"/>
      <c r="AU752" s="135"/>
      <c r="AV752" s="135"/>
      <c r="AW752" s="14"/>
      <c r="AX752" s="14"/>
      <c r="AY752" s="160">
        <f t="shared" si="70"/>
        <v>0</v>
      </c>
      <c r="AZ752" s="151"/>
      <c r="BA752" s="108"/>
      <c r="BB752" s="10" t="str">
        <f>IFERROR(_xlfn.XLOOKUP(AI752, BS_ATIVIDADE[ATIVIDADE],BS_ATIVIDADE[UNIDADE] ), "*")</f>
        <v>Nº DE DORMENTES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Produção e Intervalo</v>
      </c>
      <c r="BR752" s="19">
        <f t="shared" si="73"/>
        <v>0</v>
      </c>
      <c r="BS752" s="19">
        <f t="shared" si="74"/>
        <v>0</v>
      </c>
      <c r="BT752" s="185" t="str">
        <f t="shared" si="75"/>
        <v/>
      </c>
    </row>
    <row r="753" spans="1:72">
      <c r="A753" s="47" t="str">
        <f t="shared" si="71"/>
        <v>V8946081</v>
      </c>
      <c r="B753" s="101">
        <v>46081</v>
      </c>
      <c r="C753" s="134">
        <f>IF(BS_CONTROLE[[#This Row],[DATA]]="","",WEEKNUM(BS_CONTROLE[[#This Row],[DATA]]))</f>
        <v>9</v>
      </c>
      <c r="D753" s="103" t="s">
        <v>807</v>
      </c>
      <c r="E753" s="155"/>
      <c r="F753" s="125" t="s">
        <v>698</v>
      </c>
      <c r="G753" s="140" t="str">
        <f>IF(D753="","*",VLOOKUP(F753,BS_ATIVIDADE[],3,FALSE))</f>
        <v>MECANIZAÇÃO - SOCADORA</v>
      </c>
      <c r="H753" s="105" t="s">
        <v>201</v>
      </c>
      <c r="I753" s="105" t="s">
        <v>212</v>
      </c>
      <c r="J753" s="104">
        <v>55</v>
      </c>
      <c r="K753" s="104">
        <v>134.5</v>
      </c>
      <c r="L753" s="104">
        <v>135.19999999999999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3" s="105">
        <v>0.375</v>
      </c>
      <c r="P753" s="105">
        <v>8.3333333333333329E-2</v>
      </c>
      <c r="Q753" s="104">
        <v>480</v>
      </c>
      <c r="R753" s="10" t="str">
        <f>IFERROR(_xlfn.XLOOKUP(F753, BS_ATIVIDADE[ATIVIDADE],BS_ATIVIDADE[UNIDADE] ), "*")</f>
        <v>M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1066</v>
      </c>
      <c r="W753" s="149" t="s">
        <v>2067</v>
      </c>
      <c r="X753" s="103" t="s">
        <v>421</v>
      </c>
      <c r="Y753" s="128" t="s">
        <v>424</v>
      </c>
      <c r="Z753" s="103"/>
      <c r="AA753" s="104">
        <v>1</v>
      </c>
      <c r="AB753" s="102" t="s">
        <v>412</v>
      </c>
      <c r="AC753" s="150" t="s">
        <v>406</v>
      </c>
      <c r="AD753" s="106">
        <v>0.35416666666666669</v>
      </c>
      <c r="AE753" s="104">
        <v>6239</v>
      </c>
      <c r="AF753" s="104">
        <v>6809</v>
      </c>
      <c r="AG753" s="104" t="s">
        <v>593</v>
      </c>
      <c r="AH753" s="15"/>
      <c r="AI753" s="125" t="str">
        <f>IF(BS_CONTROLE[[#This Row],[Atividade]]=0, "-", BS_CONTROLE[[#This Row],[Atividade]])</f>
        <v>MECANIZAÇÃO - SOCADORA</v>
      </c>
      <c r="AJ753" s="9" t="str">
        <f>IF(BS_CONTROLE[[#This Row],[Atividade]]=0, "-", BS_CONTROLE[[#This Row],[Atividade]])</f>
        <v>MECANIZAÇÃO - SOCADORA</v>
      </c>
      <c r="AK753" s="31" t="str">
        <f>BS_CONTROLE[[#This Row],[Local - Partida]]</f>
        <v>102ZKW2</v>
      </c>
      <c r="AL753" s="31" t="str">
        <f>BS_CONTROLE[[#This Row],[Local - Encerramento]]</f>
        <v>ZEM1302</v>
      </c>
      <c r="AM753" s="104" t="str">
        <f>IF(BS_CONTROLE[[#This Row],[Entre - Estações]]=0, "-", BS_CONTROLE[[#This Row],[Entre - Estações]])</f>
        <v>ZEM</v>
      </c>
      <c r="AN753" s="104" t="str">
        <f>IF(BS_CONTROLE[[#This Row],[SB]]=0, "-", BS_CONTROLE[[#This Row],[SB]])</f>
        <v>ZEM2</v>
      </c>
      <c r="AO753" s="104">
        <f>IF(BS_CONTROLE[[#This Row],[SUB]]=0, "-", BS_CONTROLE[[#This Row],[SUB]])</f>
        <v>55</v>
      </c>
      <c r="AP753" s="104">
        <f>BS_CONTROLE[[#This Row],[KM - Inicio]]</f>
        <v>134.5</v>
      </c>
      <c r="AQ753" s="104">
        <f>BS_CONTROLE[[#This Row],[KM - Inicio]]</f>
        <v>134.5</v>
      </c>
      <c r="AR753" s="107"/>
      <c r="AS753" s="107"/>
      <c r="AT753" s="107"/>
      <c r="AU753" s="135"/>
      <c r="AV753" s="135"/>
      <c r="AW753" s="14"/>
      <c r="AX753" s="14"/>
      <c r="AY753" s="160">
        <f t="shared" si="70"/>
        <v>0</v>
      </c>
      <c r="AZ753" s="151"/>
      <c r="BA753" s="108"/>
      <c r="BB753" s="10" t="str">
        <f>IFERROR(_xlfn.XLOOKUP(AI753, BS_ATIVIDADE[ATIVIDADE],BS_ATIVIDADE[UNIDADE] ), "*")</f>
        <v>M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Produção e Intervalo</v>
      </c>
      <c r="BR753" s="19">
        <f t="shared" si="73"/>
        <v>0</v>
      </c>
      <c r="BS753" s="19">
        <f t="shared" si="74"/>
        <v>0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/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/>
      <c r="N754" s="126"/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>MOD ZRB46081</v>
      </c>
      <c r="B755" s="101">
        <v>46081</v>
      </c>
      <c r="C755" s="134">
        <f>IF(BS_CONTROLE[[#This Row],[DATA]]="","",WEEKNUM(BS_CONTROLE[[#This Row],[DATA]]))</f>
        <v>9</v>
      </c>
      <c r="D755" s="103" t="s">
        <v>625</v>
      </c>
      <c r="E755" s="155">
        <v>584</v>
      </c>
      <c r="F755" s="125" t="s">
        <v>583</v>
      </c>
      <c r="G755" s="140" t="str">
        <f>IF(D755="","*",VLOOKUP(F755,BS_ATIVIDADE[],3,FALSE))</f>
        <v>OUTROS</v>
      </c>
      <c r="H755" s="105" t="s">
        <v>593</v>
      </c>
      <c r="I755" s="105" t="s">
        <v>593</v>
      </c>
      <c r="J755" s="104">
        <v>55</v>
      </c>
      <c r="K755" s="104">
        <v>145.9</v>
      </c>
      <c r="L755" s="104">
        <v>152</v>
      </c>
      <c r="M755" s="126" t="s">
        <v>63</v>
      </c>
      <c r="N755" s="126" t="s">
        <v>1304</v>
      </c>
      <c r="O755" s="105">
        <v>0.33333333333333331</v>
      </c>
      <c r="P755" s="105">
        <v>0.33333333333333331</v>
      </c>
      <c r="Q755" s="104">
        <v>1</v>
      </c>
      <c r="R755" s="10" t="str">
        <f>IFERROR(_xlfn.XLOOKUP(F755, BS_ATIVIDADE[ATIVIDADE],BS_ATIVIDADE[UNIDADE] ), "*")</f>
        <v>BINÁRIO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5" s="104" t="s">
        <v>1594</v>
      </c>
      <c r="W755" s="149" t="s">
        <v>2068</v>
      </c>
      <c r="X755" s="103" t="s">
        <v>421</v>
      </c>
      <c r="Y755" s="128"/>
      <c r="Z755" s="103"/>
      <c r="AA755" s="104" t="s">
        <v>593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BLOCO</v>
      </c>
      <c r="AJ755" s="9" t="str">
        <f>IF(BS_CONTROLE[[#This Row],[Atividade]]=0, "-", BS_CONTROLE[[#This Row],[Atividade]])</f>
        <v>BLOCO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ZEJZRB</v>
      </c>
      <c r="AO755" s="104">
        <f>IF(BS_CONTROLE[[#This Row],[SUB]]=0, "-", BS_CONTROLE[[#This Row],[SUB]])</f>
        <v>55</v>
      </c>
      <c r="AP755" s="104">
        <f>BS_CONTROLE[[#This Row],[KM - Inicio]]</f>
        <v>145.9</v>
      </c>
      <c r="AQ755" s="104">
        <f>BS_CONTROLE[[#This Row],[KM - Inicio]]</f>
        <v>145.9</v>
      </c>
      <c r="AR755" s="107"/>
      <c r="AS755" s="107"/>
      <c r="AT755" s="107"/>
      <c r="AU755" s="135"/>
      <c r="AV755" s="135"/>
      <c r="AW755" s="14"/>
      <c r="AX755" s="14"/>
      <c r="AY755" s="160">
        <f t="shared" si="70"/>
        <v>0</v>
      </c>
      <c r="AZ755" s="151"/>
      <c r="BA755" s="108"/>
      <c r="BB755" s="10" t="str">
        <f>IFERROR(_xlfn.XLOOKUP(AI755, BS_ATIVIDADE[ATIVIDADE],BS_ATIVIDADE[UNIDADE] ), "*")</f>
        <v>BINÁRIO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Produção e Intervalo</v>
      </c>
      <c r="BR755" s="19">
        <f t="shared" si="73"/>
        <v>0</v>
      </c>
      <c r="BS755" s="19">
        <f t="shared" si="74"/>
        <v>0</v>
      </c>
      <c r="BT755" s="185" t="str">
        <f t="shared" si="75"/>
        <v/>
      </c>
    </row>
    <row r="756" spans="1:72">
      <c r="A756" s="47" t="str">
        <f t="shared" si="71"/>
        <v>W9646081</v>
      </c>
      <c r="B756" s="101">
        <v>46081</v>
      </c>
      <c r="C756" s="134">
        <f>IF(BS_CONTROLE[[#This Row],[DATA]]="","",WEEKNUM(BS_CONTROLE[[#This Row],[DATA]]))</f>
        <v>9</v>
      </c>
      <c r="D756" s="103" t="s">
        <v>842</v>
      </c>
      <c r="E756" s="155">
        <v>705</v>
      </c>
      <c r="F756" s="125" t="s">
        <v>715</v>
      </c>
      <c r="G756" s="140" t="str">
        <f>IF(D756="","*",VLOOKUP(F756,BS_ATIVIDADE[],3,FALSE))</f>
        <v>MODERNIZAÇÃO</v>
      </c>
      <c r="H756" s="105" t="s">
        <v>55</v>
      </c>
      <c r="I756" s="105" t="s">
        <v>1144</v>
      </c>
      <c r="J756" s="104">
        <v>55</v>
      </c>
      <c r="K756" s="104">
        <v>150</v>
      </c>
      <c r="L756" s="104" t="s">
        <v>593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6" s="126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6" s="105">
        <v>0.29166666666666669</v>
      </c>
      <c r="P756" s="105">
        <v>6.9444444444444447E-4</v>
      </c>
      <c r="Q756" s="104">
        <v>2000</v>
      </c>
      <c r="R756" s="10" t="str">
        <f>IFERROR(_xlfn.XLOOKUP(F756, BS_ATIVIDADE[ATIVIDADE],BS_ATIVIDADE[UNIDADE] ), "*")</f>
        <v>Nº DE DORMENTES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6" s="104" t="s">
        <v>1594</v>
      </c>
      <c r="W756" s="149" t="s">
        <v>2069</v>
      </c>
      <c r="X756" s="103" t="s">
        <v>421</v>
      </c>
      <c r="Y756" s="128"/>
      <c r="Z756" s="103"/>
      <c r="AA756" s="104">
        <v>1</v>
      </c>
      <c r="AB756" s="102" t="s">
        <v>1315</v>
      </c>
      <c r="AC756" s="150" t="s">
        <v>406</v>
      </c>
      <c r="AD756" s="106">
        <v>0.29166666666666669</v>
      </c>
      <c r="AE756" s="104" t="s">
        <v>593</v>
      </c>
      <c r="AF756" s="104"/>
      <c r="AG756" s="104"/>
      <c r="AH756" s="15"/>
      <c r="AI756" s="125" t="str">
        <f>IF(BS_CONTROLE[[#This Row],[Atividade]]=0, "-", BS_CONTROLE[[#This Row],[Atividade]])</f>
        <v>MODERNIZAÇÃO - DORMENTE - DESCARGA</v>
      </c>
      <c r="AJ756" s="9" t="str">
        <f>IF(BS_CONTROLE[[#This Row],[Atividade]]=0, "-", BS_CONTROLE[[#This Row],[Atividade]])</f>
        <v>MODERNIZAÇÃO - DORMENTE - DESCARGA</v>
      </c>
      <c r="AK756" s="31" t="str">
        <f>BS_CONTROLE[[#This Row],[Local - Partida]]</f>
        <v>ZEM1</v>
      </c>
      <c r="AL756" s="31" t="str">
        <f>BS_CONTROLE[[#This Row],[Local - Encerramento]]</f>
        <v>ZEM-1</v>
      </c>
      <c r="AM756" s="104" t="str">
        <f>IF(BS_CONTROLE[[#This Row],[Entre - Estações]]=0, "-", BS_CONTROLE[[#This Row],[Entre - Estações]])</f>
        <v>ZEJ-ZRB</v>
      </c>
      <c r="AN756" s="104">
        <f>IF(BS_CONTROLE[[#This Row],[SB]]=0, "-", BS_CONTROLE[[#This Row],[SB]])</f>
        <v>1501492</v>
      </c>
      <c r="AO756" s="104">
        <f>IF(BS_CONTROLE[[#This Row],[SUB]]=0, "-", BS_CONTROLE[[#This Row],[SUB]])</f>
        <v>55</v>
      </c>
      <c r="AP756" s="104">
        <f>BS_CONTROLE[[#This Row],[KM - Inicio]]</f>
        <v>150</v>
      </c>
      <c r="AQ756" s="104">
        <f>BS_CONTROLE[[#This Row],[KM - Inicio]]</f>
        <v>150</v>
      </c>
      <c r="AR756" s="107"/>
      <c r="AS756" s="107"/>
      <c r="AT756" s="107"/>
      <c r="AU756" s="135"/>
      <c r="AV756" s="135"/>
      <c r="AW756" s="14"/>
      <c r="AX756" s="14"/>
      <c r="AY756" s="160">
        <f t="shared" si="70"/>
        <v>0</v>
      </c>
      <c r="AZ756" s="151"/>
      <c r="BA756" s="108"/>
      <c r="BB756" s="10" t="str">
        <f>IFERROR(_xlfn.XLOOKUP(AI756, BS_ATIVIDADE[ATIVIDADE],BS_ATIVIDADE[UNIDADE] ), "*")</f>
        <v>Nº DE DORMENTES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Produção e Intervalo</v>
      </c>
      <c r="BR756" s="19">
        <f t="shared" si="73"/>
        <v>0</v>
      </c>
      <c r="BS756" s="19">
        <f t="shared" si="74"/>
        <v>0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/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 t="s">
        <v>593</v>
      </c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 t="s">
        <v>421</v>
      </c>
      <c r="Y757" s="128"/>
      <c r="Z757" s="103"/>
      <c r="AA757" s="104" t="s">
        <v>593</v>
      </c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>MATEUS (TP-809)</v>
      </c>
      <c r="B758" s="101"/>
      <c r="C758" s="134" t="str">
        <f>IF(BS_CONTROLE[[#This Row],[DATA]]="","",WEEKNUM(BS_CONTROLE[[#This Row],[DATA]]))</f>
        <v/>
      </c>
      <c r="D758" s="103" t="s">
        <v>921</v>
      </c>
      <c r="E758" s="155">
        <v>750</v>
      </c>
      <c r="F758" s="125" t="s">
        <v>726</v>
      </c>
      <c r="G758" s="140" t="str">
        <f>IF(D758="","*",VLOOKUP(F758,BS_ATIVIDADE[],3,FALSE))</f>
        <v>MODERNIZAÇÃO</v>
      </c>
      <c r="H758" s="105" t="s">
        <v>593</v>
      </c>
      <c r="I758" s="105" t="s">
        <v>593</v>
      </c>
      <c r="J758" s="104">
        <v>48</v>
      </c>
      <c r="K758" s="104">
        <v>156.93</v>
      </c>
      <c r="L758" s="104" t="s">
        <v>593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8" s="126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8" s="105">
        <v>0.35416666666666669</v>
      </c>
      <c r="P758" s="105">
        <v>6.9444444444444448E-2</v>
      </c>
      <c r="Q758" s="104">
        <v>1</v>
      </c>
      <c r="R758" s="10" t="str">
        <f>IFERROR(_xlfn.XLOOKUP(F758, BS_ATIVIDADE[ATIVIDADE],BS_ATIVIDADE[UNIDADE] ), "*")</f>
        <v>Nº DE SOLDA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8" s="104" t="s">
        <v>1594</v>
      </c>
      <c r="W758" s="149" t="s">
        <v>1060</v>
      </c>
      <c r="X758" s="103" t="s">
        <v>421</v>
      </c>
      <c r="Y758" s="128"/>
      <c r="Z758" s="103"/>
      <c r="AA758" s="104" t="s">
        <v>593</v>
      </c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MODERNIZAÇÃO - SOLDA</v>
      </c>
      <c r="AJ758" s="9" t="str">
        <f>IF(BS_CONTROLE[[#This Row],[Atividade]]=0, "-", BS_CONTROLE[[#This Row],[Atividade]])</f>
        <v>MODERNIZAÇÃO - SOLDA</v>
      </c>
      <c r="AK758" s="31" t="str">
        <f>BS_CONTROLE[[#This Row],[Local - Partida]]</f>
        <v>-</v>
      </c>
      <c r="AL758" s="31" t="str">
        <f>BS_CONTROLE[[#This Row],[Local - Encerramento]]</f>
        <v>-</v>
      </c>
      <c r="AM758" s="104" t="str">
        <f>IF(BS_CONTROLE[[#This Row],[Entre - Estações]]=0, "-", BS_CONTROLE[[#This Row],[Entre - Estações]])</f>
        <v>ZRB-ZEV</v>
      </c>
      <c r="AN758" s="104">
        <f>IF(BS_CONTROLE[[#This Row],[SB]]=0, "-", BS_CONTROLE[[#This Row],[SB]])</f>
        <v>1571561</v>
      </c>
      <c r="AO758" s="104">
        <f>IF(BS_CONTROLE[[#This Row],[SUB]]=0, "-", BS_CONTROLE[[#This Row],[SUB]])</f>
        <v>48</v>
      </c>
      <c r="AP758" s="104">
        <f>BS_CONTROLE[[#This Row],[KM - Inicio]]</f>
        <v>156.93</v>
      </c>
      <c r="AQ758" s="104">
        <f>BS_CONTROLE[[#This Row],[KM - Inicio]]</f>
        <v>156.93</v>
      </c>
      <c r="AR758" s="107"/>
      <c r="AS758" s="107"/>
      <c r="AT758" s="107"/>
      <c r="AU758" s="135"/>
      <c r="AV758" s="135"/>
      <c r="AW758" s="14"/>
      <c r="AX758" s="14"/>
      <c r="AY758" s="160">
        <f t="shared" si="70"/>
        <v>0</v>
      </c>
      <c r="AZ758" s="151"/>
      <c r="BA758" s="108"/>
      <c r="BB758" s="10" t="str">
        <f>IFERROR(_xlfn.XLOOKUP(AI758, BS_ATIVIDADE[ATIVIDADE],BS_ATIVIDADE[UNIDADE] ), "*")</f>
        <v>Nº DE SOLDA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>WALTER (TP-810)</v>
      </c>
      <c r="B759" s="101"/>
      <c r="C759" s="134" t="str">
        <f>IF(BS_CONTROLE[[#This Row],[DATA]]="","",WEEKNUM(BS_CONTROLE[[#This Row],[DATA]]))</f>
        <v/>
      </c>
      <c r="D759" s="103" t="s">
        <v>947</v>
      </c>
      <c r="E759" s="155">
        <v>751</v>
      </c>
      <c r="F759" s="125" t="s">
        <v>726</v>
      </c>
      <c r="G759" s="140" t="str">
        <f>IF(D759="","*",VLOOKUP(F759,BS_ATIVIDADE[],3,FALSE))</f>
        <v>MODERNIZAÇÃO</v>
      </c>
      <c r="H759" s="105" t="s">
        <v>593</v>
      </c>
      <c r="I759" s="105" t="s">
        <v>593</v>
      </c>
      <c r="J759" s="104">
        <v>48</v>
      </c>
      <c r="K759" s="104">
        <v>156.93799999999999</v>
      </c>
      <c r="L759" s="104" t="s">
        <v>593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9" s="126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9" s="105">
        <v>0.35416666666666669</v>
      </c>
      <c r="P759" s="105">
        <v>6.9444444444444448E-2</v>
      </c>
      <c r="Q759" s="104">
        <v>1</v>
      </c>
      <c r="R759" s="10" t="str">
        <f>IFERROR(_xlfn.XLOOKUP(F759, BS_ATIVIDADE[ATIVIDADE],BS_ATIVIDADE[UNIDADE] ), "*")</f>
        <v>Nº DE SOLDA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9" s="104" t="s">
        <v>1594</v>
      </c>
      <c r="W759" s="149" t="s">
        <v>1060</v>
      </c>
      <c r="X759" s="103" t="s">
        <v>421</v>
      </c>
      <c r="Y759" s="128"/>
      <c r="Z759" s="103"/>
      <c r="AA759" s="104" t="s">
        <v>593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MODERNIZAÇÃO - SOLDA</v>
      </c>
      <c r="AJ759" s="9" t="str">
        <f>IF(BS_CONTROLE[[#This Row],[Atividade]]=0, "-", BS_CONTROLE[[#This Row],[Atividade]])</f>
        <v>MODERNIZAÇÃO - SOLDA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ZRB-ZEV</v>
      </c>
      <c r="AN759" s="104">
        <f>IF(BS_CONTROLE[[#This Row],[SB]]=0, "-", BS_CONTROLE[[#This Row],[SB]])</f>
        <v>1571561</v>
      </c>
      <c r="AO759" s="104">
        <f>IF(BS_CONTROLE[[#This Row],[SUB]]=0, "-", BS_CONTROLE[[#This Row],[SUB]])</f>
        <v>48</v>
      </c>
      <c r="AP759" s="104">
        <f>BS_CONTROLE[[#This Row],[KM - Inicio]]</f>
        <v>156.93799999999999</v>
      </c>
      <c r="AQ759" s="104">
        <f>BS_CONTROLE[[#This Row],[KM - Inicio]]</f>
        <v>156.93799999999999</v>
      </c>
      <c r="AR759" s="107"/>
      <c r="AS759" s="107"/>
      <c r="AT759" s="107"/>
      <c r="AU759" s="135"/>
      <c r="AV759" s="135"/>
      <c r="AW759" s="14"/>
      <c r="AX759" s="14"/>
      <c r="AY759" s="160">
        <f t="shared" si="70"/>
        <v>0</v>
      </c>
      <c r="AZ759" s="151"/>
      <c r="BA759" s="108"/>
      <c r="BB759" s="10" t="str">
        <f>IFERROR(_xlfn.XLOOKUP(AI759, BS_ATIVIDADE[ATIVIDADE],BS_ATIVIDADE[UNIDADE] ), "*")</f>
        <v>Nº DE SOLDA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>ADENISON (TP-810)</v>
      </c>
      <c r="B760" s="101"/>
      <c r="C760" s="134" t="str">
        <f>IF(BS_CONTROLE[[#This Row],[DATA]]="","",WEEKNUM(BS_CONTROLE[[#This Row],[DATA]]))</f>
        <v/>
      </c>
      <c r="D760" s="103" t="s">
        <v>849</v>
      </c>
      <c r="E760" s="155">
        <v>752</v>
      </c>
      <c r="F760" s="125" t="s">
        <v>726</v>
      </c>
      <c r="G760" s="140" t="str">
        <f>IF(D760="","*",VLOOKUP(F760,BS_ATIVIDADE[],3,FALSE))</f>
        <v>MODERNIZAÇÃO</v>
      </c>
      <c r="H760" s="105" t="s">
        <v>593</v>
      </c>
      <c r="I760" s="105" t="s">
        <v>593</v>
      </c>
      <c r="J760" s="104">
        <v>48</v>
      </c>
      <c r="K760" s="104">
        <v>156.97999999999999</v>
      </c>
      <c r="L760" s="104" t="s">
        <v>593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60" s="126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60" s="105">
        <v>0.35416666666666669</v>
      </c>
      <c r="P760" s="105">
        <v>6.9444444444444448E-2</v>
      </c>
      <c r="Q760" s="104">
        <v>1</v>
      </c>
      <c r="R760" s="10" t="str">
        <f>IFERROR(_xlfn.XLOOKUP(F760, BS_ATIVIDADE[ATIVIDADE],BS_ATIVIDADE[UNIDADE] ), "*")</f>
        <v>Nº DE SOLDA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60" s="104" t="s">
        <v>1594</v>
      </c>
      <c r="W760" s="149" t="s">
        <v>1060</v>
      </c>
      <c r="X760" s="103" t="s">
        <v>421</v>
      </c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MODERNIZAÇÃO - SOLDA</v>
      </c>
      <c r="AJ760" s="9" t="str">
        <f>IF(BS_CONTROLE[[#This Row],[Atividade]]=0, "-", BS_CONTROLE[[#This Row],[Atividade]])</f>
        <v>MODERNIZAÇÃO - SOLDA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ZRB-ZEV</v>
      </c>
      <c r="AN760" s="104">
        <f>IF(BS_CONTROLE[[#This Row],[SB]]=0, "-", BS_CONTROLE[[#This Row],[SB]])</f>
        <v>1571561</v>
      </c>
      <c r="AO760" s="104">
        <f>IF(BS_CONTROLE[[#This Row],[SUB]]=0, "-", BS_CONTROLE[[#This Row],[SUB]])</f>
        <v>48</v>
      </c>
      <c r="AP760" s="104">
        <f>BS_CONTROLE[[#This Row],[KM - Inicio]]</f>
        <v>156.97999999999999</v>
      </c>
      <c r="AQ760" s="104">
        <f>BS_CONTROLE[[#This Row],[KM - Inicio]]</f>
        <v>156.97999999999999</v>
      </c>
      <c r="AR760" s="107"/>
      <c r="AS760" s="107"/>
      <c r="AT760" s="107"/>
      <c r="AU760" s="135"/>
      <c r="AV760" s="135"/>
      <c r="AW760" s="14"/>
      <c r="AX760" s="14"/>
      <c r="AY760" s="160">
        <f t="shared" si="70"/>
        <v>0</v>
      </c>
      <c r="AZ760" s="151"/>
      <c r="BA760" s="108"/>
      <c r="BB760" s="10" t="str">
        <f>IFERROR(_xlfn.XLOOKUP(AI760, BS_ATIVIDADE[ATIVIDADE],BS_ATIVIDADE[UNIDADE] ), "*")</f>
        <v>Nº DE SOLDA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>W6146081</v>
      </c>
      <c r="B761" s="101">
        <v>46081</v>
      </c>
      <c r="C761" s="134">
        <f>IF(BS_CONTROLE[[#This Row],[DATA]]="","",WEEKNUM(BS_CONTROLE[[#This Row],[DATA]]))</f>
        <v>9</v>
      </c>
      <c r="D761" s="103" t="s">
        <v>829</v>
      </c>
      <c r="E761" s="155">
        <v>754</v>
      </c>
      <c r="F761" s="125" t="s">
        <v>607</v>
      </c>
      <c r="G761" s="140" t="str">
        <f>IF(D761="","*",VLOOKUP(F761,BS_ATIVIDADE[],3,FALSE))</f>
        <v>OUTROS</v>
      </c>
      <c r="H761" s="105" t="s">
        <v>306</v>
      </c>
      <c r="I761" s="105" t="s">
        <v>306</v>
      </c>
      <c r="J761" s="104">
        <v>92</v>
      </c>
      <c r="K761" s="104">
        <v>83.7</v>
      </c>
      <c r="L761" s="104" t="s">
        <v>593</v>
      </c>
      <c r="M761" s="104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1" s="105">
        <v>0.33333333333333331</v>
      </c>
      <c r="P761" s="105">
        <v>4.1666666666666664E-2</v>
      </c>
      <c r="Q761" s="167">
        <v>1</v>
      </c>
      <c r="R761" s="10" t="str">
        <f>IFERROR(_xlfn.XLOOKUP(F761, BS_ATIVIDADE[ATIVIDADE],BS_ATIVIDADE[UNIDADE] ), "*")</f>
        <v>BINÁRIO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49" t="s">
        <v>1109</v>
      </c>
      <c r="W761" s="149" t="s">
        <v>2070</v>
      </c>
      <c r="X761" s="103" t="s">
        <v>416</v>
      </c>
      <c r="Y761" s="128" t="s">
        <v>424</v>
      </c>
      <c r="Z761" s="103"/>
      <c r="AA761" s="104">
        <v>1</v>
      </c>
      <c r="AB761" s="102" t="s">
        <v>412</v>
      </c>
      <c r="AC761" s="125" t="s">
        <v>593</v>
      </c>
      <c r="AD761" s="106">
        <v>0.3125</v>
      </c>
      <c r="AE761" s="104">
        <v>7663</v>
      </c>
      <c r="AF761" s="106" t="s">
        <v>593</v>
      </c>
      <c r="AG761" s="106" t="s">
        <v>593</v>
      </c>
      <c r="AH761" s="15"/>
      <c r="AI761" s="125" t="str">
        <f>IF(BS_CONTROLE[[#This Row],[Atividade]]=0, "-", BS_CONTROLE[[#This Row],[Atividade]])</f>
        <v>DESLOCAMENTO</v>
      </c>
      <c r="AJ761" s="9" t="str">
        <f>IF(BS_CONTROLE[[#This Row],[Atividade]]=0, "-", BS_CONTROLE[[#This Row],[Atividade]])</f>
        <v>DESLOCAMENTO</v>
      </c>
      <c r="AK761" s="31" t="str">
        <f>BS_CONTROLE[[#This Row],[Local - Partida]]</f>
        <v>K67ZEV2</v>
      </c>
      <c r="AL761" s="31" t="str">
        <f>BS_CONTROLE[[#This Row],[Local - Encerramento]]</f>
        <v>K67ZEV2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K84ZXW2</v>
      </c>
      <c r="AO761" s="104">
        <f>IF(BS_CONTROLE[[#This Row],[SUB]]=0, "-", BS_CONTROLE[[#This Row],[SUB]])</f>
        <v>92</v>
      </c>
      <c r="AP761" s="104">
        <f>BS_CONTROLE[[#This Row],[KM - Inicio]]</f>
        <v>83.7</v>
      </c>
      <c r="AQ761" s="104">
        <f>BS_CONTROLE[[#This Row],[KM - Inicio]]</f>
        <v>83.7</v>
      </c>
      <c r="AR761" s="107"/>
      <c r="AS761" s="107"/>
      <c r="AT761" s="107"/>
      <c r="AU761" s="135"/>
      <c r="AV761" s="135"/>
      <c r="AW761" s="14"/>
      <c r="AX761" s="14"/>
      <c r="AY761" s="160">
        <f t="shared" si="70"/>
        <v>0</v>
      </c>
      <c r="AZ761" s="151"/>
      <c r="BA761" s="108"/>
      <c r="BB761" s="10" t="str">
        <f>IFERROR(_xlfn.XLOOKUP(AI761, BS_ATIVIDADE[ATIVIDADE],BS_ATIVIDADE[UNIDADE] ), "*")</f>
        <v>BINÁRIO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Produção e Intervalo</v>
      </c>
      <c r="BR761" s="19">
        <f t="shared" si="73"/>
        <v>0</v>
      </c>
      <c r="BS761" s="19">
        <f t="shared" si="74"/>
        <v>0</v>
      </c>
      <c r="BT761" s="185" t="str">
        <f t="shared" si="75"/>
        <v/>
      </c>
    </row>
    <row r="762" spans="1:72">
      <c r="A762" s="47" t="str">
        <f t="shared" si="71"/>
        <v>W6246081</v>
      </c>
      <c r="B762" s="101">
        <v>46081</v>
      </c>
      <c r="C762" s="134">
        <f>IF(BS_CONTROLE[[#This Row],[DATA]]="","",WEEKNUM(BS_CONTROLE[[#This Row],[DATA]]))</f>
        <v>9</v>
      </c>
      <c r="D762" s="103" t="s">
        <v>830</v>
      </c>
      <c r="E762" s="155">
        <v>677</v>
      </c>
      <c r="F762" s="125" t="s">
        <v>607</v>
      </c>
      <c r="G762" s="140" t="str">
        <f>IF(D762="","*",VLOOKUP(F762,BS_ATIVIDADE[],3,FALSE))</f>
        <v>OUTROS</v>
      </c>
      <c r="H762" s="105" t="s">
        <v>184</v>
      </c>
      <c r="I762" s="105" t="s">
        <v>1112</v>
      </c>
      <c r="J762" s="104">
        <v>92</v>
      </c>
      <c r="K762" s="104">
        <v>83.7</v>
      </c>
      <c r="L762" s="104" t="s">
        <v>593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2" s="105">
        <v>0.32291666666666669</v>
      </c>
      <c r="P762" s="105">
        <v>4.1666666666666664E-2</v>
      </c>
      <c r="Q762" s="104">
        <v>1</v>
      </c>
      <c r="R762" s="10" t="str">
        <f>IFERROR(_xlfn.XLOOKUP(F762, BS_ATIVIDADE[ATIVIDADE],BS_ATIVIDADE[UNIDADE] ), "*")</f>
        <v>BINÁRIO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1988</v>
      </c>
      <c r="W762" s="149" t="s">
        <v>1989</v>
      </c>
      <c r="X762" s="103" t="s">
        <v>416</v>
      </c>
      <c r="Y762" s="128" t="s">
        <v>424</v>
      </c>
      <c r="Z762" s="103"/>
      <c r="AA762" s="104">
        <v>1</v>
      </c>
      <c r="AB762" s="102" t="s">
        <v>412</v>
      </c>
      <c r="AC762" s="150"/>
      <c r="AD762" s="106">
        <v>0.29166666666666669</v>
      </c>
      <c r="AE762" s="104">
        <v>9038</v>
      </c>
      <c r="AF762" s="104" t="s">
        <v>593</v>
      </c>
      <c r="AG762" s="104" t="s">
        <v>593</v>
      </c>
      <c r="AH762" s="15"/>
      <c r="AI762" s="125" t="str">
        <f>IF(BS_CONTROLE[[#This Row],[Atividade]]=0, "-", BS_CONTROLE[[#This Row],[Atividade]])</f>
        <v>DESLOCAMENTO</v>
      </c>
      <c r="AJ762" s="9" t="str">
        <f>IF(BS_CONTROLE[[#This Row],[Atividade]]=0, "-", BS_CONTROLE[[#This Row],[Atividade]])</f>
        <v>DESLOCAMENTO</v>
      </c>
      <c r="AK762" s="31" t="str">
        <f>BS_CONTROLE[[#This Row],[Local - Partida]]</f>
        <v>ZPT1051</v>
      </c>
      <c r="AL762" s="31" t="str">
        <f>BS_CONTROLE[[#This Row],[Local - Encerramento]]</f>
        <v>ZPTZDR</v>
      </c>
      <c r="AM762" s="104" t="str">
        <f>IF(BS_CONTROLE[[#This Row],[Entre - Estações]]=0, "-", BS_CONTROLE[[#This Row],[Entre - Estações]])</f>
        <v>ZXW-ZGP</v>
      </c>
      <c r="AN762" s="104" t="str">
        <f>IF(BS_CONTROLE[[#This Row],[SB]]=0, "-", BS_CONTROLE[[#This Row],[SB]])</f>
        <v>K84ZXW2</v>
      </c>
      <c r="AO762" s="104">
        <f>IF(BS_CONTROLE[[#This Row],[SUB]]=0, "-", BS_CONTROLE[[#This Row],[SUB]])</f>
        <v>92</v>
      </c>
      <c r="AP762" s="104">
        <f>BS_CONTROLE[[#This Row],[KM - Inicio]]</f>
        <v>83.7</v>
      </c>
      <c r="AQ762" s="104">
        <f>BS_CONTROLE[[#This Row],[KM - Inicio]]</f>
        <v>83.7</v>
      </c>
      <c r="AR762" s="107"/>
      <c r="AS762" s="107"/>
      <c r="AT762" s="107"/>
      <c r="AU762" s="135"/>
      <c r="AV762" s="135"/>
      <c r="AW762" s="14"/>
      <c r="AX762" s="14"/>
      <c r="AY762" s="160">
        <f t="shared" si="70"/>
        <v>0</v>
      </c>
      <c r="AZ762" s="151"/>
      <c r="BA762" s="108"/>
      <c r="BB762" s="10" t="str">
        <f>IFERROR(_xlfn.XLOOKUP(AI762, BS_ATIVIDADE[ATIVIDADE],BS_ATIVIDADE[UNIDADE] ), "*")</f>
        <v>BINÁRIO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Produção e Intervalo</v>
      </c>
      <c r="BR762" s="19">
        <f t="shared" si="73"/>
        <v>0</v>
      </c>
      <c r="BS762" s="19">
        <f t="shared" si="74"/>
        <v>0</v>
      </c>
      <c r="BT762" s="185" t="str">
        <f t="shared" si="75"/>
        <v/>
      </c>
    </row>
    <row r="763" spans="1:72">
      <c r="A763" s="47" t="str">
        <f t="shared" si="71"/>
        <v>ANTONI  (TP-720)46081</v>
      </c>
      <c r="B763" s="101">
        <v>46081</v>
      </c>
      <c r="C763" s="134">
        <f>IF(BS_CONTROLE[[#This Row],[DATA]]="","",WEEKNUM(BS_CONTROLE[[#This Row],[DATA]]))</f>
        <v>9</v>
      </c>
      <c r="D763" s="103" t="s">
        <v>855</v>
      </c>
      <c r="E763" s="155">
        <v>756</v>
      </c>
      <c r="F763" s="125" t="s">
        <v>782</v>
      </c>
      <c r="G763" s="140" t="str">
        <f>IF(D763="","*",VLOOKUP(F763,BS_ATIVIDADE[],3,FALSE))</f>
        <v>TRILHO - SUBSTITUIÇÂO</v>
      </c>
      <c r="H763" s="105" t="s">
        <v>593</v>
      </c>
      <c r="I763" s="105" t="s">
        <v>593</v>
      </c>
      <c r="J763" s="104">
        <v>92</v>
      </c>
      <c r="K763" s="104">
        <v>87</v>
      </c>
      <c r="L763" s="104" t="s">
        <v>593</v>
      </c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3" s="105">
        <v>0.41666666666666669</v>
      </c>
      <c r="P763" s="105">
        <v>0.25</v>
      </c>
      <c r="Q763" s="104">
        <v>520</v>
      </c>
      <c r="R763" s="10" t="str">
        <f>IFERROR(_xlfn.XLOOKUP(F763, BS_ATIVIDADE[ATIVIDADE],BS_ATIVIDADE[UNIDADE] ), "*")</f>
        <v>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3" s="104" t="s">
        <v>1988</v>
      </c>
      <c r="W763" s="149" t="s">
        <v>2071</v>
      </c>
      <c r="X763" s="103" t="s">
        <v>421</v>
      </c>
      <c r="Y763" s="128" t="s">
        <v>424</v>
      </c>
      <c r="Z763" s="103"/>
      <c r="AA763" s="104" t="s">
        <v>593</v>
      </c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PDM - SUBSTITUIÇÃO - TRILHO</v>
      </c>
      <c r="AJ763" s="9" t="str">
        <f>IF(BS_CONTROLE[[#This Row],[Atividade]]=0, "-", BS_CONTROLE[[#This Row],[Atividade]])</f>
        <v>PDM - SUBSTITUIÇÃO - TRILHO</v>
      </c>
      <c r="AK763" s="31" t="str">
        <f>BS_CONTROLE[[#This Row],[Local - Partida]]</f>
        <v>-</v>
      </c>
      <c r="AL763" s="31" t="str">
        <f>BS_CONTROLE[[#This Row],[Local - Encerramento]]</f>
        <v>-</v>
      </c>
      <c r="AM763" s="104" t="str">
        <f>IF(BS_CONTROLE[[#This Row],[Entre - Estações]]=0, "-", BS_CONTROLE[[#This Row],[Entre - Estações]])</f>
        <v>ZXW-ZGP</v>
      </c>
      <c r="AN763" s="104" t="str">
        <f>IF(BS_CONTROLE[[#This Row],[SB]]=0, "-", BS_CONTROLE[[#This Row],[SB]])</f>
        <v>K89ZES2</v>
      </c>
      <c r="AO763" s="104">
        <f>IF(BS_CONTROLE[[#This Row],[SUB]]=0, "-", BS_CONTROLE[[#This Row],[SUB]])</f>
        <v>92</v>
      </c>
      <c r="AP763" s="104">
        <f>BS_CONTROLE[[#This Row],[KM - Inicio]]</f>
        <v>87</v>
      </c>
      <c r="AQ763" s="104">
        <f>BS_CONTROLE[[#This Row],[KM - Inicio]]</f>
        <v>87</v>
      </c>
      <c r="AR763" s="107"/>
      <c r="AS763" s="107"/>
      <c r="AT763" s="107"/>
      <c r="AU763" s="135"/>
      <c r="AV763" s="135"/>
      <c r="AW763" s="14"/>
      <c r="AX763" s="14"/>
      <c r="AY763" s="160">
        <f t="shared" si="70"/>
        <v>0</v>
      </c>
      <c r="AZ763" s="151"/>
      <c r="BA763" s="108"/>
      <c r="BB763" s="10" t="str">
        <f>IFERROR(_xlfn.XLOOKUP(AI763, BS_ATIVIDADE[ATIVIDADE],BS_ATIVIDADE[UNIDADE] ), "*")</f>
        <v>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Produção e Intervalo</v>
      </c>
      <c r="BR763" s="19">
        <f t="shared" si="73"/>
        <v>0</v>
      </c>
      <c r="BS763" s="19">
        <f t="shared" si="74"/>
        <v>0</v>
      </c>
      <c r="BT763" s="185" t="str">
        <f t="shared" si="75"/>
        <v/>
      </c>
    </row>
    <row r="764" spans="1:72">
      <c r="A764" s="47" t="str">
        <f t="shared" si="71"/>
        <v>CARLOS (TP-722)46081</v>
      </c>
      <c r="B764" s="101">
        <v>46081</v>
      </c>
      <c r="C764" s="134">
        <f>IF(BS_CONTROLE[[#This Row],[DATA]]="","",WEEKNUM(BS_CONTROLE[[#This Row],[DATA]]))</f>
        <v>9</v>
      </c>
      <c r="D764" s="103" t="s">
        <v>863</v>
      </c>
      <c r="E764" s="155">
        <v>757</v>
      </c>
      <c r="F764" s="125" t="s">
        <v>782</v>
      </c>
      <c r="G764" s="140" t="str">
        <f>IF(D764="","*",VLOOKUP(F764,BS_ATIVIDADE[],3,FALSE))</f>
        <v>TRILHO - SUBSTITUIÇÂO</v>
      </c>
      <c r="H764" s="105" t="s">
        <v>593</v>
      </c>
      <c r="I764" s="105" t="s">
        <v>593</v>
      </c>
      <c r="J764" s="104">
        <v>92</v>
      </c>
      <c r="K764" s="104">
        <v>87</v>
      </c>
      <c r="L764" s="104" t="s">
        <v>593</v>
      </c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4" s="105">
        <v>0.41666666666666669</v>
      </c>
      <c r="P764" s="105">
        <v>0.25</v>
      </c>
      <c r="Q764" s="104">
        <v>520</v>
      </c>
      <c r="R764" s="10" t="str">
        <f>IFERROR(_xlfn.XLOOKUP(F764, BS_ATIVIDADE[ATIVIDADE],BS_ATIVIDADE[UNIDADE] ), "*")</f>
        <v>M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1988</v>
      </c>
      <c r="W764" s="149" t="s">
        <v>2071</v>
      </c>
      <c r="X764" s="103" t="s">
        <v>421</v>
      </c>
      <c r="Y764" s="128" t="s">
        <v>424</v>
      </c>
      <c r="Z764" s="103"/>
      <c r="AA764" s="104" t="s">
        <v>593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SUBSTITUIÇÃO - TRILHO</v>
      </c>
      <c r="AJ764" s="9" t="str">
        <f>IF(BS_CONTROLE[[#This Row],[Atividade]]=0, "-", BS_CONTROLE[[#This Row],[Atividade]])</f>
        <v>PDM - SUBSTITUIÇÃO - TRILHO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ZXW-ZGP</v>
      </c>
      <c r="AN764" s="104" t="str">
        <f>IF(BS_CONTROLE[[#This Row],[SB]]=0, "-", BS_CONTROLE[[#This Row],[SB]])</f>
        <v>K89ZES2</v>
      </c>
      <c r="AO764" s="104">
        <f>IF(BS_CONTROLE[[#This Row],[SUB]]=0, "-", BS_CONTROLE[[#This Row],[SUB]])</f>
        <v>92</v>
      </c>
      <c r="AP764" s="104">
        <f>BS_CONTROLE[[#This Row],[KM - Inicio]]</f>
        <v>87</v>
      </c>
      <c r="AQ764" s="104">
        <f>BS_CONTROLE[[#This Row],[KM - Inicio]]</f>
        <v>87</v>
      </c>
      <c r="AR764" s="107"/>
      <c r="AS764" s="107"/>
      <c r="AT764" s="107"/>
      <c r="AU764" s="135"/>
      <c r="AV764" s="135"/>
      <c r="AW764" s="14"/>
      <c r="AX764" s="14"/>
      <c r="AY764" s="160">
        <f t="shared" si="70"/>
        <v>0</v>
      </c>
      <c r="AZ764" s="151"/>
      <c r="BA764" s="108"/>
      <c r="BB764" s="10" t="str">
        <f>IFERROR(_xlfn.XLOOKUP(AI764, BS_ATIVIDADE[ATIVIDADE],BS_ATIVIDADE[UNIDADE] ), "*")</f>
        <v>M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5"/>
        <v/>
      </c>
    </row>
    <row r="765" spans="1:72">
      <c r="A765" s="47" t="str">
        <f t="shared" si="71"/>
        <v>LEANDRO (TP-727)46081</v>
      </c>
      <c r="B765" s="101">
        <v>46081</v>
      </c>
      <c r="C765" s="134">
        <f>IF(BS_CONTROLE[[#This Row],[DATA]]="","",WEEKNUM(BS_CONTROLE[[#This Row],[DATA]]))</f>
        <v>9</v>
      </c>
      <c r="D765" s="103" t="s">
        <v>915</v>
      </c>
      <c r="E765" s="155">
        <v>758</v>
      </c>
      <c r="F765" s="125" t="s">
        <v>782</v>
      </c>
      <c r="G765" s="140" t="str">
        <f>IF(D765="","*",VLOOKUP(F765,BS_ATIVIDADE[],3,FALSE))</f>
        <v>TRILHO - SUBSTITUIÇÂO</v>
      </c>
      <c r="H765" s="105" t="s">
        <v>593</v>
      </c>
      <c r="I765" s="105" t="s">
        <v>593</v>
      </c>
      <c r="J765" s="104">
        <v>92</v>
      </c>
      <c r="K765" s="104">
        <v>87</v>
      </c>
      <c r="L765" s="104" t="s">
        <v>593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5" s="105">
        <v>0.41666666666666669</v>
      </c>
      <c r="P765" s="105">
        <v>0.25</v>
      </c>
      <c r="Q765" s="104">
        <v>520</v>
      </c>
      <c r="R765" s="10" t="str">
        <f>IFERROR(_xlfn.XLOOKUP(F765, BS_ATIVIDADE[ATIVIDADE],BS_ATIVIDADE[UNIDADE] ), "*")</f>
        <v>M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5" s="104" t="s">
        <v>1988</v>
      </c>
      <c r="W765" s="149" t="s">
        <v>2071</v>
      </c>
      <c r="X765" s="103" t="s">
        <v>421</v>
      </c>
      <c r="Y765" s="128" t="s">
        <v>424</v>
      </c>
      <c r="Z765" s="103"/>
      <c r="AA765" s="104" t="s">
        <v>593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PDM - SUBSTITUIÇÃO - TRILHO</v>
      </c>
      <c r="AJ765" s="9" t="str">
        <f>IF(BS_CONTROLE[[#This Row],[Atividade]]=0, "-", BS_CONTROLE[[#This Row],[Atividade]])</f>
        <v>PDM - SUBSTITUIÇÃO - TRILHO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ZXW-ZGP</v>
      </c>
      <c r="AN765" s="104" t="str">
        <f>IF(BS_CONTROLE[[#This Row],[SB]]=0, "-", BS_CONTROLE[[#This Row],[SB]])</f>
        <v>K89ZES2</v>
      </c>
      <c r="AO765" s="104">
        <f>IF(BS_CONTROLE[[#This Row],[SUB]]=0, "-", BS_CONTROLE[[#This Row],[SUB]])</f>
        <v>92</v>
      </c>
      <c r="AP765" s="104">
        <f>BS_CONTROLE[[#This Row],[KM - Inicio]]</f>
        <v>87</v>
      </c>
      <c r="AQ765" s="104">
        <f>BS_CONTROLE[[#This Row],[KM - Inicio]]</f>
        <v>87</v>
      </c>
      <c r="AR765" s="107"/>
      <c r="AS765" s="107"/>
      <c r="AT765" s="107"/>
      <c r="AU765" s="135"/>
      <c r="AV765" s="135"/>
      <c r="AW765" s="14"/>
      <c r="AX765" s="14"/>
      <c r="AY765" s="160">
        <f t="shared" si="70"/>
        <v>0</v>
      </c>
      <c r="AZ765" s="151"/>
      <c r="BA765" s="108"/>
      <c r="BB765" s="10" t="str">
        <f>IFERROR(_xlfn.XLOOKUP(AI765, BS_ATIVIDADE[ATIVIDADE],BS_ATIVIDADE[UNIDADE] ), "*")</f>
        <v>M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Produção e Intervalo</v>
      </c>
      <c r="BR765" s="19">
        <f t="shared" si="73"/>
        <v>0</v>
      </c>
      <c r="BS765" s="19">
        <f t="shared" si="74"/>
        <v>0</v>
      </c>
      <c r="BT765" s="185" t="str">
        <f t="shared" si="75"/>
        <v/>
      </c>
    </row>
    <row r="766" spans="1:72">
      <c r="A766" s="47" t="str">
        <f t="shared" si="71"/>
        <v>V8546081</v>
      </c>
      <c r="B766" s="101">
        <v>46081</v>
      </c>
      <c r="C766" s="134">
        <f>IF(BS_CONTROLE[[#This Row],[DATA]]="","",WEEKNUM(BS_CONTROLE[[#This Row],[DATA]]))</f>
        <v>9</v>
      </c>
      <c r="D766" s="103" t="s">
        <v>799</v>
      </c>
      <c r="E766" s="155">
        <v>557</v>
      </c>
      <c r="F766" s="125" t="s">
        <v>698</v>
      </c>
      <c r="G766" s="140" t="str">
        <f>IF(D766="","*",VLOOKUP(F766,BS_ATIVIDADE[],3,FALSE))</f>
        <v>MECANIZAÇÃO - SOCADORA</v>
      </c>
      <c r="H766" s="105" t="s">
        <v>1154</v>
      </c>
      <c r="I766" s="105" t="s">
        <v>1154</v>
      </c>
      <c r="J766" s="104">
        <v>92</v>
      </c>
      <c r="K766" s="104">
        <v>102.1</v>
      </c>
      <c r="L766" s="104">
        <v>102.8</v>
      </c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6" s="105">
        <v>0.33333333333333331</v>
      </c>
      <c r="P766" s="105">
        <v>0.125</v>
      </c>
      <c r="Q766" s="104">
        <v>300</v>
      </c>
      <c r="R766" s="10" t="str">
        <f>IFERROR(_xlfn.XLOOKUP(F766, BS_ATIVIDADE[ATIVIDADE],BS_ATIVIDADE[UNIDADE] ), "*")</f>
        <v>M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6" s="104" t="s">
        <v>1148</v>
      </c>
      <c r="W766" s="149" t="s">
        <v>1664</v>
      </c>
      <c r="X766" s="103" t="s">
        <v>421</v>
      </c>
      <c r="Y766" s="128" t="s">
        <v>424</v>
      </c>
      <c r="Z766" s="103"/>
      <c r="AA766" s="104">
        <v>1</v>
      </c>
      <c r="AB766" s="102" t="s">
        <v>412</v>
      </c>
      <c r="AC766" s="150" t="s">
        <v>406</v>
      </c>
      <c r="AD766" s="106">
        <v>0.29166666666666669</v>
      </c>
      <c r="AE766" s="104">
        <v>6235</v>
      </c>
      <c r="AF766" s="104"/>
      <c r="AG766" s="104"/>
      <c r="AH766" s="15"/>
      <c r="AI766" s="125" t="str">
        <f>IF(BS_CONTROLE[[#This Row],[Atividade]]=0, "-", BS_CONTROLE[[#This Row],[Atividade]])</f>
        <v>MECANIZAÇÃO - SOCADORA</v>
      </c>
      <c r="AJ766" s="9" t="str">
        <f>IF(BS_CONTROLE[[#This Row],[Atividade]]=0, "-", BS_CONTROLE[[#This Row],[Atividade]])</f>
        <v>MECANIZAÇÃO - SOCADORA</v>
      </c>
      <c r="AK766" s="31" t="str">
        <f>BS_CONTROLE[[#This Row],[Local - Partida]]</f>
        <v>ZDRZPT</v>
      </c>
      <c r="AL766" s="31" t="str">
        <f>BS_CONTROLE[[#This Row],[Local - Encerramento]]</f>
        <v>ZDRZPT</v>
      </c>
      <c r="AM766" s="104" t="str">
        <f>IF(BS_CONTROLE[[#This Row],[Entre - Estações]]=0, "-", BS_CONTROLE[[#This Row],[Entre - Estações]])</f>
        <v>ZGP</v>
      </c>
      <c r="AN766" s="104" t="str">
        <f>IF(BS_CONTROLE[[#This Row],[SB]]=0, "-", BS_CONTROLE[[#This Row],[SB]])</f>
        <v>ZGP2</v>
      </c>
      <c r="AO766" s="104">
        <f>IF(BS_CONTROLE[[#This Row],[SUB]]=0, "-", BS_CONTROLE[[#This Row],[SUB]])</f>
        <v>92</v>
      </c>
      <c r="AP766" s="104">
        <f>BS_CONTROLE[[#This Row],[KM - Inicio]]</f>
        <v>102.1</v>
      </c>
      <c r="AQ766" s="104">
        <f>BS_CONTROLE[[#This Row],[KM - Inicio]]</f>
        <v>102.1</v>
      </c>
      <c r="AR766" s="107"/>
      <c r="AS766" s="107"/>
      <c r="AT766" s="107"/>
      <c r="AU766" s="135"/>
      <c r="AV766" s="135"/>
      <c r="AW766" s="14"/>
      <c r="AX766" s="14"/>
      <c r="AY766" s="160">
        <f t="shared" si="70"/>
        <v>0</v>
      </c>
      <c r="AZ766" s="151"/>
      <c r="BA766" s="108"/>
      <c r="BB766" s="10" t="str">
        <f>IFERROR(_xlfn.XLOOKUP(AI766, BS_ATIVIDADE[ATIVIDADE],BS_ATIVIDADE[UNIDADE] ), "*")</f>
        <v>M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Produção e Intervalo</v>
      </c>
      <c r="BR766" s="19">
        <f t="shared" si="73"/>
        <v>0</v>
      </c>
      <c r="BS766" s="19">
        <f t="shared" si="74"/>
        <v>0</v>
      </c>
      <c r="BT766" s="185" t="str">
        <f t="shared" si="75"/>
        <v/>
      </c>
    </row>
    <row r="767" spans="1:72">
      <c r="A767" s="47" t="str">
        <f t="shared" si="71"/>
        <v>A8446081</v>
      </c>
      <c r="B767" s="101">
        <v>46081</v>
      </c>
      <c r="C767" s="134">
        <f>IF(BS_CONTROLE[[#This Row],[DATA]]="","",WEEKNUM(BS_CONTROLE[[#This Row],[DATA]]))</f>
        <v>9</v>
      </c>
      <c r="D767" s="103" t="s">
        <v>727</v>
      </c>
      <c r="E767" s="155">
        <v>557</v>
      </c>
      <c r="F767" s="125" t="s">
        <v>614</v>
      </c>
      <c r="G767" s="140" t="str">
        <f>IF(D767="","*",VLOOKUP(F767,BS_ATIVIDADE[],3,FALSE))</f>
        <v>DETECÇÃO</v>
      </c>
      <c r="H767" s="105" t="s">
        <v>184</v>
      </c>
      <c r="I767" s="105" t="s">
        <v>72</v>
      </c>
      <c r="J767" s="104">
        <v>54</v>
      </c>
      <c r="K767" s="104">
        <v>106.4</v>
      </c>
      <c r="L767" s="104" t="s">
        <v>593</v>
      </c>
      <c r="M767" s="126" t="s">
        <v>1156</v>
      </c>
      <c r="N767" s="126" t="s">
        <v>1157</v>
      </c>
      <c r="O767" s="105">
        <v>0.3125</v>
      </c>
      <c r="P767" s="105">
        <v>4.1666666666666664E-2</v>
      </c>
      <c r="Q767" s="104">
        <v>1</v>
      </c>
      <c r="R767" s="10" t="str">
        <f>IFERROR(_xlfn.XLOOKUP(F767, BS_ATIVIDADE[ATIVIDADE],BS_ATIVIDADE[UNIDADE] ), "*")</f>
        <v>KM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7" s="104" t="s">
        <v>1354</v>
      </c>
      <c r="W767" s="149" t="s">
        <v>2072</v>
      </c>
      <c r="X767" s="103" t="s">
        <v>421</v>
      </c>
      <c r="Y767" s="128" t="s">
        <v>424</v>
      </c>
      <c r="Z767" s="103"/>
      <c r="AA767" s="104">
        <v>1</v>
      </c>
      <c r="AB767" s="102" t="s">
        <v>412</v>
      </c>
      <c r="AC767" s="150"/>
      <c r="AD767" s="106">
        <v>0.29166666666666669</v>
      </c>
      <c r="AE767" s="104">
        <v>6293</v>
      </c>
      <c r="AF767" s="104"/>
      <c r="AG767" s="104"/>
      <c r="AH767" s="15"/>
      <c r="AI767" s="125" t="str">
        <f>IF(BS_CONTROLE[[#This Row],[Atividade]]=0, "-", BS_CONTROLE[[#This Row],[Atividade]])</f>
        <v>DETECÇÃO - RONDA 7 DIAS</v>
      </c>
      <c r="AJ767" s="9" t="str">
        <f>IF(BS_CONTROLE[[#This Row],[Atividade]]=0, "-", BS_CONTROLE[[#This Row],[Atividade]])</f>
        <v>DETECÇÃO - RONDA 7 DIAS</v>
      </c>
      <c r="AK767" s="31" t="str">
        <f>BS_CONTROLE[[#This Row],[Local - Partida]]</f>
        <v>ZPT1051</v>
      </c>
      <c r="AL767" s="31" t="str">
        <f>BS_CONTROLE[[#This Row],[Local - Encerramento]]</f>
        <v>ZEV1</v>
      </c>
      <c r="AM767" s="104" t="str">
        <f>IF(BS_CONTROLE[[#This Row],[Entre - Estações]]=0, "-", BS_CONTROLE[[#This Row],[Entre - Estações]])</f>
        <v>ZPT-ZEV</v>
      </c>
      <c r="AN767" s="104" t="str">
        <f>IF(BS_CONTROLE[[#This Row],[SB]]=0, "-", BS_CONTROLE[[#This Row],[SB]])</f>
        <v>ZPTZEV</v>
      </c>
      <c r="AO767" s="104">
        <f>IF(BS_CONTROLE[[#This Row],[SUB]]=0, "-", BS_CONTROLE[[#This Row],[SUB]])</f>
        <v>54</v>
      </c>
      <c r="AP767" s="104">
        <f>BS_CONTROLE[[#This Row],[KM - Inicio]]</f>
        <v>106.4</v>
      </c>
      <c r="AQ767" s="104">
        <f>BS_CONTROLE[[#This Row],[KM - Inicio]]</f>
        <v>106.4</v>
      </c>
      <c r="AR767" s="107"/>
      <c r="AS767" s="107"/>
      <c r="AT767" s="107"/>
      <c r="AU767" s="135"/>
      <c r="AV767" s="135"/>
      <c r="AW767" s="14"/>
      <c r="AX767" s="14"/>
      <c r="AY767" s="160">
        <f t="shared" si="70"/>
        <v>0</v>
      </c>
      <c r="AZ767" s="151"/>
      <c r="BA767" s="108"/>
      <c r="BB767" s="10" t="str">
        <f>IFERROR(_xlfn.XLOOKUP(AI767, BS_ATIVIDADE[ATIVIDADE],BS_ATIVIDADE[UNIDADE] ), "*")</f>
        <v>KM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Produção e Intervalo</v>
      </c>
      <c r="BR767" s="19">
        <f t="shared" si="73"/>
        <v>0</v>
      </c>
      <c r="BS767" s="19">
        <f t="shared" si="74"/>
        <v>0</v>
      </c>
      <c r="BT767" s="185" t="str">
        <f t="shared" si="75"/>
        <v/>
      </c>
    </row>
    <row r="768" spans="1:72">
      <c r="A768" s="47" t="str">
        <f t="shared" si="71"/>
        <v>HUELTON (TP-725)46081</v>
      </c>
      <c r="B768" s="101">
        <v>46081</v>
      </c>
      <c r="C768" s="134">
        <f>IF(BS_CONTROLE[[#This Row],[DATA]]="","",WEEKNUM(BS_CONTROLE[[#This Row],[DATA]]))</f>
        <v>9</v>
      </c>
      <c r="D768" s="103" t="s">
        <v>891</v>
      </c>
      <c r="E768" s="155">
        <v>557</v>
      </c>
      <c r="F768" s="125" t="s">
        <v>775</v>
      </c>
      <c r="G768" s="140" t="str">
        <f>IF(D768="","*",VLOOKUP(F768,BS_ATIVIDADE[],3,FALSE))</f>
        <v>SOLDA</v>
      </c>
      <c r="H768" s="105" t="s">
        <v>593</v>
      </c>
      <c r="I768" s="105" t="s">
        <v>593</v>
      </c>
      <c r="J768" s="104">
        <v>92</v>
      </c>
      <c r="K768" s="104">
        <v>106.7</v>
      </c>
      <c r="L768" s="104" t="s">
        <v>593</v>
      </c>
      <c r="M768" s="126" t="s">
        <v>335</v>
      </c>
      <c r="N768" s="126" t="s">
        <v>337</v>
      </c>
      <c r="O768" s="105">
        <v>0.41666666666666669</v>
      </c>
      <c r="P768" s="105">
        <v>6.25E-2</v>
      </c>
      <c r="Q768" s="104">
        <v>1</v>
      </c>
      <c r="R768" s="10" t="str">
        <f>IFERROR(_xlfn.XLOOKUP(F768, BS_ATIVIDADE[ATIVIDADE],BS_ATIVIDADE[UNIDADE] ), "*")</f>
        <v>Nº DE SOLDA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8" s="104" t="s">
        <v>1699</v>
      </c>
      <c r="W768" s="149" t="s">
        <v>1060</v>
      </c>
      <c r="X768" s="103" t="s">
        <v>421</v>
      </c>
      <c r="Y768" s="128" t="s">
        <v>424</v>
      </c>
      <c r="Z768" s="103"/>
      <c r="AA768" s="104" t="s">
        <v>593</v>
      </c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PDM - SOLDA</v>
      </c>
      <c r="AJ768" s="9" t="str">
        <f>IF(BS_CONTROLE[[#This Row],[Atividade]]=0, "-", BS_CONTROLE[[#This Row],[Atividade]])</f>
        <v>PDM - SOLDA</v>
      </c>
      <c r="AK768" s="31" t="str">
        <f>BS_CONTROLE[[#This Row],[Local - Partida]]</f>
        <v>-</v>
      </c>
      <c r="AL768" s="31" t="str">
        <f>BS_CONTROLE[[#This Row],[Local - Encerramento]]</f>
        <v>-</v>
      </c>
      <c r="AM768" s="104" t="str">
        <f>IF(BS_CONTROLE[[#This Row],[Entre - Estações]]=0, "-", BS_CONTROLE[[#This Row],[Entre - Estações]])</f>
        <v>ZPT</v>
      </c>
      <c r="AN768" s="104" t="str">
        <f>IF(BS_CONTROLE[[#This Row],[SB]]=0, "-", BS_CONTROLE[[#This Row],[SB]])</f>
        <v>ZPT2</v>
      </c>
      <c r="AO768" s="104">
        <f>IF(BS_CONTROLE[[#This Row],[SUB]]=0, "-", BS_CONTROLE[[#This Row],[SUB]])</f>
        <v>92</v>
      </c>
      <c r="AP768" s="104">
        <f>BS_CONTROLE[[#This Row],[KM - Inicio]]</f>
        <v>106.7</v>
      </c>
      <c r="AQ768" s="104">
        <f>BS_CONTROLE[[#This Row],[KM - Inicio]]</f>
        <v>106.7</v>
      </c>
      <c r="AR768" s="107"/>
      <c r="AS768" s="107"/>
      <c r="AT768" s="107"/>
      <c r="AU768" s="135"/>
      <c r="AV768" s="135"/>
      <c r="AW768" s="14"/>
      <c r="AX768" s="14"/>
      <c r="AY768" s="160">
        <f t="shared" si="70"/>
        <v>0</v>
      </c>
      <c r="AZ768" s="151"/>
      <c r="BA768" s="108"/>
      <c r="BB768" s="10" t="str">
        <f>IFERROR(_xlfn.XLOOKUP(AI768, BS_ATIVIDADE[ATIVIDADE],BS_ATIVIDADE[UNIDADE] ), "*")</f>
        <v>Nº DE SOLDA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Produção e Intervalo</v>
      </c>
      <c r="BR768" s="19">
        <f t="shared" si="73"/>
        <v>0</v>
      </c>
      <c r="BS768" s="19">
        <f t="shared" si="74"/>
        <v>0</v>
      </c>
      <c r="BT768" s="185" t="str">
        <f t="shared" si="75"/>
        <v/>
      </c>
    </row>
    <row r="769" spans="1:72">
      <c r="A769" s="47" t="str">
        <f t="shared" si="71"/>
        <v>EXPANSÃO TURMA 146081</v>
      </c>
      <c r="B769" s="101">
        <v>46081</v>
      </c>
      <c r="C769" s="134">
        <f>IF(BS_CONTROLE[[#This Row],[DATA]]="","",WEEKNUM(BS_CONTROLE[[#This Row],[DATA]]))</f>
        <v>9</v>
      </c>
      <c r="D769" s="103" t="s">
        <v>594</v>
      </c>
      <c r="E769" s="155">
        <v>650</v>
      </c>
      <c r="F769" s="125" t="s">
        <v>654</v>
      </c>
      <c r="G769" s="140" t="str">
        <f>IF(D769="","*",VLOOKUP(F769,BS_ATIVIDADE[],3,FALSE))</f>
        <v>EXPANSÃO</v>
      </c>
      <c r="H769" s="105" t="s">
        <v>593</v>
      </c>
      <c r="I769" s="105" t="s">
        <v>593</v>
      </c>
      <c r="J769" s="104">
        <v>30</v>
      </c>
      <c r="K769" s="104">
        <v>108.75</v>
      </c>
      <c r="L769" s="104">
        <v>109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9" s="126" t="s">
        <v>1954</v>
      </c>
      <c r="O769" s="105">
        <v>0.35416666666666669</v>
      </c>
      <c r="P769" s="105">
        <v>6.25E-2</v>
      </c>
      <c r="Q769" s="104">
        <v>1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9" s="104" t="s">
        <v>1118</v>
      </c>
      <c r="W769" s="149" t="s">
        <v>1060</v>
      </c>
      <c r="X769" s="103" t="s">
        <v>421</v>
      </c>
      <c r="Y769" s="128" t="s">
        <v>424</v>
      </c>
      <c r="Z769" s="103"/>
      <c r="AA769" s="104" t="s">
        <v>593</v>
      </c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EXPANSÃO - SOLDA</v>
      </c>
      <c r="AJ769" s="9" t="str">
        <f>IF(BS_CONTROLE[[#This Row],[Atividade]]=0, "-", BS_CONTROLE[[#This Row],[Atividade]])</f>
        <v>EXPANSÃO - SOLDA</v>
      </c>
      <c r="AK769" s="31" t="str">
        <f>BS_CONTROLE[[#This Row],[Local - Partida]]</f>
        <v>-</v>
      </c>
      <c r="AL769" s="31" t="str">
        <f>BS_CONTROLE[[#This Row],[Local - Encerramento]]</f>
        <v>-</v>
      </c>
      <c r="AM769" s="104" t="str">
        <f>IF(BS_CONTROLE[[#This Row],[Entre - Estações]]=0, "-", BS_CONTROLE[[#This Row],[Entre - Estações]])</f>
        <v>109-ZGM</v>
      </c>
      <c r="AN769" s="104" t="str">
        <f>IF(BS_CONTROLE[[#This Row],[SB]]=0, "-", BS_CONTROLE[[#This Row],[SB]])</f>
        <v>1101093/1101091</v>
      </c>
      <c r="AO769" s="104">
        <f>IF(BS_CONTROLE[[#This Row],[SUB]]=0, "-", BS_CONTROLE[[#This Row],[SUB]])</f>
        <v>30</v>
      </c>
      <c r="AP769" s="104">
        <f>BS_CONTROLE[[#This Row],[KM - Inicio]]</f>
        <v>108.75</v>
      </c>
      <c r="AQ769" s="104">
        <f>BS_CONTROLE[[#This Row],[KM - Inicio]]</f>
        <v>108.75</v>
      </c>
      <c r="AR769" s="107"/>
      <c r="AS769" s="107"/>
      <c r="AT769" s="107"/>
      <c r="AU769" s="135"/>
      <c r="AV769" s="135"/>
      <c r="AW769" s="14"/>
      <c r="AX769" s="14"/>
      <c r="AY769" s="160">
        <f t="shared" si="70"/>
        <v>0</v>
      </c>
      <c r="AZ769" s="151"/>
      <c r="BA769" s="108"/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Produção e Intervalo</v>
      </c>
      <c r="BR769" s="19">
        <f t="shared" si="73"/>
        <v>0</v>
      </c>
      <c r="BS769" s="19">
        <f t="shared" si="74"/>
        <v>0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>E1746082</v>
      </c>
      <c r="B773" s="101">
        <v>46082</v>
      </c>
      <c r="C773" s="134">
        <f>IF(BS_CONTROLE[[#This Row],[DATA]]="","",WEEKNUM(BS_CONTROLE[[#This Row],[DATA]]))</f>
        <v>10</v>
      </c>
      <c r="D773" s="103" t="s">
        <v>744</v>
      </c>
      <c r="E773" s="155"/>
      <c r="F773" s="125" t="s">
        <v>595</v>
      </c>
      <c r="G773" s="140" t="str">
        <f>IF(D773="","*",VLOOKUP(F773,BS_ATIVIDADE[],3,FALSE))</f>
        <v>CAMINHÂO - SOLDA</v>
      </c>
      <c r="H773" s="105" t="s">
        <v>201</v>
      </c>
      <c r="I773" s="105" t="s">
        <v>201</v>
      </c>
      <c r="J773" s="104">
        <v>55</v>
      </c>
      <c r="K773" s="104">
        <v>100.3</v>
      </c>
      <c r="L773" s="104" t="s">
        <v>593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73" s="105">
        <v>0.38194444444444442</v>
      </c>
      <c r="P773" s="105">
        <v>0.125</v>
      </c>
      <c r="Q773" s="104">
        <v>2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3" s="104" t="s">
        <v>1671</v>
      </c>
      <c r="W773" s="149" t="s">
        <v>1090</v>
      </c>
      <c r="X773" s="103" t="s">
        <v>421</v>
      </c>
      <c r="Y773" s="128"/>
      <c r="Z773" s="103"/>
      <c r="AA773" s="104">
        <v>1</v>
      </c>
      <c r="AB773" s="102" t="s">
        <v>412</v>
      </c>
      <c r="AC773" s="150"/>
      <c r="AD773" s="106">
        <v>0.29166666666666669</v>
      </c>
      <c r="AE773" s="104">
        <v>6251</v>
      </c>
      <c r="AF773" s="104" t="s">
        <v>593</v>
      </c>
      <c r="AG773" s="104" t="s">
        <v>593</v>
      </c>
      <c r="AH773" s="15"/>
      <c r="AI773" s="125" t="str">
        <f>IF(BS_CONTROLE[[#This Row],[Atividade]]=0, "-", BS_CONTROLE[[#This Row],[Atividade]])</f>
        <v>CAMINHÃO DE SOLDA</v>
      </c>
      <c r="AJ773" s="9" t="str">
        <f>IF(BS_CONTROLE[[#This Row],[Atividade]]=0, "-", BS_CONTROLE[[#This Row],[Atividade]])</f>
        <v>CAMINHÃO DE SOLDA</v>
      </c>
      <c r="AK773" s="31" t="str">
        <f>BS_CONTROLE[[#This Row],[Local - Partida]]</f>
        <v>102ZKW2</v>
      </c>
      <c r="AL773" s="31" t="str">
        <f>BS_CONTROLE[[#This Row],[Local - Encerramento]]</f>
        <v>102ZKW2</v>
      </c>
      <c r="AM773" s="104" t="str">
        <f>IF(BS_CONTROLE[[#This Row],[Entre - Estações]]=0, "-", BS_CONTROLE[[#This Row],[Entre - Estações]])</f>
        <v>ZKW-ZLU</v>
      </c>
      <c r="AN773" s="104" t="str">
        <f>IF(BS_CONTROLE[[#This Row],[SB]]=0, "-", BS_CONTROLE[[#This Row],[SB]])</f>
        <v>102ZKW2</v>
      </c>
      <c r="AO773" s="104">
        <f>IF(BS_CONTROLE[[#This Row],[SUB]]=0, "-", BS_CONTROLE[[#This Row],[SUB]])</f>
        <v>55</v>
      </c>
      <c r="AP773" s="104">
        <f>BS_CONTROLE[[#This Row],[KM - Inicio]]</f>
        <v>100.3</v>
      </c>
      <c r="AQ773" s="104">
        <f>BS_CONTROLE[[#This Row],[KM - Inicio]]</f>
        <v>100.3</v>
      </c>
      <c r="AR773" s="107"/>
      <c r="AS773" s="107"/>
      <c r="AT773" s="107"/>
      <c r="AU773" s="135"/>
      <c r="AV773" s="135"/>
      <c r="AW773" s="14"/>
      <c r="AX773" s="14"/>
      <c r="AY773" s="160">
        <f t="shared" si="70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Produção e Intervalo</v>
      </c>
      <c r="BR773" s="19">
        <f t="shared" si="73"/>
        <v>0</v>
      </c>
      <c r="BS773" s="19">
        <f t="shared" si="74"/>
        <v>0</v>
      </c>
      <c r="BT773" s="185" t="str">
        <f t="shared" si="75"/>
        <v/>
      </c>
    </row>
    <row r="774" spans="1:72" hidden="1">
      <c r="A774" s="47" t="str">
        <f t="shared" si="71"/>
        <v>A8446082</v>
      </c>
      <c r="B774" s="101">
        <v>46082</v>
      </c>
      <c r="C774" s="134">
        <f>IF(BS_CONTROLE[[#This Row],[DATA]]="","",WEEKNUM(BS_CONTROLE[[#This Row],[DATA]]))</f>
        <v>10</v>
      </c>
      <c r="D774" s="103" t="s">
        <v>727</v>
      </c>
      <c r="E774" s="155">
        <v>767</v>
      </c>
      <c r="F774" s="125" t="s">
        <v>614</v>
      </c>
      <c r="G774" s="140" t="str">
        <f>IF(D774="","*",VLOOKUP(F774,BS_ATIVIDADE[],3,FALSE))</f>
        <v>DETECÇÃO</v>
      </c>
      <c r="H774" s="105" t="s">
        <v>1155</v>
      </c>
      <c r="I774" s="105" t="s">
        <v>335</v>
      </c>
      <c r="J774" s="104">
        <v>92</v>
      </c>
      <c r="K774" s="104">
        <v>66.3</v>
      </c>
      <c r="L774" s="104" t="s">
        <v>593</v>
      </c>
      <c r="M774" s="126" t="s">
        <v>11</v>
      </c>
      <c r="N774" s="126" t="s">
        <v>1362</v>
      </c>
      <c r="O774" s="105">
        <v>0.33333333333333331</v>
      </c>
      <c r="P774" s="105">
        <v>4.1666666666666664E-2</v>
      </c>
      <c r="Q774" s="104">
        <v>1</v>
      </c>
      <c r="R774" s="10" t="str">
        <f>IFERROR(_xlfn.XLOOKUP(F774, BS_ATIVIDADE[ATIVIDADE],BS_ATIVIDADE[UNIDADE] ), "*")</f>
        <v>KM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4" s="104" t="s">
        <v>1354</v>
      </c>
      <c r="W774" s="149" t="s">
        <v>2072</v>
      </c>
      <c r="X774" s="103" t="s">
        <v>421</v>
      </c>
      <c r="Y774" s="128"/>
      <c r="Z774" s="103"/>
      <c r="AA774" s="104">
        <v>1</v>
      </c>
      <c r="AB774" s="102" t="s">
        <v>412</v>
      </c>
      <c r="AC774" s="150"/>
      <c r="AD774" s="106">
        <v>0.29166666666666669</v>
      </c>
      <c r="AE774" s="104">
        <v>6293</v>
      </c>
      <c r="AF774" s="104"/>
      <c r="AG774" s="104"/>
      <c r="AH774" s="15"/>
      <c r="AI774" s="125" t="str">
        <f>IF(BS_CONTROLE[[#This Row],[Atividade]]=0, "-", BS_CONTROLE[[#This Row],[Atividade]])</f>
        <v>DETECÇÃO - RONDA 7 DIAS</v>
      </c>
      <c r="AJ774" s="9" t="str">
        <f>IF(BS_CONTROLE[[#This Row],[Atividade]]=0, "-", BS_CONTROLE[[#This Row],[Atividade]])</f>
        <v>DETECÇÃO - RONDA 7 DIAS</v>
      </c>
      <c r="AK774" s="31" t="str">
        <f>BS_CONTROLE[[#This Row],[Local - Partida]]</f>
        <v>ZEV-2</v>
      </c>
      <c r="AL774" s="31" t="str">
        <f>BS_CONTROLE[[#This Row],[Local - Encerramento]]</f>
        <v>ZPT</v>
      </c>
      <c r="AM774" s="104" t="str">
        <f>IF(BS_CONTROLE[[#This Row],[Entre - Estações]]=0, "-", BS_CONTROLE[[#This Row],[Entre - Estações]])</f>
        <v>ZEV-ZPT</v>
      </c>
      <c r="AN774" s="104" t="str">
        <f>IF(BS_CONTROLE[[#This Row],[SB]]=0, "-", BS_CONTROLE[[#This Row],[SB]])</f>
        <v>ZEVZPT</v>
      </c>
      <c r="AO774" s="104">
        <f>IF(BS_CONTROLE[[#This Row],[SUB]]=0, "-", BS_CONTROLE[[#This Row],[SUB]])</f>
        <v>92</v>
      </c>
      <c r="AP774" s="104">
        <f>BS_CONTROLE[[#This Row],[KM - Inicio]]</f>
        <v>66.3</v>
      </c>
      <c r="AQ774" s="104">
        <f>BS_CONTROLE[[#This Row],[KM - Inicio]]</f>
        <v>66.3</v>
      </c>
      <c r="AR774" s="107"/>
      <c r="AS774" s="107"/>
      <c r="AT774" s="107"/>
      <c r="AU774" s="135"/>
      <c r="AV774" s="135"/>
      <c r="AW774" s="14"/>
      <c r="AX774" s="14"/>
      <c r="AY774" s="160">
        <f t="shared" si="70"/>
        <v>0</v>
      </c>
      <c r="AZ774" s="151"/>
      <c r="BA774" s="108"/>
      <c r="BB774" s="10" t="str">
        <f>IFERROR(_xlfn.XLOOKUP(AI774, BS_ATIVIDADE[ATIVIDADE],BS_ATIVIDADE[UNIDADE] ), "*")</f>
        <v>KM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Produção e Intervalo</v>
      </c>
      <c r="BR774" s="19">
        <f t="shared" si="73"/>
        <v>0</v>
      </c>
      <c r="BS774" s="19">
        <f t="shared" si="74"/>
        <v>0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>V9246083</v>
      </c>
      <c r="B776" s="101">
        <v>46083</v>
      </c>
      <c r="C776" s="134">
        <f>IF(BS_CONTROLE[[#This Row],[DATA]]="","",WEEKNUM(BS_CONTROLE[[#This Row],[DATA]]))</f>
        <v>10</v>
      </c>
      <c r="D776" s="103" t="s">
        <v>812</v>
      </c>
      <c r="E776" s="155">
        <v>769</v>
      </c>
      <c r="F776" s="125" t="s">
        <v>698</v>
      </c>
      <c r="G776" s="140" t="str">
        <f>IF(D776="","*",VLOOKUP(F776,BS_ATIVIDADE[],3,FALSE))</f>
        <v>MECANIZAÇÃO - SOCADORA</v>
      </c>
      <c r="H776" s="105" t="s">
        <v>1375</v>
      </c>
      <c r="I776" s="105" t="s">
        <v>1375</v>
      </c>
      <c r="J776" s="104">
        <v>70</v>
      </c>
      <c r="K776" s="104">
        <v>97.3</v>
      </c>
      <c r="L776" s="104">
        <v>97.4</v>
      </c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6" s="105">
        <v>0.375</v>
      </c>
      <c r="P776" s="105">
        <v>8.3333333333333329E-2</v>
      </c>
      <c r="Q776" s="104">
        <v>100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6" s="104" t="s">
        <v>1069</v>
      </c>
      <c r="W776" s="149" t="s">
        <v>1664</v>
      </c>
      <c r="X776" s="103" t="s">
        <v>421</v>
      </c>
      <c r="Y776" s="128"/>
      <c r="Z776" s="103"/>
      <c r="AA776" s="104" t="s">
        <v>2073</v>
      </c>
      <c r="AB776" s="102" t="s">
        <v>412</v>
      </c>
      <c r="AC776" s="150" t="s">
        <v>406</v>
      </c>
      <c r="AD776" s="106">
        <v>0.33333333333333331</v>
      </c>
      <c r="AE776" s="104" t="s">
        <v>593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ZAC-2</v>
      </c>
      <c r="AL776" s="31" t="str">
        <f>BS_CONTROLE[[#This Row],[Local - Encerramento]]</f>
        <v>ZAC-2</v>
      </c>
      <c r="AM776" s="104" t="str">
        <f>IF(BS_CONTROLE[[#This Row],[Entre - Estações]]=0, "-", BS_CONTROLE[[#This Row],[Entre - Estações]])</f>
        <v>ZTT-ZLI</v>
      </c>
      <c r="AN776" s="104" t="str">
        <f>IF(BS_CONTROLE[[#This Row],[SB]]=0, "-", BS_CONTROLE[[#This Row],[SB]])</f>
        <v>ZTTK971</v>
      </c>
      <c r="AO776" s="104">
        <f>IF(BS_CONTROLE[[#This Row],[SUB]]=0, "-", BS_CONTROLE[[#This Row],[SUB]])</f>
        <v>70</v>
      </c>
      <c r="AP776" s="104">
        <f>BS_CONTROLE[[#This Row],[KM - Inicio]]</f>
        <v>97.3</v>
      </c>
      <c r="AQ776" s="104">
        <f>BS_CONTROLE[[#This Row],[KM - Inicio]]</f>
        <v>97.3</v>
      </c>
      <c r="AR776" s="107"/>
      <c r="AS776" s="107"/>
      <c r="AT776" s="107"/>
      <c r="AU776" s="135"/>
      <c r="AV776" s="135"/>
      <c r="AW776" s="14"/>
      <c r="AX776" s="14"/>
      <c r="AY776" s="160">
        <f t="shared" ref="AY776:AY839" si="76">IF(D776="","*",IFERROR(IF(ISODD(COUNT(AS776:AX776)),"ERRO",SUM((AT776-AS776),(AV776-AU776),(AX776-AW776))),"ERRO"))</f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Produção e Intervalo</v>
      </c>
      <c r="BR776" s="19">
        <f t="shared" si="73"/>
        <v>0</v>
      </c>
      <c r="BS776" s="19">
        <f t="shared" si="74"/>
        <v>0</v>
      </c>
      <c r="BT776" s="185" t="str">
        <f t="shared" si="75"/>
        <v/>
      </c>
    </row>
    <row r="777" spans="1:72" hidden="1">
      <c r="A777" s="47" t="str">
        <f t="shared" ref="A777:A840" si="77">D777&amp;B777</f>
        <v>EXPANSÃO TURMA 146083</v>
      </c>
      <c r="B777" s="101">
        <v>46083</v>
      </c>
      <c r="C777" s="134">
        <f>IF(BS_CONTROLE[[#This Row],[DATA]]="","",WEEKNUM(BS_CONTROLE[[#This Row],[DATA]]))</f>
        <v>10</v>
      </c>
      <c r="D777" s="103" t="s">
        <v>594</v>
      </c>
      <c r="E777" s="155">
        <v>536</v>
      </c>
      <c r="F777" s="125" t="s">
        <v>654</v>
      </c>
      <c r="G777" s="140" t="str">
        <f>IF(D777="","*",VLOOKUP(F777,BS_ATIVIDADE[],3,FALSE))</f>
        <v>EXPANSÃO</v>
      </c>
      <c r="H777" s="105" t="s">
        <v>593</v>
      </c>
      <c r="I777" s="105" t="s">
        <v>593</v>
      </c>
      <c r="J777" s="104">
        <v>68</v>
      </c>
      <c r="K777" s="104">
        <v>73.38</v>
      </c>
      <c r="L777" s="104">
        <v>74.180000000000007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7" s="105">
        <v>0.35416666666666669</v>
      </c>
      <c r="P777" s="105">
        <v>6.25E-2</v>
      </c>
      <c r="Q777" s="104">
        <v>1</v>
      </c>
      <c r="R777" s="10" t="str">
        <f>IFERROR(_xlfn.XLOOKUP(F777, BS_ATIVIDADE[ATIVIDADE],BS_ATIVIDADE[UNIDADE] ), "*")</f>
        <v>Nº DE SOLDA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7" s="104" t="s">
        <v>1965</v>
      </c>
      <c r="W777" s="149" t="s">
        <v>1060</v>
      </c>
      <c r="X777" s="103" t="s">
        <v>421</v>
      </c>
      <c r="Y777" s="128"/>
      <c r="Z777" s="103"/>
      <c r="AA777" s="104" t="s">
        <v>593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EXPANSÃO - SOLDA</v>
      </c>
      <c r="AJ777" s="9" t="str">
        <f>IF(BS_CONTROLE[[#This Row],[Atividade]]=0, "-", BS_CONTROLE[[#This Row],[Atividade]])</f>
        <v>EXPANSÃO - SOLDA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ZSU-ZNO</v>
      </c>
      <c r="AN777" s="104" t="str">
        <f>IF(BS_CONTROLE[[#This Row],[SB]]=0, "-", BS_CONTROLE[[#This Row],[SB]])</f>
        <v>K70K74</v>
      </c>
      <c r="AO777" s="104">
        <f>IF(BS_CONTROLE[[#This Row],[SUB]]=0, "-", BS_CONTROLE[[#This Row],[SUB]])</f>
        <v>68</v>
      </c>
      <c r="AP777" s="104">
        <f>BS_CONTROLE[[#This Row],[KM - Inicio]]</f>
        <v>73.38</v>
      </c>
      <c r="AQ777" s="104">
        <f>BS_CONTROLE[[#This Row],[KM - Inicio]]</f>
        <v>73.38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SOLDA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Produção e Intervalo</v>
      </c>
      <c r="BR777" s="19">
        <f t="shared" ref="BR777:BR840" si="79">IF(OR(B777="",F777=""),"*",AY777/P777)</f>
        <v>0</v>
      </c>
      <c r="BS777" s="19">
        <f t="shared" ref="BS777:BS840" si="80">IF(OR(B777="",F777=""),"*",BA777/Q777)</f>
        <v>0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 t="s">
        <v>593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>DANIEL (TP-647)46083</v>
      </c>
      <c r="B779" s="101">
        <v>46083</v>
      </c>
      <c r="C779" s="134">
        <f>IF(BS_CONTROLE[[#This Row],[DATA]]="","",WEEKNUM(BS_CONTROLE[[#This Row],[DATA]]))</f>
        <v>10</v>
      </c>
      <c r="D779" s="103" t="s">
        <v>867</v>
      </c>
      <c r="E779" s="155">
        <v>162</v>
      </c>
      <c r="F779" s="125" t="s">
        <v>775</v>
      </c>
      <c r="G779" s="140" t="str">
        <f>IF(D779="","*",VLOOKUP(F779,BS_ATIVIDADE[],3,FALSE))</f>
        <v>SOLDA</v>
      </c>
      <c r="H779" s="104" t="s">
        <v>593</v>
      </c>
      <c r="I779" s="104" t="s">
        <v>593</v>
      </c>
      <c r="J779" s="104">
        <v>56</v>
      </c>
      <c r="K779" s="104">
        <v>208.75</v>
      </c>
      <c r="L779" s="104" t="s">
        <v>593</v>
      </c>
      <c r="M779" s="126" t="s">
        <v>105</v>
      </c>
      <c r="N779" s="126" t="s">
        <v>250</v>
      </c>
      <c r="O779" s="105">
        <v>0.375</v>
      </c>
      <c r="P779" s="105">
        <v>6.25E-2</v>
      </c>
      <c r="Q779" s="104">
        <v>1</v>
      </c>
      <c r="R779" s="10" t="str">
        <f>IFERROR(_xlfn.XLOOKUP(F779, BS_ATIVIDADE[ATIVIDADE],BS_ATIVIDADE[UNIDADE] ), "*")</f>
        <v>Nº DE SOLDA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1217</v>
      </c>
      <c r="W779" s="149" t="s">
        <v>1060</v>
      </c>
      <c r="X779" s="103" t="s">
        <v>421</v>
      </c>
      <c r="Y779" s="128"/>
      <c r="Z779" s="103"/>
      <c r="AA779" s="104" t="s">
        <v>593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SOLDA</v>
      </c>
      <c r="AJ779" s="9" t="str">
        <f>IF(BS_CONTROLE[[#This Row],[Atividade]]=0, "-", BS_CONTROLE[[#This Row],[Atividade]])</f>
        <v>PDM - SOLDA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ZST</v>
      </c>
      <c r="AN779" s="104" t="str">
        <f>IF(BS_CONTROLE[[#This Row],[SB]]=0, "-", BS_CONTROLE[[#This Row],[SB]])</f>
        <v>ZST2</v>
      </c>
      <c r="AO779" s="104">
        <f>IF(BS_CONTROLE[[#This Row],[SUB]]=0, "-", BS_CONTROLE[[#This Row],[SUB]])</f>
        <v>56</v>
      </c>
      <c r="AP779" s="104">
        <f>BS_CONTROLE[[#This Row],[KM - Inicio]]</f>
        <v>208.75</v>
      </c>
      <c r="AQ779" s="104">
        <f>BS_CONTROLE[[#This Row],[KM - Inicio]]</f>
        <v>208.75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SOLDA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Produção e Intervalo</v>
      </c>
      <c r="BR779" s="19">
        <f t="shared" si="79"/>
        <v>0</v>
      </c>
      <c r="BS779" s="19">
        <f t="shared" si="80"/>
        <v>0</v>
      </c>
      <c r="BT779" s="185" t="str">
        <f t="shared" si="81"/>
        <v/>
      </c>
    </row>
    <row r="780" spans="1:72" hidden="1">
      <c r="A780" s="47" t="str">
        <f t="shared" si="77"/>
        <v>V9346083</v>
      </c>
      <c r="B780" s="101">
        <v>46083</v>
      </c>
      <c r="C780" s="134">
        <f>IF(BS_CONTROLE[[#This Row],[DATA]]="","",WEEKNUM(BS_CONTROLE[[#This Row],[DATA]]))</f>
        <v>10</v>
      </c>
      <c r="D780" s="103" t="s">
        <v>814</v>
      </c>
      <c r="E780" s="155">
        <v>162</v>
      </c>
      <c r="F780" s="125" t="s">
        <v>698</v>
      </c>
      <c r="G780" s="140" t="str">
        <f>IF(D780="","*",VLOOKUP(F780,BS_ATIVIDADE[],3,FALSE))</f>
        <v>MECANIZAÇÃO - SOCADORA</v>
      </c>
      <c r="H780" s="104" t="s">
        <v>104</v>
      </c>
      <c r="I780" s="104" t="s">
        <v>104</v>
      </c>
      <c r="J780" s="104">
        <v>56</v>
      </c>
      <c r="K780" s="104">
        <v>204.4</v>
      </c>
      <c r="L780" s="104">
        <v>206.4</v>
      </c>
      <c r="M780" s="126" t="s">
        <v>247</v>
      </c>
      <c r="N780" s="126" t="s">
        <v>248</v>
      </c>
      <c r="O780" s="105">
        <v>0.33333333333333331</v>
      </c>
      <c r="P780" s="105">
        <v>0.125</v>
      </c>
      <c r="Q780" s="104">
        <v>500</v>
      </c>
      <c r="R780" s="10" t="str">
        <f>IFERROR(_xlfn.XLOOKUP(F780, BS_ATIVIDADE[ATIVIDADE],BS_ATIVIDADE[UNIDADE] ), "*")</f>
        <v>M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1109</v>
      </c>
      <c r="W780" s="149" t="s">
        <v>1664</v>
      </c>
      <c r="X780" s="103" t="s">
        <v>416</v>
      </c>
      <c r="Y780" s="128"/>
      <c r="Z780" s="103"/>
      <c r="AA780" s="104" t="s">
        <v>2064</v>
      </c>
      <c r="AB780" s="102" t="s">
        <v>412</v>
      </c>
      <c r="AC780" s="150" t="s">
        <v>406</v>
      </c>
      <c r="AD780" s="106">
        <v>0.33333333333333331</v>
      </c>
      <c r="AE780" s="104">
        <v>7309</v>
      </c>
      <c r="AF780" s="104"/>
      <c r="AG780" s="104"/>
      <c r="AH780" s="15"/>
      <c r="AI780" s="125" t="str">
        <f>IF(BS_CONTROLE[[#This Row],[Atividade]]=0, "-", BS_CONTROLE[[#This Row],[Atividade]])</f>
        <v>MECANIZAÇÃO - SOCADORA</v>
      </c>
      <c r="AJ780" s="9" t="str">
        <f>IF(BS_CONTROLE[[#This Row],[Atividade]]=0, "-", BS_CONTROLE[[#This Row],[Atividade]])</f>
        <v>MECANIZAÇÃO - SOCADORA</v>
      </c>
      <c r="AK780" s="31" t="str">
        <f>BS_CONTROLE[[#This Row],[Local - Partida]]</f>
        <v>ZYU1</v>
      </c>
      <c r="AL780" s="31" t="str">
        <f>BS_CONTROLE[[#This Row],[Local - Encerramento]]</f>
        <v>ZYU1</v>
      </c>
      <c r="AM780" s="104" t="str">
        <f>IF(BS_CONTROLE[[#This Row],[Entre - Estações]]=0, "-", BS_CONTROLE[[#This Row],[Entre - Estações]])</f>
        <v>ZYU-ZST</v>
      </c>
      <c r="AN780" s="104" t="str">
        <f>IF(BS_CONTROLE[[#This Row],[SB]]=0, "-", BS_CONTROLE[[#This Row],[SB]])</f>
        <v>ZYU206</v>
      </c>
      <c r="AO780" s="104">
        <f>IF(BS_CONTROLE[[#This Row],[SUB]]=0, "-", BS_CONTROLE[[#This Row],[SUB]])</f>
        <v>56</v>
      </c>
      <c r="AP780" s="104">
        <f>BS_CONTROLE[[#This Row],[KM - Inicio]]</f>
        <v>204.4</v>
      </c>
      <c r="AQ780" s="104">
        <f>BS_CONTROLE[[#This Row],[KM - Inicio]]</f>
        <v>204.4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M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Produção e Intervalo</v>
      </c>
      <c r="BR780" s="19">
        <f t="shared" si="79"/>
        <v>0</v>
      </c>
      <c r="BS780" s="19">
        <f t="shared" si="80"/>
        <v>0</v>
      </c>
      <c r="BT780" s="185" t="str">
        <f t="shared" si="81"/>
        <v/>
      </c>
    </row>
    <row r="781" spans="1:72" hidden="1">
      <c r="A781" s="47" t="str">
        <f t="shared" si="77"/>
        <v>ROGÉRIO (TP-730)46083</v>
      </c>
      <c r="B781" s="101">
        <v>46083</v>
      </c>
      <c r="C781" s="134">
        <f>IF(BS_CONTROLE[[#This Row],[DATA]]="","",WEEKNUM(BS_CONTROLE[[#This Row],[DATA]]))</f>
        <v>10</v>
      </c>
      <c r="D781" s="103" t="s">
        <v>937</v>
      </c>
      <c r="E781" s="155">
        <v>774</v>
      </c>
      <c r="F781" s="125" t="s">
        <v>779</v>
      </c>
      <c r="G781" s="140" t="str">
        <f>IF(D781="","*",VLOOKUP(F781,BS_ATIVIDADE[],3,FALSE))</f>
        <v>DORMENTE - SUBSTITUIÇÂO</v>
      </c>
      <c r="H781" s="105" t="s">
        <v>593</v>
      </c>
      <c r="I781" s="105" t="s">
        <v>593</v>
      </c>
      <c r="J781" s="104">
        <v>56</v>
      </c>
      <c r="K781" s="104">
        <v>202</v>
      </c>
      <c r="L781" s="104" t="s">
        <v>593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81" s="105">
        <v>0.375</v>
      </c>
      <c r="P781" s="105">
        <v>8.3333333333333329E-2</v>
      </c>
      <c r="Q781" s="104">
        <v>30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1181</v>
      </c>
      <c r="W781" s="149" t="s">
        <v>1131</v>
      </c>
      <c r="X781" s="103" t="s">
        <v>421</v>
      </c>
      <c r="Y781" s="128"/>
      <c r="Z781" s="103"/>
      <c r="AA781" s="104" t="s">
        <v>593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ZYU</v>
      </c>
      <c r="AN781" s="104" t="str">
        <f>IF(BS_CONTROLE[[#This Row],[SB]]=0, "-", BS_CONTROLE[[#This Row],[SB]])</f>
        <v>ZYU2</v>
      </c>
      <c r="AO781" s="104">
        <f>IF(BS_CONTROLE[[#This Row],[SUB]]=0, "-", BS_CONTROLE[[#This Row],[SUB]])</f>
        <v>56</v>
      </c>
      <c r="AP781" s="104">
        <f>BS_CONTROLE[[#This Row],[KM - Inicio]]</f>
        <v>202</v>
      </c>
      <c r="AQ781" s="104">
        <f>BS_CONTROLE[[#This Row],[KM - Inicio]]</f>
        <v>202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 hidden="1">
      <c r="A782" s="47" t="str">
        <f t="shared" si="77"/>
        <v>W5946083</v>
      </c>
      <c r="B782" s="101">
        <v>46083</v>
      </c>
      <c r="C782" s="134">
        <f>IF(BS_CONTROLE[[#This Row],[DATA]]="","",WEEKNUM(BS_CONTROLE[[#This Row],[DATA]]))</f>
        <v>10</v>
      </c>
      <c r="D782" s="103" t="s">
        <v>827</v>
      </c>
      <c r="E782" s="155">
        <v>605</v>
      </c>
      <c r="F782" s="125" t="s">
        <v>756</v>
      </c>
      <c r="G782" s="140" t="str">
        <f>IF(D782="","*",VLOOKUP(F782,BS_ATIVIDADE[],3,FALSE))</f>
        <v>DORMENTE - DESCARGA</v>
      </c>
      <c r="H782" s="104" t="s">
        <v>104</v>
      </c>
      <c r="I782" s="104" t="s">
        <v>104</v>
      </c>
      <c r="J782" s="104">
        <v>56</v>
      </c>
      <c r="K782" s="104">
        <v>190</v>
      </c>
      <c r="L782" s="104" t="s">
        <v>593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82" s="105">
        <v>0.375</v>
      </c>
      <c r="P782" s="105">
        <v>4.1666666666666664E-2</v>
      </c>
      <c r="Q782" s="104">
        <v>100</v>
      </c>
      <c r="R782" s="10" t="str">
        <f>IFERROR(_xlfn.XLOOKUP(F782, BS_ATIVIDADE[ATIVIDADE],BS_ATIVIDADE[UNIDADE] ), "*")</f>
        <v>Nº DE DORMENTES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2" s="104" t="s">
        <v>1181</v>
      </c>
      <c r="W782" s="149" t="s">
        <v>2074</v>
      </c>
      <c r="X782" s="103" t="s">
        <v>421</v>
      </c>
      <c r="Y782" s="128"/>
      <c r="Z782" s="103"/>
      <c r="AA782" s="104" t="s">
        <v>2075</v>
      </c>
      <c r="AB782" s="102" t="s">
        <v>418</v>
      </c>
      <c r="AC782" s="150" t="s">
        <v>419</v>
      </c>
      <c r="AD782" s="106">
        <v>0.35416666666666669</v>
      </c>
      <c r="AE782" s="104">
        <v>7629</v>
      </c>
      <c r="AF782" s="104"/>
      <c r="AG782" s="104"/>
      <c r="AH782" s="15"/>
      <c r="AI782" s="125" t="str">
        <f>IF(BS_CONTROLE[[#This Row],[Atividade]]=0, "-", BS_CONTROLE[[#This Row],[Atividade]])</f>
        <v>PDM - DESCARGA - DORMENTE</v>
      </c>
      <c r="AJ782" s="9" t="str">
        <f>IF(BS_CONTROLE[[#This Row],[Atividade]]=0, "-", BS_CONTROLE[[#This Row],[Atividade]])</f>
        <v>PDM - DESCARGA - DORMENTE</v>
      </c>
      <c r="AK782" s="31" t="str">
        <f>BS_CONTROLE[[#This Row],[Local - Partida]]</f>
        <v>ZYU1</v>
      </c>
      <c r="AL782" s="31" t="str">
        <f>BS_CONTROLE[[#This Row],[Local - Encerramento]]</f>
        <v>ZYU1</v>
      </c>
      <c r="AM782" s="104" t="str">
        <f>IF(BS_CONTROLE[[#This Row],[Entre - Estações]]=0, "-", BS_CONTROLE[[#This Row],[Entre - Estações]])</f>
        <v>ZDY-ZFY</v>
      </c>
      <c r="AN782" s="104" t="str">
        <f>IF(BS_CONTROLE[[#This Row],[SB]]=0, "-", BS_CONTROLE[[#This Row],[SB]])</f>
        <v>189ZFY</v>
      </c>
      <c r="AO782" s="104">
        <f>IF(BS_CONTROLE[[#This Row],[SUB]]=0, "-", BS_CONTROLE[[#This Row],[SUB]])</f>
        <v>56</v>
      </c>
      <c r="AP782" s="104">
        <f>BS_CONTROLE[[#This Row],[KM - Inicio]]</f>
        <v>190</v>
      </c>
      <c r="AQ782" s="104">
        <f>BS_CONTROLE[[#This Row],[KM - Inicio]]</f>
        <v>190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DORMENTES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 hidden="1">
      <c r="A783" s="47" t="str">
        <f t="shared" si="77"/>
        <v>ROBSON (TF-701)</v>
      </c>
      <c r="B783" s="101"/>
      <c r="C783" s="134" t="str">
        <f>IF(BS_CONTROLE[[#This Row],[DATA]]="","",WEEKNUM(BS_CONTROLE[[#This Row],[DATA]]))</f>
        <v/>
      </c>
      <c r="D783" s="103" t="s">
        <v>935</v>
      </c>
      <c r="E783" s="155">
        <v>310</v>
      </c>
      <c r="F783" s="125" t="s">
        <v>779</v>
      </c>
      <c r="G783" s="140" t="str">
        <f>IF(D783="","*",VLOOKUP(F783,BS_ATIVIDADE[],3,FALSE))</f>
        <v>DORMENTE - SUBSTITUIÇÂO</v>
      </c>
      <c r="H783" s="105" t="s">
        <v>593</v>
      </c>
      <c r="I783" s="105" t="s">
        <v>593</v>
      </c>
      <c r="J783" s="104">
        <v>56</v>
      </c>
      <c r="K783" s="104">
        <v>190.3</v>
      </c>
      <c r="L783" s="104">
        <v>190.5</v>
      </c>
      <c r="M783" s="126" t="s">
        <v>95</v>
      </c>
      <c r="N783" s="126" t="s">
        <v>242</v>
      </c>
      <c r="O783" s="105">
        <v>0.375</v>
      </c>
      <c r="P783" s="105">
        <v>8.3333333333333329E-2</v>
      </c>
      <c r="Q783" s="104">
        <v>50</v>
      </c>
      <c r="R783" s="10" t="str">
        <f>IFERROR(_xlfn.XLOOKUP(F783, BS_ATIVIDADE[ATIVIDADE],BS_ATIVIDADE[UNIDADE] ), "*")</f>
        <v>Nº DE DORMENTES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3" s="104" t="s">
        <v>1417</v>
      </c>
      <c r="W783" s="149" t="s">
        <v>1075</v>
      </c>
      <c r="X783" s="103" t="s">
        <v>421</v>
      </c>
      <c r="Y783" s="128"/>
      <c r="Z783" s="103"/>
      <c r="AA783" s="104" t="s">
        <v>593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SUBSTITUIÇÃO - DORMENTE</v>
      </c>
      <c r="AJ783" s="9" t="str">
        <f>IF(BS_CONTROLE[[#This Row],[Atividade]]=0, "-", BS_CONTROLE[[#This Row],[Atividade]])</f>
        <v>PDM - SUBSTITUIÇÃO - DORMENTE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ZDY-ZFY</v>
      </c>
      <c r="AN783" s="104" t="str">
        <f>IF(BS_CONTROLE[[#This Row],[SB]]=0, "-", BS_CONTROLE[[#This Row],[SB]])</f>
        <v>189ZFY</v>
      </c>
      <c r="AO783" s="104">
        <f>IF(BS_CONTROLE[[#This Row],[SUB]]=0, "-", BS_CONTROLE[[#This Row],[SUB]])</f>
        <v>56</v>
      </c>
      <c r="AP783" s="104">
        <f>BS_CONTROLE[[#This Row],[KM - Inicio]]</f>
        <v>190.3</v>
      </c>
      <c r="AQ783" s="104">
        <f>BS_CONTROLE[[#This Row],[KM - Inicio]]</f>
        <v>190.3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DORMENTES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>JACIANO (TF-674)</v>
      </c>
      <c r="B784" s="101"/>
      <c r="C784" s="134" t="str">
        <f>IF(BS_CONTROLE[[#This Row],[DATA]]="","",WEEKNUM(BS_CONTROLE[[#This Row],[DATA]]))</f>
        <v/>
      </c>
      <c r="D784" s="103" t="s">
        <v>895</v>
      </c>
      <c r="E784" s="155"/>
      <c r="F784" s="125" t="s">
        <v>779</v>
      </c>
      <c r="G784" s="140" t="str">
        <f>IF(D784="","*",VLOOKUP(F784,BS_ATIVIDADE[],3,FALSE))</f>
        <v>DORMENTE - SUBSTITUIÇÂO</v>
      </c>
      <c r="H784" s="105" t="s">
        <v>593</v>
      </c>
      <c r="I784" s="105" t="s">
        <v>593</v>
      </c>
      <c r="J784" s="104">
        <v>56</v>
      </c>
      <c r="K784" s="104">
        <v>190.3</v>
      </c>
      <c r="L784" s="104">
        <v>190.5</v>
      </c>
      <c r="M784" s="126" t="s">
        <v>95</v>
      </c>
      <c r="N784" s="126" t="s">
        <v>242</v>
      </c>
      <c r="O784" s="105">
        <v>0.375</v>
      </c>
      <c r="P784" s="105">
        <v>8.3333333333333329E-2</v>
      </c>
      <c r="Q784" s="104">
        <v>50</v>
      </c>
      <c r="R784" s="10" t="str">
        <f>IFERROR(_xlfn.XLOOKUP(F784, BS_ATIVIDADE[ATIVIDADE],BS_ATIVIDADE[UNIDADE] ), "*")</f>
        <v>Nº DE DORMENTES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4" s="104" t="s">
        <v>1804</v>
      </c>
      <c r="W784" s="149" t="s">
        <v>1075</v>
      </c>
      <c r="X784" s="103" t="s">
        <v>421</v>
      </c>
      <c r="Y784" s="128"/>
      <c r="Z784" s="103"/>
      <c r="AA784" s="104" t="s">
        <v>593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DORMENTE</v>
      </c>
      <c r="AJ784" s="9" t="str">
        <f>IF(BS_CONTROLE[[#This Row],[Atividade]]=0, "-", BS_CONTROLE[[#This Row],[Atividade]])</f>
        <v>PDM - SUBSTITUIÇÃO - DORMENTE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ZDY-ZFY</v>
      </c>
      <c r="AN784" s="104" t="str">
        <f>IF(BS_CONTROLE[[#This Row],[SB]]=0, "-", BS_CONTROLE[[#This Row],[SB]])</f>
        <v>189ZFY</v>
      </c>
      <c r="AO784" s="104">
        <f>IF(BS_CONTROLE[[#This Row],[SUB]]=0, "-", BS_CONTROLE[[#This Row],[SUB]])</f>
        <v>56</v>
      </c>
      <c r="AP784" s="104">
        <f>BS_CONTROLE[[#This Row],[KM - Inicio]]</f>
        <v>190.3</v>
      </c>
      <c r="AQ784" s="104">
        <f>BS_CONTROLE[[#This Row],[KM - Inicio]]</f>
        <v>190.3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Nº DE DORMENTES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>CLEBISON (TP-728)46083</v>
      </c>
      <c r="B785" s="101">
        <v>46083</v>
      </c>
      <c r="C785" s="134">
        <f>IF(BS_CONTROLE[[#This Row],[DATA]]="","",WEEKNUM(BS_CONTROLE[[#This Row],[DATA]]))</f>
        <v>10</v>
      </c>
      <c r="D785" s="103" t="s">
        <v>866</v>
      </c>
      <c r="E785" s="155">
        <v>778</v>
      </c>
      <c r="F785" s="125" t="s">
        <v>775</v>
      </c>
      <c r="G785" s="140" t="str">
        <f>IF(D785="","*",VLOOKUP(F785,BS_ATIVIDADE[],3,FALSE))</f>
        <v>SOLDA</v>
      </c>
      <c r="H785" s="105" t="s">
        <v>593</v>
      </c>
      <c r="I785" s="105" t="s">
        <v>593</v>
      </c>
      <c r="J785" s="104">
        <v>55</v>
      </c>
      <c r="K785" s="104">
        <v>91.15</v>
      </c>
      <c r="L785" s="104">
        <v>91.516999999999996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5" s="105">
        <v>0.375</v>
      </c>
      <c r="P785" s="105">
        <v>6.25E-2</v>
      </c>
      <c r="Q785" s="104">
        <v>1</v>
      </c>
      <c r="R785" s="10" t="str">
        <f>IFERROR(_xlfn.XLOOKUP(F785, BS_ATIVIDADE[ATIVIDADE],BS_ATIVIDADE[UNIDADE] ), "*")</f>
        <v>Nº DE SOLDA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1060</v>
      </c>
      <c r="X785" s="103" t="s">
        <v>421</v>
      </c>
      <c r="Y785" s="128"/>
      <c r="Z785" s="103"/>
      <c r="AA785" s="104" t="s">
        <v>593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SOLDA</v>
      </c>
      <c r="AJ785" s="9" t="str">
        <f>IF(BS_CONTROLE[[#This Row],[Atividade]]=0, "-", BS_CONTROLE[[#This Row],[Atividade]])</f>
        <v>PDM - SOLDA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ZWW-ZKW</v>
      </c>
      <c r="AN785" s="104" t="str">
        <f>IF(BS_CONTROLE[[#This Row],[SB]]=0, "-", BS_CONTROLE[[#This Row],[SB]])</f>
        <v>K93K912</v>
      </c>
      <c r="AO785" s="104">
        <f>IF(BS_CONTROLE[[#This Row],[SUB]]=0, "-", BS_CONTROLE[[#This Row],[SUB]])</f>
        <v>55</v>
      </c>
      <c r="AP785" s="104">
        <f>BS_CONTROLE[[#This Row],[KM - Inicio]]</f>
        <v>91.15</v>
      </c>
      <c r="AQ785" s="104">
        <f>BS_CONTROLE[[#This Row],[KM - Inicio]]</f>
        <v>91.15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SOLDA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 hidden="1">
      <c r="A786" s="47" t="str">
        <f t="shared" si="77"/>
        <v>ISMAEL(TP-726)46083</v>
      </c>
      <c r="B786" s="101">
        <v>46083</v>
      </c>
      <c r="C786" s="134">
        <f>IF(BS_CONTROLE[[#This Row],[DATA]]="","",WEEKNUM(BS_CONTROLE[[#This Row],[DATA]]))</f>
        <v>10</v>
      </c>
      <c r="D786" s="103" t="s">
        <v>894</v>
      </c>
      <c r="E786" s="155">
        <v>779</v>
      </c>
      <c r="F786" s="125" t="s">
        <v>775</v>
      </c>
      <c r="G786" s="140" t="str">
        <f>IF(D786="","*",VLOOKUP(F786,BS_ATIVIDADE[],3,FALSE))</f>
        <v>SOLDA</v>
      </c>
      <c r="H786" s="105" t="s">
        <v>593</v>
      </c>
      <c r="I786" s="105" t="s">
        <v>593</v>
      </c>
      <c r="J786" s="104">
        <v>55</v>
      </c>
      <c r="K786" s="104">
        <v>91.15</v>
      </c>
      <c r="L786" s="104">
        <v>91.516999999999996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6" s="105">
        <v>0.375</v>
      </c>
      <c r="P786" s="105">
        <v>6.25E-2</v>
      </c>
      <c r="Q786" s="104">
        <v>1</v>
      </c>
      <c r="R786" s="10" t="str">
        <f>IFERROR(_xlfn.XLOOKUP(F786, BS_ATIVIDADE[ATIVIDADE],BS_ATIVIDADE[UNIDADE] ), "*")</f>
        <v>Nº DE SOLDA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6" s="104" t="s">
        <v>1097</v>
      </c>
      <c r="W786" s="149" t="s">
        <v>1060</v>
      </c>
      <c r="X786" s="103" t="s">
        <v>421</v>
      </c>
      <c r="Y786" s="128"/>
      <c r="Z786" s="103"/>
      <c r="AA786" s="104" t="s">
        <v>593</v>
      </c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PDM - SOLDA</v>
      </c>
      <c r="AJ786" s="9" t="str">
        <f>IF(BS_CONTROLE[[#This Row],[Atividade]]=0, "-", BS_CONTROLE[[#This Row],[Atividade]])</f>
        <v>PDM - SOLDA</v>
      </c>
      <c r="AK786" s="31" t="str">
        <f>BS_CONTROLE[[#This Row],[Local - Partida]]</f>
        <v>-</v>
      </c>
      <c r="AL786" s="31" t="str">
        <f>BS_CONTROLE[[#This Row],[Local - Encerramento]]</f>
        <v>-</v>
      </c>
      <c r="AM786" s="104" t="str">
        <f>IF(BS_CONTROLE[[#This Row],[Entre - Estações]]=0, "-", BS_CONTROLE[[#This Row],[Entre - Estações]])</f>
        <v>ZWW-ZKW</v>
      </c>
      <c r="AN786" s="104" t="str">
        <f>IF(BS_CONTROLE[[#This Row],[SB]]=0, "-", BS_CONTROLE[[#This Row],[SB]])</f>
        <v>K93K912</v>
      </c>
      <c r="AO786" s="104">
        <f>IF(BS_CONTROLE[[#This Row],[SUB]]=0, "-", BS_CONTROLE[[#This Row],[SUB]])</f>
        <v>55</v>
      </c>
      <c r="AP786" s="104">
        <f>BS_CONTROLE[[#This Row],[KM - Inicio]]</f>
        <v>91.15</v>
      </c>
      <c r="AQ786" s="104">
        <f>BS_CONTROLE[[#This Row],[KM - Inicio]]</f>
        <v>91.15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Nº DE SOLDA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 hidden="1">
      <c r="A787" s="47" t="str">
        <f t="shared" si="77"/>
        <v>E1746083</v>
      </c>
      <c r="B787" s="101">
        <v>46083</v>
      </c>
      <c r="C787" s="134">
        <f>IF(BS_CONTROLE[[#This Row],[DATA]]="","",WEEKNUM(BS_CONTROLE[[#This Row],[DATA]]))</f>
        <v>10</v>
      </c>
      <c r="D787" s="103" t="s">
        <v>744</v>
      </c>
      <c r="E787" s="155"/>
      <c r="F787" s="125" t="s">
        <v>595</v>
      </c>
      <c r="G787" s="140" t="str">
        <f>IF(D787="","*",VLOOKUP(F787,BS_ATIVIDADE[],3,FALSE))</f>
        <v>CAMINHÂO - SOLDA</v>
      </c>
      <c r="H787" s="105" t="s">
        <v>201</v>
      </c>
      <c r="I787" s="105" t="s">
        <v>201</v>
      </c>
      <c r="J787" s="104">
        <v>55</v>
      </c>
      <c r="K787" s="104">
        <v>100.3</v>
      </c>
      <c r="L787" s="104" t="s">
        <v>593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7" s="105">
        <v>0.38194444444444442</v>
      </c>
      <c r="P787" s="105">
        <v>0.125</v>
      </c>
      <c r="Q787" s="104">
        <v>2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7" s="104" t="s">
        <v>1671</v>
      </c>
      <c r="W787" s="149" t="s">
        <v>1090</v>
      </c>
      <c r="X787" s="103" t="s">
        <v>421</v>
      </c>
      <c r="Y787" s="128"/>
      <c r="Z787" s="103"/>
      <c r="AA787" s="104">
        <v>1</v>
      </c>
      <c r="AB787" s="102" t="s">
        <v>412</v>
      </c>
      <c r="AC787" s="150"/>
      <c r="AD787" s="106">
        <v>0.29166666666666669</v>
      </c>
      <c r="AE787" s="104">
        <v>6251</v>
      </c>
      <c r="AF787" s="104" t="s">
        <v>593</v>
      </c>
      <c r="AG787" s="104" t="s">
        <v>593</v>
      </c>
      <c r="AH787" s="15"/>
      <c r="AI787" s="125" t="str">
        <f>IF(BS_CONTROLE[[#This Row],[Atividade]]=0, "-", BS_CONTROLE[[#This Row],[Atividade]])</f>
        <v>CAMINHÃO DE SOLDA</v>
      </c>
      <c r="AJ787" s="9" t="str">
        <f>IF(BS_CONTROLE[[#This Row],[Atividade]]=0, "-", BS_CONTROLE[[#This Row],[Atividade]])</f>
        <v>CAMINHÃO DE SOLDA</v>
      </c>
      <c r="AK787" s="31" t="str">
        <f>BS_CONTROLE[[#This Row],[Local - Partida]]</f>
        <v>102ZKW2</v>
      </c>
      <c r="AL787" s="31" t="str">
        <f>BS_CONTROLE[[#This Row],[Local - Encerramento]]</f>
        <v>102ZKW2</v>
      </c>
      <c r="AM787" s="104" t="str">
        <f>IF(BS_CONTROLE[[#This Row],[Entre - Estações]]=0, "-", BS_CONTROLE[[#This Row],[Entre - Estações]])</f>
        <v>ZKW-ZLU</v>
      </c>
      <c r="AN787" s="104" t="str">
        <f>IF(BS_CONTROLE[[#This Row],[SB]]=0, "-", BS_CONTROLE[[#This Row],[SB]])</f>
        <v>102ZKW2</v>
      </c>
      <c r="AO787" s="104">
        <f>IF(BS_CONTROLE[[#This Row],[SUB]]=0, "-", BS_CONTROLE[[#This Row],[SUB]])</f>
        <v>55</v>
      </c>
      <c r="AP787" s="104">
        <f>BS_CONTROLE[[#This Row],[KM - Inicio]]</f>
        <v>100.3</v>
      </c>
      <c r="AQ787" s="104">
        <f>BS_CONTROLE[[#This Row],[KM - Inicio]]</f>
        <v>100.3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 hidden="1">
      <c r="A788" s="47" t="str">
        <f t="shared" si="77"/>
        <v>DIEGO (TP-681)46083</v>
      </c>
      <c r="B788" s="101">
        <v>46083</v>
      </c>
      <c r="C788" s="134">
        <f>IF(BS_CONTROLE[[#This Row],[DATA]]="","",WEEKNUM(BS_CONTROLE[[#This Row],[DATA]]))</f>
        <v>10</v>
      </c>
      <c r="D788" s="103" t="s">
        <v>873</v>
      </c>
      <c r="E788" s="155">
        <v>781</v>
      </c>
      <c r="F788" s="125" t="s">
        <v>782</v>
      </c>
      <c r="G788" s="140" t="str">
        <f>IF(D788="","*",VLOOKUP(F788,BS_ATIVIDADE[],3,FALSE))</f>
        <v>TRILHO - SUBSTITUIÇÂO</v>
      </c>
      <c r="H788" s="105" t="s">
        <v>593</v>
      </c>
      <c r="I788" s="105" t="s">
        <v>593</v>
      </c>
      <c r="J788" s="104">
        <v>55</v>
      </c>
      <c r="K788" s="104">
        <v>129.9</v>
      </c>
      <c r="L788" s="104" t="s">
        <v>593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8" s="105">
        <v>0.41666666666666669</v>
      </c>
      <c r="P788" s="105">
        <v>8.3333333333333329E-2</v>
      </c>
      <c r="Q788" s="104">
        <v>312</v>
      </c>
      <c r="R788" s="10" t="str">
        <f>IFERROR(_xlfn.XLOOKUP(F788, BS_ATIVIDADE[ATIVIDADE],BS_ATIVIDADE[UNIDADE] ), "*")</f>
        <v>M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8" s="104" t="s">
        <v>1097</v>
      </c>
      <c r="W788" s="149" t="s">
        <v>2076</v>
      </c>
      <c r="X788" s="103" t="s">
        <v>421</v>
      </c>
      <c r="Y788" s="128"/>
      <c r="Z788" s="103"/>
      <c r="AA788" s="104" t="s">
        <v>593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PDM - SUBSTITUIÇÃO - TRILHO</v>
      </c>
      <c r="AJ788" s="9" t="str">
        <f>IF(BS_CONTROLE[[#This Row],[Atividade]]=0, "-", BS_CONTROLE[[#This Row],[Atividade]])</f>
        <v>PDM - SUBSTITUIÇÃO - TRILHO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ZWI-ZEM</v>
      </c>
      <c r="AN788" s="104" t="str">
        <f>IF(BS_CONTROLE[[#This Row],[SB]]=0, "-", BS_CONTROLE[[#This Row],[SB]])</f>
        <v>130ZYQ2</v>
      </c>
      <c r="AO788" s="104">
        <f>IF(BS_CONTROLE[[#This Row],[SUB]]=0, "-", BS_CONTROLE[[#This Row],[SUB]])</f>
        <v>55</v>
      </c>
      <c r="AP788" s="104">
        <f>BS_CONTROLE[[#This Row],[KM - Inicio]]</f>
        <v>129.9</v>
      </c>
      <c r="AQ788" s="104">
        <f>BS_CONTROLE[[#This Row],[KM - Inicio]]</f>
        <v>129.9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M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 hidden="1">
      <c r="A789" s="47" t="str">
        <f t="shared" si="77"/>
        <v>W6046083</v>
      </c>
      <c r="B789" s="101">
        <v>46083</v>
      </c>
      <c r="C789" s="134">
        <f>IF(BS_CONTROLE[[#This Row],[DATA]]="","",WEEKNUM(BS_CONTROLE[[#This Row],[DATA]]))</f>
        <v>10</v>
      </c>
      <c r="D789" s="103" t="s">
        <v>828</v>
      </c>
      <c r="E789" s="155">
        <v>782</v>
      </c>
      <c r="F789" s="125" t="s">
        <v>786</v>
      </c>
      <c r="G789" s="140" t="str">
        <f>IF(D789="","*",VLOOKUP(F789,BS_ATIVIDADE[],3,FALSE))</f>
        <v>OUTROS</v>
      </c>
      <c r="H789" s="105" t="s">
        <v>1865</v>
      </c>
      <c r="I789" s="105" t="s">
        <v>1865</v>
      </c>
      <c r="J789" s="104">
        <v>48</v>
      </c>
      <c r="K789" s="104">
        <v>145.9</v>
      </c>
      <c r="L789" s="104">
        <v>151.6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9" s="105">
        <v>0.33333333333333331</v>
      </c>
      <c r="P789" s="105">
        <v>6.25E-2</v>
      </c>
      <c r="Q789" s="104">
        <v>100</v>
      </c>
      <c r="R789" s="10" t="str">
        <f>IFERROR(_xlfn.XLOOKUP(F789, BS_ATIVIDADE[ATIVIDADE],BS_ATIVIDADE[UNIDADE] ), "*")</f>
        <v>Nº DE PEÇAS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2077</v>
      </c>
      <c r="W789" s="149" t="s">
        <v>2078</v>
      </c>
      <c r="X789" s="103" t="s">
        <v>421</v>
      </c>
      <c r="Y789" s="128"/>
      <c r="Z789" s="103"/>
      <c r="AA789" s="104">
        <v>1</v>
      </c>
      <c r="AB789" s="102" t="s">
        <v>412</v>
      </c>
      <c r="AC789" s="150" t="s">
        <v>406</v>
      </c>
      <c r="AD789" s="106">
        <v>0.29166666666666669</v>
      </c>
      <c r="AE789" s="104">
        <v>7694</v>
      </c>
      <c r="AF789" s="104" t="s">
        <v>593</v>
      </c>
      <c r="AG789" s="104" t="s">
        <v>593</v>
      </c>
      <c r="AH789" s="15"/>
      <c r="AI789" s="125" t="str">
        <f>IF(BS_CONTROLE[[#This Row],[Atividade]]=0, "-", BS_CONTROLE[[#This Row],[Atividade]])</f>
        <v>RECOLHIMENTO DE DORMENTE</v>
      </c>
      <c r="AJ789" s="9" t="str">
        <f>IF(BS_CONTROLE[[#This Row],[Atividade]]=0, "-", BS_CONTROLE[[#This Row],[Atividade]])</f>
        <v>RECOLHIMENTO DE DORMENTE</v>
      </c>
      <c r="AK789" s="31" t="str">
        <f>BS_CONTROLE[[#This Row],[Local - Partida]]</f>
        <v>ZEM130-2</v>
      </c>
      <c r="AL789" s="31" t="str">
        <f>BS_CONTROLE[[#This Row],[Local - Encerramento]]</f>
        <v>ZEM130-2</v>
      </c>
      <c r="AM789" s="104" t="str">
        <f>IF(BS_CONTROLE[[#This Row],[Entre - Estações]]=0, "-", BS_CONTROLE[[#This Row],[Entre - Estações]])</f>
        <v>ZEJ</v>
      </c>
      <c r="AN789" s="104" t="str">
        <f>IF(BS_CONTROLE[[#This Row],[SB]]=0, "-", BS_CONTROLE[[#This Row],[SB]])</f>
        <v>ZEJ1</v>
      </c>
      <c r="AO789" s="104">
        <f>IF(BS_CONTROLE[[#This Row],[SUB]]=0, "-", BS_CONTROLE[[#This Row],[SUB]])</f>
        <v>48</v>
      </c>
      <c r="AP789" s="104">
        <f>BS_CONTROLE[[#This Row],[KM - Inicio]]</f>
        <v>145.9</v>
      </c>
      <c r="AQ789" s="104">
        <f>BS_CONTROLE[[#This Row],[KM - Inicio]]</f>
        <v>145.9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PEÇAS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>MATEUS (TP-809)46083</v>
      </c>
      <c r="B791" s="101">
        <v>46083</v>
      </c>
      <c r="C791" s="134">
        <f>IF(BS_CONTROLE[[#This Row],[DATA]]="","",WEEKNUM(BS_CONTROLE[[#This Row],[DATA]]))</f>
        <v>10</v>
      </c>
      <c r="D791" s="103" t="s">
        <v>921</v>
      </c>
      <c r="E791" s="155">
        <v>784</v>
      </c>
      <c r="F791" s="125" t="s">
        <v>726</v>
      </c>
      <c r="G791" s="140" t="str">
        <f>IF(D791="","*",VLOOKUP(F791,BS_ATIVIDADE[],3,FALSE))</f>
        <v>MODERNIZAÇÃO</v>
      </c>
      <c r="H791" s="105" t="s">
        <v>593</v>
      </c>
      <c r="I791" s="105"/>
      <c r="J791" s="104">
        <v>48</v>
      </c>
      <c r="K791" s="104">
        <v>155.96</v>
      </c>
      <c r="L791" s="104" t="s">
        <v>593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6.9444444444444448E-2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421</v>
      </c>
      <c r="Y791" s="128"/>
      <c r="Z791" s="103"/>
      <c r="AA791" s="104" t="s">
        <v>593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155.96</v>
      </c>
      <c r="AQ791" s="104">
        <f>BS_CONTROLE[[#This Row],[KM - Inicio]]</f>
        <v>155.96</v>
      </c>
      <c r="AR791" s="107"/>
      <c r="AS791" s="107"/>
      <c r="AT791" s="107"/>
      <c r="AU791" s="135"/>
      <c r="AV791" s="135"/>
      <c r="AW791" s="14"/>
      <c r="AX791" s="14"/>
      <c r="AY791" s="160">
        <f t="shared" si="76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Produção e Intervalo</v>
      </c>
      <c r="BR791" s="19">
        <f t="shared" si="79"/>
        <v>0</v>
      </c>
      <c r="BS791" s="19">
        <f t="shared" si="80"/>
        <v>0</v>
      </c>
      <c r="BT791" s="185" t="str">
        <f t="shared" si="81"/>
        <v/>
      </c>
    </row>
    <row r="792" spans="1:72" hidden="1">
      <c r="A792" s="47" t="str">
        <f t="shared" si="77"/>
        <v>WALTER (TP-810)46083</v>
      </c>
      <c r="B792" s="101">
        <v>46083</v>
      </c>
      <c r="C792" s="134">
        <f>IF(BS_CONTROLE[[#This Row],[DATA]]="","",WEEKNUM(BS_CONTROLE[[#This Row],[DATA]]))</f>
        <v>10</v>
      </c>
      <c r="D792" s="103" t="s">
        <v>947</v>
      </c>
      <c r="E792" s="155">
        <v>785</v>
      </c>
      <c r="F792" s="125" t="s">
        <v>726</v>
      </c>
      <c r="G792" s="140" t="str">
        <f>IF(D792="","*",VLOOKUP(F792,BS_ATIVIDADE[],3,FALSE))</f>
        <v>MODERNIZAÇÃO</v>
      </c>
      <c r="H792" s="105" t="s">
        <v>593</v>
      </c>
      <c r="I792" s="105" t="s">
        <v>593</v>
      </c>
      <c r="J792" s="104">
        <v>48</v>
      </c>
      <c r="K792" s="104">
        <v>155.36799999999999</v>
      </c>
      <c r="L792" s="104" t="s">
        <v>593</v>
      </c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2" s="126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2" s="105">
        <v>0.35416666666666669</v>
      </c>
      <c r="P792" s="105">
        <v>6.9444444444444448E-2</v>
      </c>
      <c r="Q792" s="104">
        <v>1</v>
      </c>
      <c r="R792" s="10" t="str">
        <f>IFERROR(_xlfn.XLOOKUP(F792, BS_ATIVIDADE[ATIVIDADE],BS_ATIVIDADE[UNIDADE] ), "*")</f>
        <v>Nº DE SOLDA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2" s="104" t="s">
        <v>1594</v>
      </c>
      <c r="W792" s="149" t="s">
        <v>1060</v>
      </c>
      <c r="X792" s="103" t="s">
        <v>421</v>
      </c>
      <c r="Y792" s="128"/>
      <c r="Z792" s="103"/>
      <c r="AA792" s="104" t="s">
        <v>593</v>
      </c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MODERNIZAÇÃO - SOLDA</v>
      </c>
      <c r="AJ792" s="9" t="str">
        <f>IF(BS_CONTROLE[[#This Row],[Atividade]]=0, "-", BS_CONTROLE[[#This Row],[Atividade]])</f>
        <v>MODERNIZAÇÃO - SOLDA</v>
      </c>
      <c r="AK792" s="31" t="str">
        <f>BS_CONTROLE[[#This Row],[Local - Partida]]</f>
        <v>-</v>
      </c>
      <c r="AL792" s="31" t="str">
        <f>BS_CONTROLE[[#This Row],[Local - Encerramento]]</f>
        <v>-</v>
      </c>
      <c r="AM792" s="104" t="str">
        <f>IF(BS_CONTROLE[[#This Row],[Entre - Estações]]=0, "-", BS_CONTROLE[[#This Row],[Entre - Estações]])</f>
        <v>ZRB-ZEV</v>
      </c>
      <c r="AN792" s="104">
        <f>IF(BS_CONTROLE[[#This Row],[SB]]=0, "-", BS_CONTROLE[[#This Row],[SB]])</f>
        <v>1561551</v>
      </c>
      <c r="AO792" s="104">
        <f>IF(BS_CONTROLE[[#This Row],[SUB]]=0, "-", BS_CONTROLE[[#This Row],[SUB]])</f>
        <v>48</v>
      </c>
      <c r="AP792" s="104">
        <f>BS_CONTROLE[[#This Row],[KM - Inicio]]</f>
        <v>155.36799999999999</v>
      </c>
      <c r="AQ792" s="104">
        <f>BS_CONTROLE[[#This Row],[KM - Inicio]]</f>
        <v>155.36799999999999</v>
      </c>
      <c r="AR792" s="107"/>
      <c r="AS792" s="107"/>
      <c r="AT792" s="107"/>
      <c r="AU792" s="135"/>
      <c r="AV792" s="135"/>
      <c r="AW792" s="14"/>
      <c r="AX792" s="14"/>
      <c r="AY792" s="160">
        <f t="shared" si="76"/>
        <v>0</v>
      </c>
      <c r="AZ792" s="151"/>
      <c r="BA792" s="108"/>
      <c r="BB792" s="10" t="str">
        <f>IFERROR(_xlfn.XLOOKUP(AI792, BS_ATIVIDADE[ATIVIDADE],BS_ATIVIDADE[UNIDADE] ), "*")</f>
        <v>Nº DE SOLDA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Produção e Intervalo</v>
      </c>
      <c r="BR792" s="19">
        <f t="shared" si="79"/>
        <v>0</v>
      </c>
      <c r="BS792" s="19">
        <f t="shared" si="80"/>
        <v>0</v>
      </c>
      <c r="BT792" s="185" t="str">
        <f t="shared" si="81"/>
        <v/>
      </c>
    </row>
    <row r="793" spans="1:72" hidden="1">
      <c r="A793" s="47" t="str">
        <f t="shared" si="77"/>
        <v>ADENISON (TP-810)46083</v>
      </c>
      <c r="B793" s="101">
        <v>46083</v>
      </c>
      <c r="C793" s="134">
        <f>IF(BS_CONTROLE[[#This Row],[DATA]]="","",WEEKNUM(BS_CONTROLE[[#This Row],[DATA]]))</f>
        <v>10</v>
      </c>
      <c r="D793" s="103" t="s">
        <v>849</v>
      </c>
      <c r="E793" s="155">
        <v>786</v>
      </c>
      <c r="F793" s="125" t="s">
        <v>726</v>
      </c>
      <c r="G793" s="140" t="str">
        <f>IF(D793="","*",VLOOKUP(F793,BS_ATIVIDADE[],3,FALSE))</f>
        <v>MODERNIZAÇÃO</v>
      </c>
      <c r="H793" s="105" t="s">
        <v>593</v>
      </c>
      <c r="I793" s="105" t="s">
        <v>593</v>
      </c>
      <c r="J793" s="104">
        <v>48</v>
      </c>
      <c r="K793" s="104">
        <v>155.37899999999999</v>
      </c>
      <c r="L793" s="104" t="s">
        <v>593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3" s="126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3" s="105">
        <v>0.35416666666666669</v>
      </c>
      <c r="P793" s="105">
        <v>6.9444444444444448E-2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3" s="104" t="s">
        <v>1594</v>
      </c>
      <c r="W793" s="149" t="s">
        <v>1060</v>
      </c>
      <c r="X793" s="103" t="s">
        <v>421</v>
      </c>
      <c r="Y793" s="128"/>
      <c r="Z793" s="103"/>
      <c r="AA793" s="104" t="s">
        <v>593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ZRB-ZEV</v>
      </c>
      <c r="AN793" s="104">
        <f>IF(BS_CONTROLE[[#This Row],[SB]]=0, "-", BS_CONTROLE[[#This Row],[SB]])</f>
        <v>1561551</v>
      </c>
      <c r="AO793" s="104">
        <f>IF(BS_CONTROLE[[#This Row],[SUB]]=0, "-", BS_CONTROLE[[#This Row],[SUB]])</f>
        <v>48</v>
      </c>
      <c r="AP793" s="104">
        <f>BS_CONTROLE[[#This Row],[KM - Inicio]]</f>
        <v>155.37899999999999</v>
      </c>
      <c r="AQ793" s="104">
        <f>BS_CONTROLE[[#This Row],[KM - Inicio]]</f>
        <v>155.37899999999999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 hidden="1">
      <c r="A794" s="47" t="str">
        <f t="shared" si="77"/>
        <v>CAIQUE (TMA-677)46083</v>
      </c>
      <c r="B794" s="101">
        <v>46083</v>
      </c>
      <c r="C794" s="134">
        <f>IF(BS_CONTROLE[[#This Row],[DATA]]="","",WEEKNUM(BS_CONTROLE[[#This Row],[DATA]]))</f>
        <v>10</v>
      </c>
      <c r="D794" s="103" t="s">
        <v>861</v>
      </c>
      <c r="E794" s="155">
        <v>787</v>
      </c>
      <c r="F794" s="125" t="s">
        <v>726</v>
      </c>
      <c r="G794" s="140" t="str">
        <f>IF(D794="","*",VLOOKUP(F794,BS_ATIVIDADE[],3,FALSE))</f>
        <v>MODERNIZAÇÃO</v>
      </c>
      <c r="H794" s="105" t="s">
        <v>593</v>
      </c>
      <c r="I794" s="105" t="s">
        <v>593</v>
      </c>
      <c r="J794" s="104">
        <v>48</v>
      </c>
      <c r="K794" s="104">
        <v>155.59200000000001</v>
      </c>
      <c r="L794" s="104" t="s">
        <v>593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4" s="126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4" s="105">
        <v>0.35416666666666669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4" s="104" t="s">
        <v>1594</v>
      </c>
      <c r="W794" s="149" t="s">
        <v>1060</v>
      </c>
      <c r="X794" s="103" t="s">
        <v>421</v>
      </c>
      <c r="Y794" s="128"/>
      <c r="Z794" s="103"/>
      <c r="AA794" s="104" t="s">
        <v>593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 t="str">
        <f>BS_CONTROLE[[#This Row],[Local - Encerramento]]</f>
        <v>-</v>
      </c>
      <c r="AM794" s="104" t="str">
        <f>IF(BS_CONTROLE[[#This Row],[Entre - Estações]]=0, "-", BS_CONTROLE[[#This Row],[Entre - Estações]])</f>
        <v>ZRB-ZEV</v>
      </c>
      <c r="AN794" s="104">
        <f>IF(BS_CONTROLE[[#This Row],[SB]]=0, "-", BS_CONTROLE[[#This Row],[SB]])</f>
        <v>1561551</v>
      </c>
      <c r="AO794" s="104">
        <f>IF(BS_CONTROLE[[#This Row],[SUB]]=0, "-", BS_CONTROLE[[#This Row],[SUB]])</f>
        <v>48</v>
      </c>
      <c r="AP794" s="104">
        <f>BS_CONTROLE[[#This Row],[KM - Inicio]]</f>
        <v>155.59200000000001</v>
      </c>
      <c r="AQ794" s="104">
        <f>BS_CONTROLE[[#This Row],[KM - Inicio]]</f>
        <v>155.59200000000001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>TURMA FIXA VIA 46083</v>
      </c>
      <c r="B797" s="101">
        <v>46083</v>
      </c>
      <c r="C797" s="134">
        <f>IF(BS_CONTROLE[[#This Row],[DATA]]="","",WEEKNUM(BS_CONTROLE[[#This Row],[DATA]]))</f>
        <v>10</v>
      </c>
      <c r="D797" s="103" t="s">
        <v>847</v>
      </c>
      <c r="E797" s="155">
        <v>790</v>
      </c>
      <c r="F797" s="125" t="s">
        <v>726</v>
      </c>
      <c r="G797" s="140" t="str">
        <f>IF(D797="","*",VLOOKUP(F797,BS_ATIVIDADE[],3,FALSE))</f>
        <v>MODERNIZAÇÃO</v>
      </c>
      <c r="H797" s="105" t="s">
        <v>593</v>
      </c>
      <c r="I797" s="105" t="s">
        <v>593</v>
      </c>
      <c r="J797" s="104">
        <v>92</v>
      </c>
      <c r="K797" s="104">
        <v>79.58</v>
      </c>
      <c r="L797" s="104" t="s">
        <v>593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7" s="105">
        <v>0.33333333333333331</v>
      </c>
      <c r="P797" s="105">
        <v>6.25E-2</v>
      </c>
      <c r="Q797" s="104">
        <v>1</v>
      </c>
      <c r="R797" s="10" t="str">
        <f>IFERROR(_xlfn.XLOOKUP(F797, BS_ATIVIDADE[ATIVIDADE],BS_ATIVIDADE[UNIDADE] ), "*")</f>
        <v>Nº DE SOLDA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1148</v>
      </c>
      <c r="W797" s="149" t="s">
        <v>1060</v>
      </c>
      <c r="X797" s="103" t="s">
        <v>421</v>
      </c>
      <c r="Y797" s="128"/>
      <c r="Z797" s="103"/>
      <c r="AA797" s="104" t="s">
        <v>593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MODERNIZAÇÃO - SOLDA</v>
      </c>
      <c r="AJ797" s="9" t="str">
        <f>IF(BS_CONTROLE[[#This Row],[Atividade]]=0, "-", BS_CONTROLE[[#This Row],[Atividade]])</f>
        <v>MODERNIZAÇÃO - SOLDA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ZEZ-ZXW</v>
      </c>
      <c r="AN797" s="104" t="str">
        <f>IF(BS_CONTROLE[[#This Row],[SB]]=0, "-", BS_CONTROLE[[#This Row],[SB]])</f>
        <v>ZXWK792</v>
      </c>
      <c r="AO797" s="104">
        <f>IF(BS_CONTROLE[[#This Row],[SUB]]=0, "-", BS_CONTROLE[[#This Row],[SUB]])</f>
        <v>92</v>
      </c>
      <c r="AP797" s="104">
        <f>BS_CONTROLE[[#This Row],[KM - Inicio]]</f>
        <v>79.58</v>
      </c>
      <c r="AQ797" s="104">
        <f>BS_CONTROLE[[#This Row],[KM - Inicio]]</f>
        <v>79.58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SOLDA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 hidden="1">
      <c r="A798" s="47" t="str">
        <f t="shared" si="77"/>
        <v>W6146083</v>
      </c>
      <c r="B798" s="101">
        <v>46083</v>
      </c>
      <c r="C798" s="134">
        <f>IF(BS_CONTROLE[[#This Row],[DATA]]="","",WEEKNUM(BS_CONTROLE[[#This Row],[DATA]]))</f>
        <v>10</v>
      </c>
      <c r="D798" s="103" t="s">
        <v>829</v>
      </c>
      <c r="E798" s="155">
        <v>754</v>
      </c>
      <c r="F798" s="125" t="s">
        <v>607</v>
      </c>
      <c r="G798" s="140" t="str">
        <f>IF(D798="","*",VLOOKUP(F798,BS_ATIVIDADE[],3,FALSE))</f>
        <v>OUTROS</v>
      </c>
      <c r="H798" s="105" t="s">
        <v>306</v>
      </c>
      <c r="I798" s="105" t="s">
        <v>306</v>
      </c>
      <c r="J798" s="104">
        <v>92</v>
      </c>
      <c r="K798" s="104">
        <v>83.7</v>
      </c>
      <c r="L798" s="104" t="s">
        <v>593</v>
      </c>
      <c r="M798" s="104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8" s="14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8" s="105">
        <v>0.33333333333333331</v>
      </c>
      <c r="P798" s="105">
        <v>4.1666666666666664E-2</v>
      </c>
      <c r="Q798" s="167">
        <v>1</v>
      </c>
      <c r="R798" s="10" t="str">
        <f>IFERROR(_xlfn.XLOOKUP(F798, BS_ATIVIDADE[ATIVIDADE],BS_ATIVIDADE[UNIDADE] ), "*")</f>
        <v>BINÁRIO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49" t="s">
        <v>1109</v>
      </c>
      <c r="W798" s="149" t="s">
        <v>2079</v>
      </c>
      <c r="X798" s="103" t="s">
        <v>416</v>
      </c>
      <c r="Y798" s="128"/>
      <c r="Z798" s="103"/>
      <c r="AA798" s="104">
        <v>1</v>
      </c>
      <c r="AB798" s="102" t="s">
        <v>412</v>
      </c>
      <c r="AC798" s="125" t="s">
        <v>406</v>
      </c>
      <c r="AD798" s="106">
        <v>0.3125</v>
      </c>
      <c r="AE798" s="104">
        <v>7663</v>
      </c>
      <c r="AF798" s="106" t="s">
        <v>593</v>
      </c>
      <c r="AG798" s="106" t="s">
        <v>593</v>
      </c>
      <c r="AH798" s="15"/>
      <c r="AI798" s="125" t="str">
        <f>IF(BS_CONTROLE[[#This Row],[Atividade]]=0, "-", BS_CONTROLE[[#This Row],[Atividade]])</f>
        <v>DESLOCAMENTO</v>
      </c>
      <c r="AJ798" s="9" t="str">
        <f>IF(BS_CONTROLE[[#This Row],[Atividade]]=0, "-", BS_CONTROLE[[#This Row],[Atividade]])</f>
        <v>DESLOCAMENTO</v>
      </c>
      <c r="AK798" s="31" t="str">
        <f>BS_CONTROLE[[#This Row],[Local - Partida]]</f>
        <v>K67ZEV2</v>
      </c>
      <c r="AL798" s="31" t="str">
        <f>BS_CONTROLE[[#This Row],[Local - Encerramento]]</f>
        <v>K67ZEV2</v>
      </c>
      <c r="AM798" s="104" t="str">
        <f>IF(BS_CONTROLE[[#This Row],[Entre - Estações]]=0, "-", BS_CONTROLE[[#This Row],[Entre - Estações]])</f>
        <v>ZXW-ZGP</v>
      </c>
      <c r="AN798" s="104" t="str">
        <f>IF(BS_CONTROLE[[#This Row],[SB]]=0, "-", BS_CONTROLE[[#This Row],[SB]])</f>
        <v>K84ZXW2</v>
      </c>
      <c r="AO798" s="104">
        <f>IF(BS_CONTROLE[[#This Row],[SUB]]=0, "-", BS_CONTROLE[[#This Row],[SUB]])</f>
        <v>92</v>
      </c>
      <c r="AP798" s="104">
        <f>BS_CONTROLE[[#This Row],[KM - Inicio]]</f>
        <v>83.7</v>
      </c>
      <c r="AQ798" s="104">
        <f>BS_CONTROLE[[#This Row],[KM - Inicio]]</f>
        <v>83.7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BINÁRIO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 hidden="1">
      <c r="A799" s="47" t="str">
        <f t="shared" si="77"/>
        <v>W6246083</v>
      </c>
      <c r="B799" s="101">
        <v>46083</v>
      </c>
      <c r="C799" s="134">
        <f>IF(BS_CONTROLE[[#This Row],[DATA]]="","",WEEKNUM(BS_CONTROLE[[#This Row],[DATA]]))</f>
        <v>10</v>
      </c>
      <c r="D799" s="103" t="s">
        <v>830</v>
      </c>
      <c r="E799" s="155">
        <v>677</v>
      </c>
      <c r="F799" s="125" t="s">
        <v>607</v>
      </c>
      <c r="G799" s="140" t="str">
        <f>IF(D799="","*",VLOOKUP(F799,BS_ATIVIDADE[],3,FALSE))</f>
        <v>OUTROS</v>
      </c>
      <c r="H799" s="105" t="s">
        <v>184</v>
      </c>
      <c r="I799" s="105" t="s">
        <v>1112</v>
      </c>
      <c r="J799" s="104">
        <v>92</v>
      </c>
      <c r="K799" s="104">
        <v>83.7</v>
      </c>
      <c r="L799" s="104" t="s">
        <v>593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9" s="105">
        <v>0.32291666666666669</v>
      </c>
      <c r="P799" s="105">
        <v>4.1666666666666664E-2</v>
      </c>
      <c r="Q799" s="104">
        <v>1</v>
      </c>
      <c r="R799" s="10" t="str">
        <f>IFERROR(_xlfn.XLOOKUP(F799, BS_ATIVIDADE[ATIVIDADE],BS_ATIVIDADE[UNIDADE] ), "*")</f>
        <v>BINÁRIO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1988</v>
      </c>
      <c r="W799" s="149" t="s">
        <v>1989</v>
      </c>
      <c r="X799" s="103" t="s">
        <v>416</v>
      </c>
      <c r="Y799" s="128"/>
      <c r="Z799" s="103"/>
      <c r="AA799" s="104">
        <v>1</v>
      </c>
      <c r="AB799" s="102" t="s">
        <v>412</v>
      </c>
      <c r="AC799" s="150" t="s">
        <v>406</v>
      </c>
      <c r="AD799" s="106">
        <v>0.29166666666666669</v>
      </c>
      <c r="AE799" s="104">
        <v>9038</v>
      </c>
      <c r="AF799" s="104" t="s">
        <v>593</v>
      </c>
      <c r="AG799" s="104" t="s">
        <v>593</v>
      </c>
      <c r="AH799" s="15"/>
      <c r="AI799" s="125" t="str">
        <f>IF(BS_CONTROLE[[#This Row],[Atividade]]=0, "-", BS_CONTROLE[[#This Row],[Atividade]])</f>
        <v>DESLOCAMENTO</v>
      </c>
      <c r="AJ799" s="9" t="str">
        <f>IF(BS_CONTROLE[[#This Row],[Atividade]]=0, "-", BS_CONTROLE[[#This Row],[Atividade]])</f>
        <v>DESLOCAMENTO</v>
      </c>
      <c r="AK799" s="31" t="str">
        <f>BS_CONTROLE[[#This Row],[Local - Partida]]</f>
        <v>ZPT1051</v>
      </c>
      <c r="AL799" s="31" t="str">
        <f>BS_CONTROLE[[#This Row],[Local - Encerramento]]</f>
        <v>ZPTZDR</v>
      </c>
      <c r="AM799" s="104" t="str">
        <f>IF(BS_CONTROLE[[#This Row],[Entre - Estações]]=0, "-", BS_CONTROLE[[#This Row],[Entre - Estações]])</f>
        <v>ZXW-ZGP</v>
      </c>
      <c r="AN799" s="104" t="str">
        <f>IF(BS_CONTROLE[[#This Row],[SB]]=0, "-", BS_CONTROLE[[#This Row],[SB]])</f>
        <v>K84ZXW2</v>
      </c>
      <c r="AO799" s="104">
        <f>IF(BS_CONTROLE[[#This Row],[SUB]]=0, "-", BS_CONTROLE[[#This Row],[SUB]])</f>
        <v>92</v>
      </c>
      <c r="AP799" s="104">
        <f>BS_CONTROLE[[#This Row],[KM - Inicio]]</f>
        <v>83.7</v>
      </c>
      <c r="AQ799" s="104">
        <f>BS_CONTROLE[[#This Row],[KM - Inicio]]</f>
        <v>83.7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BINÁRIO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 hidden="1">
      <c r="A800" s="47" t="str">
        <f t="shared" si="77"/>
        <v>A8546083</v>
      </c>
      <c r="B800" s="101">
        <v>46083</v>
      </c>
      <c r="C800" s="134">
        <f>IF(BS_CONTROLE[[#This Row],[DATA]]="","",WEEKNUM(BS_CONTROLE[[#This Row],[DATA]]))</f>
        <v>10</v>
      </c>
      <c r="D800" s="103" t="s">
        <v>729</v>
      </c>
      <c r="E800" s="155">
        <v>793</v>
      </c>
      <c r="F800" s="125" t="s">
        <v>607</v>
      </c>
      <c r="G800" s="140" t="str">
        <f>IF(D800="","*",VLOOKUP(F800,BS_ATIVIDADE[],3,FALSE))</f>
        <v>OUTROS</v>
      </c>
      <c r="H800" s="105" t="s">
        <v>2080</v>
      </c>
      <c r="I800" s="105" t="s">
        <v>1155</v>
      </c>
      <c r="J800" s="104">
        <v>92</v>
      </c>
      <c r="K800" s="104">
        <v>83.7</v>
      </c>
      <c r="L800" s="104" t="s">
        <v>593</v>
      </c>
      <c r="M800" s="126" t="s">
        <v>2081</v>
      </c>
      <c r="N800" s="126" t="s">
        <v>2082</v>
      </c>
      <c r="O800" s="105">
        <v>0.375</v>
      </c>
      <c r="P800" s="105">
        <v>4.1666666666666664E-2</v>
      </c>
      <c r="Q800" s="104">
        <v>1</v>
      </c>
      <c r="R800" s="10" t="str">
        <f>IFERROR(_xlfn.XLOOKUP(F800, BS_ATIVIDADE[ATIVIDADE],BS_ATIVIDADE[UNIDADE] ), "*")</f>
        <v>BINÁRIO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0" s="104" t="s">
        <v>1988</v>
      </c>
      <c r="W800" s="149" t="s">
        <v>1050</v>
      </c>
      <c r="X800" s="103" t="s">
        <v>421</v>
      </c>
      <c r="Y800" s="128"/>
      <c r="Z800" s="103"/>
      <c r="AA800" s="104">
        <v>1</v>
      </c>
      <c r="AB800" s="102" t="s">
        <v>412</v>
      </c>
      <c r="AC800" s="150" t="s">
        <v>406</v>
      </c>
      <c r="AD800" s="106">
        <v>0.33333333333333331</v>
      </c>
      <c r="AE800" s="104" t="s">
        <v>593</v>
      </c>
      <c r="AF800" s="104"/>
      <c r="AG800" s="104"/>
      <c r="AH800" s="15"/>
      <c r="AI800" s="125" t="str">
        <f>IF(BS_CONTROLE[[#This Row],[Atividade]]=0, "-", BS_CONTROLE[[#This Row],[Atividade]])</f>
        <v>DESLOCAMENTO</v>
      </c>
      <c r="AJ800" s="9" t="str">
        <f>IF(BS_CONTROLE[[#This Row],[Atividade]]=0, "-", BS_CONTROLE[[#This Row],[Atividade]])</f>
        <v>DESLOCAMENTO</v>
      </c>
      <c r="AK800" s="31" t="str">
        <f>BS_CONTROLE[[#This Row],[Local - Partida]]</f>
        <v>ZXW-2</v>
      </c>
      <c r="AL800" s="31" t="str">
        <f>BS_CONTROLE[[#This Row],[Local - Encerramento]]</f>
        <v>ZEV-2</v>
      </c>
      <c r="AM800" s="104" t="str">
        <f>IF(BS_CONTROLE[[#This Row],[Entre - Estações]]=0, "-", BS_CONTROLE[[#This Row],[Entre - Estações]])</f>
        <v>ZXW-ZEV</v>
      </c>
      <c r="AN800" s="104" t="str">
        <f>IF(BS_CONTROLE[[#This Row],[SB]]=0, "-", BS_CONTROLE[[#This Row],[SB]])</f>
        <v>ZXWZEV</v>
      </c>
      <c r="AO800" s="104">
        <f>IF(BS_CONTROLE[[#This Row],[SUB]]=0, "-", BS_CONTROLE[[#This Row],[SUB]])</f>
        <v>92</v>
      </c>
      <c r="AP800" s="104">
        <f>BS_CONTROLE[[#This Row],[KM - Inicio]]</f>
        <v>83.7</v>
      </c>
      <c r="AQ800" s="104">
        <f>BS_CONTROLE[[#This Row],[KM - Inicio]]</f>
        <v>83.7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BINÁRIO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 hidden="1">
      <c r="A801" s="47" t="str">
        <f t="shared" si="77"/>
        <v>THIAGO (TF-685)46083</v>
      </c>
      <c r="B801" s="101">
        <v>46083</v>
      </c>
      <c r="C801" s="134">
        <f>IF(BS_CONTROLE[[#This Row],[DATA]]="","",WEEKNUM(BS_CONTROLE[[#This Row],[DATA]]))</f>
        <v>10</v>
      </c>
      <c r="D801" s="103" t="s">
        <v>939</v>
      </c>
      <c r="E801" s="155">
        <v>793</v>
      </c>
      <c r="F801" s="125" t="s">
        <v>749</v>
      </c>
      <c r="G801" s="140" t="str">
        <f>IF(D801="","*",VLOOKUP(F801,BS_ATIVIDADE[],3,FALSE))</f>
        <v>AMV</v>
      </c>
      <c r="H801" s="105" t="s">
        <v>593</v>
      </c>
      <c r="I801" s="105" t="s">
        <v>593</v>
      </c>
      <c r="J801" s="104">
        <v>92</v>
      </c>
      <c r="K801" s="104">
        <v>91.94</v>
      </c>
      <c r="L801" s="104" t="s">
        <v>593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801" s="105">
        <v>0.41666666666666669</v>
      </c>
      <c r="P801" s="105">
        <v>0.10416666666666667</v>
      </c>
      <c r="Q801" s="104">
        <v>1</v>
      </c>
      <c r="R801" s="10" t="str">
        <f>IFERROR(_xlfn.XLOOKUP(F801, BS_ATIVIDADE[ATIVIDADE],BS_ATIVIDADE[UNIDADE] ), "*")</f>
        <v>Nº DE PEÇAS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1" s="104" t="s">
        <v>1988</v>
      </c>
      <c r="W801" s="149" t="s">
        <v>2083</v>
      </c>
      <c r="X801" s="103" t="s">
        <v>421</v>
      </c>
      <c r="Y801" s="128"/>
      <c r="Z801" s="103"/>
      <c r="AA801" s="104" t="s">
        <v>593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PDM - AMV - JACARÉ</v>
      </c>
      <c r="AJ801" s="9" t="str">
        <f>IF(BS_CONTROLE[[#This Row],[Atividade]]=0, "-", BS_CONTROLE[[#This Row],[Atividade]])</f>
        <v>PDM - AMV - JACARÉ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ZXW-ZGP</v>
      </c>
      <c r="AN801" s="104" t="str">
        <f>IF(BS_CONTROLE[[#This Row],[SB]]=0, "-", BS_CONTROLE[[#This Row],[SB]])</f>
        <v>ZDCK892</v>
      </c>
      <c r="AO801" s="104">
        <f>IF(BS_CONTROLE[[#This Row],[SUB]]=0, "-", BS_CONTROLE[[#This Row],[SUB]])</f>
        <v>92</v>
      </c>
      <c r="AP801" s="104">
        <f>BS_CONTROLE[[#This Row],[KM - Inicio]]</f>
        <v>91.94</v>
      </c>
      <c r="AQ801" s="104">
        <f>BS_CONTROLE[[#This Row],[KM - Inicio]]</f>
        <v>91.94</v>
      </c>
      <c r="AR801" s="107"/>
      <c r="AS801" s="107"/>
      <c r="AT801" s="107"/>
      <c r="AU801" s="135"/>
      <c r="AV801" s="135"/>
      <c r="AW801" s="14"/>
      <c r="AX801" s="14"/>
      <c r="AY801" s="160">
        <f t="shared" si="76"/>
        <v>0</v>
      </c>
      <c r="AZ801" s="151"/>
      <c r="BA801" s="108"/>
      <c r="BB801" s="10" t="str">
        <f>IFERROR(_xlfn.XLOOKUP(AI801, BS_ATIVIDADE[ATIVIDADE],BS_ATIVIDADE[UNIDADE] ), "*")</f>
        <v>Nº DE PEÇAS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Produção e Intervalo</v>
      </c>
      <c r="BR801" s="19">
        <f t="shared" si="79"/>
        <v>0</v>
      </c>
      <c r="BS801" s="19">
        <f t="shared" si="80"/>
        <v>0</v>
      </c>
      <c r="BT801" s="185" t="str">
        <f t="shared" si="81"/>
        <v/>
      </c>
    </row>
    <row r="802" spans="1:72" hidden="1">
      <c r="A802" s="47" t="str">
        <f t="shared" si="77"/>
        <v>HUELTON (TP-725)46083</v>
      </c>
      <c r="B802" s="101">
        <v>46083</v>
      </c>
      <c r="C802" s="134">
        <f>IF(BS_CONTROLE[[#This Row],[DATA]]="","",WEEKNUM(BS_CONTROLE[[#This Row],[DATA]]))</f>
        <v>10</v>
      </c>
      <c r="D802" s="103" t="s">
        <v>891</v>
      </c>
      <c r="E802" s="155">
        <v>557</v>
      </c>
      <c r="F802" s="125" t="s">
        <v>775</v>
      </c>
      <c r="G802" s="140" t="str">
        <f>IF(D802="","*",VLOOKUP(F802,BS_ATIVIDADE[],3,FALSE))</f>
        <v>SOLDA</v>
      </c>
      <c r="H802" s="105" t="s">
        <v>593</v>
      </c>
      <c r="I802" s="105" t="s">
        <v>593</v>
      </c>
      <c r="J802" s="104">
        <v>92</v>
      </c>
      <c r="K802" s="104">
        <v>106.7</v>
      </c>
      <c r="L802" s="104" t="s">
        <v>593</v>
      </c>
      <c r="M802" s="126" t="s">
        <v>335</v>
      </c>
      <c r="N802" s="126" t="s">
        <v>337</v>
      </c>
      <c r="O802" s="105">
        <v>0.41666666666666669</v>
      </c>
      <c r="P802" s="105">
        <v>6.25E-2</v>
      </c>
      <c r="Q802" s="104">
        <v>1</v>
      </c>
      <c r="R802" s="10" t="str">
        <f>IFERROR(_xlfn.XLOOKUP(F802, BS_ATIVIDADE[ATIVIDADE],BS_ATIVIDADE[UNIDADE] ), "*")</f>
        <v>Nº DE SOLDA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2" s="104" t="s">
        <v>1699</v>
      </c>
      <c r="W802" s="149" t="s">
        <v>1060</v>
      </c>
      <c r="X802" s="103" t="s">
        <v>421</v>
      </c>
      <c r="Y802" s="128"/>
      <c r="Z802" s="103"/>
      <c r="AA802" s="104" t="s">
        <v>593</v>
      </c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PDM - SOLDA</v>
      </c>
      <c r="AJ802" s="9" t="str">
        <f>IF(BS_CONTROLE[[#This Row],[Atividade]]=0, "-", BS_CONTROLE[[#This Row],[Atividade]])</f>
        <v>PDM - SOLDA</v>
      </c>
      <c r="AK802" s="31" t="str">
        <f>BS_CONTROLE[[#This Row],[Local - Partida]]</f>
        <v>-</v>
      </c>
      <c r="AL802" s="31" t="str">
        <f>BS_CONTROLE[[#This Row],[Local - Encerramento]]</f>
        <v>-</v>
      </c>
      <c r="AM802" s="104" t="str">
        <f>IF(BS_CONTROLE[[#This Row],[Entre - Estações]]=0, "-", BS_CONTROLE[[#This Row],[Entre - Estações]])</f>
        <v>ZPT</v>
      </c>
      <c r="AN802" s="104" t="str">
        <f>IF(BS_CONTROLE[[#This Row],[SB]]=0, "-", BS_CONTROLE[[#This Row],[SB]])</f>
        <v>ZPT2</v>
      </c>
      <c r="AO802" s="104">
        <f>IF(BS_CONTROLE[[#This Row],[SUB]]=0, "-", BS_CONTROLE[[#This Row],[SUB]])</f>
        <v>92</v>
      </c>
      <c r="AP802" s="104">
        <f>BS_CONTROLE[[#This Row],[KM - Inicio]]</f>
        <v>106.7</v>
      </c>
      <c r="AQ802" s="104">
        <f>BS_CONTROLE[[#This Row],[KM - Inicio]]</f>
        <v>106.7</v>
      </c>
      <c r="AR802" s="107"/>
      <c r="AS802" s="107"/>
      <c r="AT802" s="107"/>
      <c r="AU802" s="135"/>
      <c r="AV802" s="135"/>
      <c r="AW802" s="14"/>
      <c r="AX802" s="14"/>
      <c r="AY802" s="160">
        <f t="shared" si="76"/>
        <v>0</v>
      </c>
      <c r="AZ802" s="151"/>
      <c r="BA802" s="108"/>
      <c r="BB802" s="10" t="str">
        <f>IFERROR(_xlfn.XLOOKUP(AI802, BS_ATIVIDADE[ATIVIDADE],BS_ATIVIDADE[UNIDADE] ), "*")</f>
        <v>Nº DE SOLDA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Produção e Intervalo</v>
      </c>
      <c r="BR802" s="19">
        <f t="shared" si="79"/>
        <v>0</v>
      </c>
      <c r="BS802" s="19">
        <f t="shared" si="80"/>
        <v>0</v>
      </c>
      <c r="BT802" s="185" t="str">
        <f t="shared" si="81"/>
        <v/>
      </c>
    </row>
    <row r="803" spans="1:72" hidden="1">
      <c r="A803" s="47" t="str">
        <f t="shared" si="77"/>
        <v>EXPANSÃO TURMA 146083</v>
      </c>
      <c r="B803" s="101">
        <v>46083</v>
      </c>
      <c r="C803" s="134">
        <f>IF(BS_CONTROLE[[#This Row],[DATA]]="","",WEEKNUM(BS_CONTROLE[[#This Row],[DATA]]))</f>
        <v>10</v>
      </c>
      <c r="D803" s="103" t="s">
        <v>594</v>
      </c>
      <c r="E803" s="155">
        <v>650</v>
      </c>
      <c r="F803" s="125" t="s">
        <v>654</v>
      </c>
      <c r="G803" s="140" t="str">
        <f>IF(D803="","*",VLOOKUP(F803,BS_ATIVIDADE[],3,FALSE))</f>
        <v>EXPANSÃO</v>
      </c>
      <c r="H803" s="105" t="s">
        <v>593</v>
      </c>
      <c r="I803" s="105" t="s">
        <v>593</v>
      </c>
      <c r="J803" s="104">
        <v>30</v>
      </c>
      <c r="K803" s="104">
        <v>108.75</v>
      </c>
      <c r="L803" s="104">
        <v>109</v>
      </c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3" s="126" t="s">
        <v>1954</v>
      </c>
      <c r="O803" s="105">
        <v>0.35416666666666669</v>
      </c>
      <c r="P803" s="105">
        <v>6.25E-2</v>
      </c>
      <c r="Q803" s="104">
        <v>1</v>
      </c>
      <c r="R803" s="10" t="str">
        <f>IFERROR(_xlfn.XLOOKUP(F803, BS_ATIVIDADE[ATIVIDADE],BS_ATIVIDADE[UNIDADE] ), "*")</f>
        <v>Nº DE SOLDA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3" s="104" t="s">
        <v>1118</v>
      </c>
      <c r="W803" s="149" t="s">
        <v>1060</v>
      </c>
      <c r="X803" s="103" t="s">
        <v>421</v>
      </c>
      <c r="Y803" s="128"/>
      <c r="Z803" s="103"/>
      <c r="AA803" s="104" t="s">
        <v>593</v>
      </c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EXPANSÃO - SOLDA</v>
      </c>
      <c r="AJ803" s="9" t="str">
        <f>IF(BS_CONTROLE[[#This Row],[Atividade]]=0, "-", BS_CONTROLE[[#This Row],[Atividade]])</f>
        <v>EXPANSÃO - SOLDA</v>
      </c>
      <c r="AK803" s="31" t="str">
        <f>BS_CONTROLE[[#This Row],[Local - Partida]]</f>
        <v>-</v>
      </c>
      <c r="AL803" s="31" t="str">
        <f>BS_CONTROLE[[#This Row],[Local - Encerramento]]</f>
        <v>-</v>
      </c>
      <c r="AM803" s="104" t="str">
        <f>IF(BS_CONTROLE[[#This Row],[Entre - Estações]]=0, "-", BS_CONTROLE[[#This Row],[Entre - Estações]])</f>
        <v>109-ZGM</v>
      </c>
      <c r="AN803" s="104" t="str">
        <f>IF(BS_CONTROLE[[#This Row],[SB]]=0, "-", BS_CONTROLE[[#This Row],[SB]])</f>
        <v>1101093/1101091</v>
      </c>
      <c r="AO803" s="104">
        <f>IF(BS_CONTROLE[[#This Row],[SUB]]=0, "-", BS_CONTROLE[[#This Row],[SUB]])</f>
        <v>30</v>
      </c>
      <c r="AP803" s="104">
        <f>BS_CONTROLE[[#This Row],[KM - Inicio]]</f>
        <v>108.75</v>
      </c>
      <c r="AQ803" s="104">
        <f>BS_CONTROLE[[#This Row],[KM - Inicio]]</f>
        <v>108.75</v>
      </c>
      <c r="AR803" s="107"/>
      <c r="AS803" s="107"/>
      <c r="AT803" s="107"/>
      <c r="AU803" s="135"/>
      <c r="AV803" s="135"/>
      <c r="AW803" s="14"/>
      <c r="AX803" s="14"/>
      <c r="AY803" s="160">
        <f t="shared" si="76"/>
        <v>0</v>
      </c>
      <c r="AZ803" s="151"/>
      <c r="BA803" s="108"/>
      <c r="BB803" s="10" t="str">
        <f>IFERROR(_xlfn.XLOOKUP(AI803, BS_ATIVIDADE[ATIVIDADE],BS_ATIVIDADE[UNIDADE] ), "*")</f>
        <v>Nº DE SOLDA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Produção e Intervalo</v>
      </c>
      <c r="BR803" s="19">
        <f t="shared" si="79"/>
        <v>0</v>
      </c>
      <c r="BS803" s="19">
        <f t="shared" si="80"/>
        <v>0</v>
      </c>
      <c r="BT803" s="185" t="str">
        <f t="shared" si="81"/>
        <v/>
      </c>
    </row>
    <row r="804" spans="1:72" hidden="1">
      <c r="A804" s="47" t="str">
        <f t="shared" si="77"/>
        <v>LEANDRO (TP-727)46083</v>
      </c>
      <c r="B804" s="101">
        <v>46083</v>
      </c>
      <c r="C804" s="134">
        <f>IF(BS_CONTROLE[[#This Row],[DATA]]="","",WEEKNUM(BS_CONTROLE[[#This Row],[DATA]]))</f>
        <v>10</v>
      </c>
      <c r="D804" s="103" t="s">
        <v>915</v>
      </c>
      <c r="E804" s="155">
        <v>722</v>
      </c>
      <c r="F804" s="125" t="s">
        <v>779</v>
      </c>
      <c r="G804" s="140" t="str">
        <f>IF(D804="","*",VLOOKUP(F804,BS_ATIVIDADE[],3,FALSE))</f>
        <v>DORMENTE - SUBSTITUIÇÂO</v>
      </c>
      <c r="H804" s="105" t="s">
        <v>593</v>
      </c>
      <c r="I804" s="105" t="s">
        <v>593</v>
      </c>
      <c r="J804" s="104">
        <v>30</v>
      </c>
      <c r="K804" s="104">
        <v>112.7</v>
      </c>
      <c r="L804" s="104" t="s">
        <v>593</v>
      </c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4" s="126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4" s="105">
        <v>0.41666666666666669</v>
      </c>
      <c r="P804" s="105">
        <v>8.3333333333333329E-2</v>
      </c>
      <c r="Q804" s="104">
        <v>30</v>
      </c>
      <c r="R804" s="10" t="str">
        <f>IFERROR(_xlfn.XLOOKUP(F804, BS_ATIVIDADE[ATIVIDADE],BS_ATIVIDADE[UNIDADE] ), "*")</f>
        <v>Nº DE DORMENTES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4" s="104" t="s">
        <v>1988</v>
      </c>
      <c r="W804" s="149" t="s">
        <v>1131</v>
      </c>
      <c r="X804" s="103" t="s">
        <v>421</v>
      </c>
      <c r="Y804" s="128"/>
      <c r="Z804" s="103"/>
      <c r="AA804" s="104" t="s">
        <v>593</v>
      </c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PDM - SUBSTITUIÇÃO - DORMENTE</v>
      </c>
      <c r="AJ804" s="9" t="str">
        <f>IF(BS_CONTROLE[[#This Row],[Atividade]]=0, "-", BS_CONTROLE[[#This Row],[Atividade]])</f>
        <v>PDM - SUBSTITUIÇÃO - DORMENTE</v>
      </c>
      <c r="AK804" s="31" t="str">
        <f>BS_CONTROLE[[#This Row],[Local - Partida]]</f>
        <v>-</v>
      </c>
      <c r="AL804" s="31" t="str">
        <f>BS_CONTROLE[[#This Row],[Local - Encerramento]]</f>
        <v>-</v>
      </c>
      <c r="AM804" s="104" t="str">
        <f>IF(BS_CONTROLE[[#This Row],[Entre - Estações]]=0, "-", BS_CONTROLE[[#This Row],[Entre - Estações]])</f>
        <v>109-ZGM</v>
      </c>
      <c r="AN804" s="104">
        <f>IF(BS_CONTROLE[[#This Row],[SB]]=0, "-", BS_CONTROLE[[#This Row],[SB]])</f>
        <v>1131121</v>
      </c>
      <c r="AO804" s="104">
        <f>IF(BS_CONTROLE[[#This Row],[SUB]]=0, "-", BS_CONTROLE[[#This Row],[SUB]])</f>
        <v>30</v>
      </c>
      <c r="AP804" s="104">
        <f>BS_CONTROLE[[#This Row],[KM - Inicio]]</f>
        <v>112.7</v>
      </c>
      <c r="AQ804" s="104">
        <f>BS_CONTROLE[[#This Row],[KM - Inicio]]</f>
        <v>112.7</v>
      </c>
      <c r="AR804" s="107"/>
      <c r="AS804" s="107"/>
      <c r="AT804" s="107"/>
      <c r="AU804" s="135"/>
      <c r="AV804" s="135"/>
      <c r="AW804" s="14"/>
      <c r="AX804" s="14"/>
      <c r="AY804" s="160">
        <f t="shared" si="76"/>
        <v>0</v>
      </c>
      <c r="AZ804" s="151"/>
      <c r="BA804" s="108"/>
      <c r="BB804" s="10" t="str">
        <f>IFERROR(_xlfn.XLOOKUP(AI804, BS_ATIVIDADE[ATIVIDADE],BS_ATIVIDADE[UNIDADE] ), "*")</f>
        <v>Nº DE DORMENTES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Produção e Intervalo</v>
      </c>
      <c r="BR804" s="19">
        <f t="shared" si="79"/>
        <v>0</v>
      </c>
      <c r="BS804" s="19">
        <f t="shared" si="80"/>
        <v>0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 hidden="1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2084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3">
    <cfRule type="expression" dxfId="168" priority="53986">
      <formula>#REF!=1</formula>
    </cfRule>
  </conditionalFormatting>
  <conditionalFormatting sqref="BE6:BE1003 U6:U1003 AY6:AY1003">
    <cfRule type="cellIs" dxfId="167" priority="53970" operator="equal">
      <formula>"ERRO"</formula>
    </cfRule>
  </conditionalFormatting>
  <conditionalFormatting sqref="BQ6:BQ1003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3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3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2085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2086</v>
      </c>
      <c r="C4" s="156" t="s">
        <v>2087</v>
      </c>
      <c r="D4" s="156" t="s">
        <v>2088</v>
      </c>
      <c r="E4" s="156" t="s">
        <v>2089</v>
      </c>
      <c r="F4" s="156" t="s">
        <v>4</v>
      </c>
      <c r="G4" s="156" t="s">
        <v>2090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2091</v>
      </c>
      <c r="C6" s="157">
        <v>407867</v>
      </c>
      <c r="D6" s="157" t="s">
        <v>2092</v>
      </c>
      <c r="E6" s="157" t="s">
        <v>826</v>
      </c>
      <c r="F6" s="157" t="s">
        <v>2093</v>
      </c>
      <c r="G6" s="158"/>
    </row>
    <row r="7" spans="2:7">
      <c r="B7" s="177" t="s">
        <v>2094</v>
      </c>
      <c r="C7" s="177">
        <v>293644</v>
      </c>
      <c r="D7" s="177" t="s">
        <v>2095</v>
      </c>
      <c r="E7" s="177" t="s">
        <v>826</v>
      </c>
      <c r="F7" s="177" t="s">
        <v>2093</v>
      </c>
      <c r="G7" s="178" t="s">
        <v>2096</v>
      </c>
    </row>
    <row r="8" spans="2:7">
      <c r="B8" s="157" t="s">
        <v>2097</v>
      </c>
      <c r="C8" s="157">
        <v>256790</v>
      </c>
      <c r="D8" s="157" t="s">
        <v>2098</v>
      </c>
      <c r="E8" s="157" t="s">
        <v>827</v>
      </c>
      <c r="F8" s="157" t="s">
        <v>2099</v>
      </c>
      <c r="G8" s="158">
        <v>46357</v>
      </c>
    </row>
    <row r="9" spans="2:7" ht="29.25">
      <c r="B9" s="157" t="s">
        <v>2100</v>
      </c>
      <c r="C9" s="157"/>
      <c r="D9" s="157"/>
      <c r="E9" s="157" t="s">
        <v>827</v>
      </c>
      <c r="F9" s="157" t="s">
        <v>2099</v>
      </c>
      <c r="G9" s="158" t="s">
        <v>2101</v>
      </c>
    </row>
    <row r="10" spans="2:7">
      <c r="B10" s="157" t="s">
        <v>2102</v>
      </c>
      <c r="C10" s="157">
        <v>265193</v>
      </c>
      <c r="D10" s="157" t="s">
        <v>2103</v>
      </c>
      <c r="E10" s="157" t="s">
        <v>828</v>
      </c>
      <c r="F10" s="157" t="s">
        <v>54</v>
      </c>
      <c r="G10" s="157" t="s">
        <v>2104</v>
      </c>
    </row>
    <row r="11" spans="2:7">
      <c r="B11" s="157" t="s">
        <v>2105</v>
      </c>
      <c r="C11" s="157">
        <v>293716</v>
      </c>
      <c r="D11" s="157" t="s">
        <v>2106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2107</v>
      </c>
      <c r="C12" s="157">
        <v>257258</v>
      </c>
      <c r="D12" s="157" t="s">
        <v>2108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2109</v>
      </c>
      <c r="C13" s="157">
        <v>371147</v>
      </c>
      <c r="D13" s="157" t="s">
        <v>2110</v>
      </c>
      <c r="E13" s="157" t="s">
        <v>829</v>
      </c>
      <c r="F13" s="157" t="s">
        <v>71</v>
      </c>
      <c r="G13" s="157" t="s">
        <v>2104</v>
      </c>
    </row>
    <row r="14" spans="2:7">
      <c r="B14" s="157" t="s">
        <v>2111</v>
      </c>
      <c r="C14" s="157">
        <v>259230</v>
      </c>
      <c r="D14" s="157" t="s">
        <v>2112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2113</v>
      </c>
      <c r="C15" s="157">
        <v>370705</v>
      </c>
      <c r="D15" s="157"/>
      <c r="E15" s="157" t="s">
        <v>829</v>
      </c>
      <c r="F15" s="157" t="s">
        <v>71</v>
      </c>
      <c r="G15" s="157" t="s">
        <v>2104</v>
      </c>
    </row>
    <row r="16" spans="2:7" ht="29.25">
      <c r="B16" s="157" t="s">
        <v>2114</v>
      </c>
      <c r="C16" s="157">
        <v>258542</v>
      </c>
      <c r="D16" s="157" t="s">
        <v>2115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2116</v>
      </c>
      <c r="C17" s="157">
        <v>257050</v>
      </c>
      <c r="D17" s="157" t="s">
        <v>2117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2118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2119</v>
      </c>
      <c r="D4" s="159" t="s">
        <v>2120</v>
      </c>
      <c r="E4" s="159" t="s">
        <v>2121</v>
      </c>
      <c r="F4" s="156" t="s">
        <v>2122</v>
      </c>
      <c r="G4" s="159" t="s">
        <v>2123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2124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2125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2124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2126</v>
      </c>
      <c r="G9" s="162" t="s">
        <v>2127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2124</v>
      </c>
      <c r="G10" s="162"/>
    </row>
    <row r="11" spans="2:7" ht="19.5" customHeight="1">
      <c r="B11" s="162" t="s">
        <v>2128</v>
      </c>
      <c r="C11" s="162">
        <v>9038</v>
      </c>
      <c r="D11" s="163">
        <v>46076</v>
      </c>
      <c r="E11" s="162">
        <v>8698</v>
      </c>
      <c r="F11" s="164" t="s">
        <v>2129</v>
      </c>
      <c r="G11" s="162"/>
    </row>
    <row r="12" spans="2:7" ht="19.5" customHeight="1">
      <c r="B12" s="162" t="s">
        <v>752</v>
      </c>
      <c r="C12" s="162" t="s">
        <v>2130</v>
      </c>
      <c r="D12" s="163">
        <v>46066</v>
      </c>
      <c r="E12" s="162">
        <v>9500</v>
      </c>
      <c r="F12" s="164" t="s">
        <v>2131</v>
      </c>
      <c r="G12" s="162"/>
    </row>
    <row r="13" spans="2:7" ht="19.5" customHeight="1">
      <c r="B13" s="162" t="s">
        <v>752</v>
      </c>
      <c r="C13" s="162" t="s">
        <v>2132</v>
      </c>
      <c r="D13" s="163">
        <v>46066</v>
      </c>
      <c r="E13" s="162">
        <v>10500</v>
      </c>
      <c r="F13" s="164" t="s">
        <v>2131</v>
      </c>
      <c r="G13" s="162"/>
    </row>
    <row r="14" spans="2:7" ht="19.5" customHeight="1">
      <c r="B14" s="162" t="s">
        <v>752</v>
      </c>
      <c r="C14" s="162" t="s">
        <v>2133</v>
      </c>
      <c r="D14" s="163">
        <v>46066</v>
      </c>
      <c r="E14" s="162">
        <v>9000</v>
      </c>
      <c r="F14" s="164" t="s">
        <v>2131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690" sqref="A690:P72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2134</v>
      </c>
      <c r="D5" s="278"/>
      <c r="E5" s="278"/>
      <c r="F5" s="278"/>
      <c r="G5" s="278"/>
      <c r="H5" s="278"/>
      <c r="I5" s="278"/>
      <c r="J5" s="279"/>
      <c r="K5" s="280" t="s">
        <v>2135</v>
      </c>
      <c r="L5" s="281"/>
      <c r="M5" s="281"/>
      <c r="N5" s="281"/>
      <c r="O5" s="282" t="s">
        <v>2136</v>
      </c>
      <c r="P5" s="283"/>
    </row>
    <row r="6" spans="1:16" s="73" customFormat="1" ht="15" customHeight="1">
      <c r="A6" s="65" t="s">
        <v>2137</v>
      </c>
      <c r="B6" s="74" t="s">
        <v>2138</v>
      </c>
      <c r="C6" s="75" t="s">
        <v>995</v>
      </c>
      <c r="D6" s="76" t="s">
        <v>996</v>
      </c>
      <c r="E6" s="75" t="s">
        <v>2139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2140</v>
      </c>
      <c r="M6" s="79" t="s">
        <v>611</v>
      </c>
      <c r="N6" s="80" t="s">
        <v>990</v>
      </c>
      <c r="O6" s="154" t="s">
        <v>1033</v>
      </c>
      <c r="P6" s="132" t="s">
        <v>2141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1</v>
      </c>
      <c r="P732" s="145" t="str">
        <f>IF($A$2=1,IF(SP_SUL!BJ733="","*",SP_SUL!BJ733),IF(SP_SUL!BK733="","*",SP_SUL!BK733))</f>
        <v>*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 t="str">
        <f>IF(SP_SUL!BH734="","*",SP_SUL!BH734)</f>
        <v>*</v>
      </c>
      <c r="P733" s="145" t="str">
        <f>IF($A$2=1,IF(SP_SUL!#REF!="","*",SP_SUL!#REF!),IF(SP_SUL!BK734="","*",SP_SUL!BK734))</f>
        <v>*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0.125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 t="str">
        <f>IF(SP_SUL!BH735="","*",SP_SUL!BH735)</f>
        <v>*</v>
      </c>
      <c r="P734" s="145" t="str">
        <f>IF($A$2=1,IF(SP_SUL!BJ734="","*",SP_SUL!BJ734),IF(SP_SUL!BK735="","*",SP_SUL!BK735))</f>
        <v>*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1</v>
      </c>
      <c r="P736" s="145" t="str">
        <f>IF($A$2=1,IF(SP_SUL!BJ737="","*",SP_SUL!BJ737),IF(SP_SUL!BK737="","*",SP_SUL!BK737))</f>
        <v>*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>
        <f>IF(SP_SUL!B744="","*",SP_SUL!B744)</f>
        <v>46081</v>
      </c>
      <c r="B743" s="82" t="str">
        <f>IF(SP_SUL!X744="","*",SP_SUL!X744)</f>
        <v>Oportunidade</v>
      </c>
      <c r="C743" s="82" t="str">
        <f>IF(SP_SUL!S744="","*",SP_SUL!S744)</f>
        <v>SP SUL</v>
      </c>
      <c r="D743" s="82" t="str">
        <f>IF(SP_SUL!T744="","*",SP_SUL!T744)</f>
        <v>ZBV-ZKE</v>
      </c>
      <c r="E743" s="82" t="str">
        <f>IF(SP_SUL!D744="","*",SP_SUL!D744)</f>
        <v>ROBSON (TP-729)</v>
      </c>
      <c r="F743" s="82" t="str">
        <f>IF(SP_SUL!H744="","*",SP_SUL!H744)</f>
        <v>-</v>
      </c>
      <c r="G743" s="82" t="str">
        <f>IF(SP_SUL!M744="","*",SP_SUL!M744)</f>
        <v>ZDS-ZQB</v>
      </c>
      <c r="H743" s="115">
        <f>IF(SP_SUL!K744="","*",SP_SUL!K744)</f>
        <v>252.45</v>
      </c>
      <c r="I743" s="112">
        <f>IF(SP_SUL!O744="","*",SP_SUL!O744)</f>
        <v>0.41666666666666669</v>
      </c>
      <c r="J743" s="112">
        <f>IF(SP_SUL!P744="","*",SP_SUL!P744)</f>
        <v>8.3333333333333329E-2</v>
      </c>
      <c r="K743" s="82" t="str">
        <f>IF(SP_SUL!AK744="","*",SP_SUL!AK744)</f>
        <v>-</v>
      </c>
      <c r="L743" s="82" t="str">
        <f>IF(SP_SUL!AM744="","*",SP_SUL!AM744)</f>
        <v>ZDS-ZQB</v>
      </c>
      <c r="M743" s="82">
        <f>IF(SP_SUL!AP744="","*",SP_SUL!AP744)</f>
        <v>252.45</v>
      </c>
      <c r="N743" s="82" t="str">
        <f>IF(SP_SUL!AM744="","*",SP_SUL!AM744)</f>
        <v>ZDS-ZQB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>
        <f>IF(SP_SUL!B745="","*",SP_SUL!B745)</f>
        <v>46081</v>
      </c>
      <c r="B744" s="82" t="str">
        <f>IF(SP_SUL!X745="","*",SP_SUL!X745)</f>
        <v>Oportunidade</v>
      </c>
      <c r="C744" s="82" t="str">
        <f>IF(SP_SUL!S745="","*",SP_SUL!S745)</f>
        <v>SP SUL</v>
      </c>
      <c r="D744" s="82" t="str">
        <f>IF(SP_SUL!T745="","*",SP_SUL!T745)</f>
        <v>ZBV-ZKE</v>
      </c>
      <c r="E744" s="82" t="str">
        <f>IF(SP_SUL!D745="","*",SP_SUL!D745)</f>
        <v>V93</v>
      </c>
      <c r="F744" s="82" t="str">
        <f>IF(SP_SUL!H745="","*",SP_SUL!H745)</f>
        <v>ZYU1</v>
      </c>
      <c r="G744" s="82" t="str">
        <f>IF(SP_SUL!M745="","*",SP_SUL!M745)</f>
        <v>ZYU-ZST</v>
      </c>
      <c r="H744" s="115">
        <f>IF(SP_SUL!K745="","*",SP_SUL!K745)</f>
        <v>204.4</v>
      </c>
      <c r="I744" s="112">
        <f>IF(SP_SUL!O745="","*",SP_SUL!O745)</f>
        <v>0.33333333333333331</v>
      </c>
      <c r="J744" s="112">
        <f>IF(SP_SUL!P745="","*",SP_SUL!P745)</f>
        <v>8.3333333333333329E-2</v>
      </c>
      <c r="K744" s="82" t="str">
        <f>IF(SP_SUL!AK745="","*",SP_SUL!AK745)</f>
        <v>ZYU1</v>
      </c>
      <c r="L744" s="82" t="str">
        <f>IF(SP_SUL!AM745="","*",SP_SUL!AM745)</f>
        <v>ZYU-ZST</v>
      </c>
      <c r="M744" s="82">
        <f>IF(SP_SUL!AP745="","*",SP_SUL!AP745)</f>
        <v>204.4</v>
      </c>
      <c r="N744" s="82" t="str">
        <f>IF(SP_SUL!AM745="","*",SP_SUL!AM745)</f>
        <v>ZYU-ZST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>
        <f>IF(SP_SUL!B746="","*",SP_SUL!B746)</f>
        <v>46081</v>
      </c>
      <c r="B745" s="82" t="str">
        <f>IF(SP_SUL!X746="","*",SP_SUL!X746)</f>
        <v>Oportunidade</v>
      </c>
      <c r="C745" s="82" t="str">
        <f>IF(SP_SUL!S746="","*",SP_SUL!S746)</f>
        <v>SP SUL</v>
      </c>
      <c r="D745" s="82" t="str">
        <f>IF(SP_SUL!T746="","*",SP_SUL!T746)</f>
        <v>ZBV-ZKE</v>
      </c>
      <c r="E745" s="82" t="str">
        <f>IF(SP_SUL!D746="","*",SP_SUL!D746)</f>
        <v>JOSÉ  (TF-521)</v>
      </c>
      <c r="F745" s="82" t="str">
        <f>IF(SP_SUL!H746="","*",SP_SUL!H746)</f>
        <v>-</v>
      </c>
      <c r="G745" s="82" t="str">
        <f>IF(SP_SUL!M746="","*",SP_SUL!M746)</f>
        <v>ZDY-ZFY</v>
      </c>
      <c r="H745" s="115">
        <f>IF(SP_SUL!K746="","*",SP_SUL!K746)</f>
        <v>190.3</v>
      </c>
      <c r="I745" s="112">
        <f>IF(SP_SUL!O746="","*",SP_SUL!O746)</f>
        <v>0.375</v>
      </c>
      <c r="J745" s="112">
        <f>IF(SP_SUL!P746="","*",SP_SUL!P746)</f>
        <v>8.3333333333333329E-2</v>
      </c>
      <c r="K745" s="82" t="str">
        <f>IF(SP_SUL!AK746="","*",SP_SUL!AK746)</f>
        <v>-</v>
      </c>
      <c r="L745" s="82" t="str">
        <f>IF(SP_SUL!AM746="","*",SP_SUL!AM746)</f>
        <v>ZDY-ZFY</v>
      </c>
      <c r="M745" s="82">
        <f>IF(SP_SUL!AP746="","*",SP_SUL!AP746)</f>
        <v>190.3</v>
      </c>
      <c r="N745" s="82" t="str">
        <f>IF(SP_SUL!AM746="","*",SP_SUL!AM746)</f>
        <v>ZDY-ZFY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>
        <f>IF(SP_SUL!B747="","*",SP_SUL!B747)</f>
        <v>46081</v>
      </c>
      <c r="B746" s="82" t="str">
        <f>IF(SP_SUL!X747="","*",SP_SUL!X747)</f>
        <v>Oportunidade</v>
      </c>
      <c r="C746" s="82" t="str">
        <f>IF(SP_SUL!S747="","*",SP_SUL!S747)</f>
        <v>SP SUL</v>
      </c>
      <c r="D746" s="82" t="str">
        <f>IF(SP_SUL!T747="","*",SP_SUL!T747)</f>
        <v>ZBV-ZKE</v>
      </c>
      <c r="E746" s="82" t="str">
        <f>IF(SP_SUL!D747="","*",SP_SUL!D747)</f>
        <v>ROBSON (TP-729)</v>
      </c>
      <c r="F746" s="82" t="str">
        <f>IF(SP_SUL!H747="","*",SP_SUL!H747)</f>
        <v>-</v>
      </c>
      <c r="G746" s="82" t="str">
        <f>IF(SP_SUL!M747="","*",SP_SUL!M747)</f>
        <v>ZDY-ZFY</v>
      </c>
      <c r="H746" s="115">
        <f>IF(SP_SUL!K747="","*",SP_SUL!K747)</f>
        <v>187.58</v>
      </c>
      <c r="I746" s="112">
        <f>IF(SP_SUL!O747="","*",SP_SUL!O747)</f>
        <v>0.375</v>
      </c>
      <c r="J746" s="112">
        <f>IF(SP_SUL!P747="","*",SP_SUL!P747)</f>
        <v>8.3333333333333329E-2</v>
      </c>
      <c r="K746" s="82" t="str">
        <f>IF(SP_SUL!AK747="","*",SP_SUL!AK747)</f>
        <v>-</v>
      </c>
      <c r="L746" s="82" t="str">
        <f>IF(SP_SUL!AM747="","*",SP_SUL!AM747)</f>
        <v>ZDY-ZFY</v>
      </c>
      <c r="M746" s="82">
        <f>IF(SP_SUL!AP747="","*",SP_SUL!AP747)</f>
        <v>187.58</v>
      </c>
      <c r="N746" s="82" t="str">
        <f>IF(SP_SUL!AM747="","*",SP_SUL!AM747)</f>
        <v>ZDY-ZFY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>
        <f>IF(SP_SUL!B748="","*",SP_SUL!B748)</f>
        <v>46081</v>
      </c>
      <c r="B747" s="82" t="str">
        <f>IF(SP_SUL!X748="","*",SP_SUL!X748)</f>
        <v>Oportunidade</v>
      </c>
      <c r="C747" s="82" t="str">
        <f>IF(SP_SUL!S748="","*",SP_SUL!S748)</f>
        <v>SP SUL</v>
      </c>
      <c r="D747" s="82" t="str">
        <f>IF(SP_SUL!T748="","*",SP_SUL!T748)</f>
        <v>ZBV-ZKE</v>
      </c>
      <c r="E747" s="82" t="str">
        <f>IF(SP_SUL!D748="","*",SP_SUL!D748)</f>
        <v xml:space="preserve">TURMA FIXA VIA </v>
      </c>
      <c r="F747" s="82" t="str">
        <f>IF(SP_SUL!H748="","*",SP_SUL!H748)</f>
        <v>-</v>
      </c>
      <c r="G747" s="82" t="str">
        <f>IF(SP_SUL!M748="","*",SP_SUL!M748)</f>
        <v>ZGA-ZCX</v>
      </c>
      <c r="H747" s="115">
        <f>IF(SP_SUL!K748="","*",SP_SUL!K748)</f>
        <v>157.9</v>
      </c>
      <c r="I747" s="112">
        <f>IF(SP_SUL!O748="","*",SP_SUL!O748)</f>
        <v>0.41666666666666669</v>
      </c>
      <c r="J747" s="112">
        <f>IF(SP_SUL!P748="","*",SP_SUL!P748)</f>
        <v>0.125</v>
      </c>
      <c r="K747" s="82" t="str">
        <f>IF(SP_SUL!AK748="","*",SP_SUL!AK748)</f>
        <v>-</v>
      </c>
      <c r="L747" s="82" t="str">
        <f>IF(SP_SUL!AM748="","*",SP_SUL!AM748)</f>
        <v>ZGA-ZCX</v>
      </c>
      <c r="M747" s="82">
        <f>IF(SP_SUL!AP748="","*",SP_SUL!AP748)</f>
        <v>157.9</v>
      </c>
      <c r="N747" s="82" t="str">
        <f>IF(SP_SUL!AM748="","*",SP_SUL!AM748)</f>
        <v>ZGA-ZCX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>
        <f>IF(SP_SUL!B749="","*",SP_SUL!B749)</f>
        <v>46081</v>
      </c>
      <c r="B748" s="82" t="str">
        <f>IF(SP_SUL!X749="","*",SP_SUL!X749)</f>
        <v>Oportunidade</v>
      </c>
      <c r="C748" s="82" t="str">
        <f>IF(SP_SUL!S749="","*",SP_SUL!S749)</f>
        <v>SP SUL</v>
      </c>
      <c r="D748" s="82" t="str">
        <f>IF(SP_SUL!T749="","*",SP_SUL!T749)</f>
        <v>ZKE-ZEV</v>
      </c>
      <c r="E748" s="82" t="str">
        <f>IF(SP_SUL!D749="","*",SP_SUL!D749)</f>
        <v>E17</v>
      </c>
      <c r="F748" s="82" t="str">
        <f>IF(SP_SUL!H749="","*",SP_SUL!H749)</f>
        <v>102ZKW2</v>
      </c>
      <c r="G748" s="82" t="str">
        <f>IF(SP_SUL!M749="","*",SP_SUL!M749)</f>
        <v>ZKW-ZLU</v>
      </c>
      <c r="H748" s="115">
        <f>IF(SP_SUL!K749="","*",SP_SUL!K749)</f>
        <v>100.3</v>
      </c>
      <c r="I748" s="112">
        <f>IF(SP_SUL!O749="","*",SP_SUL!O749)</f>
        <v>0.38194444444444442</v>
      </c>
      <c r="J748" s="112">
        <f>IF(SP_SUL!P749="","*",SP_SUL!P749)</f>
        <v>0.125</v>
      </c>
      <c r="K748" s="82" t="str">
        <f>IF(SP_SUL!AK749="","*",SP_SUL!AK749)</f>
        <v>102ZKW2</v>
      </c>
      <c r="L748" s="82" t="str">
        <f>IF(SP_SUL!AM749="","*",SP_SUL!AM749)</f>
        <v>ZKW-ZLU</v>
      </c>
      <c r="M748" s="82">
        <f>IF(SP_SUL!AP749="","*",SP_SUL!AP749)</f>
        <v>100.3</v>
      </c>
      <c r="N748" s="82" t="str">
        <f>IF(SP_SUL!AM749="","*",SP_SUL!AM749)</f>
        <v>ZKW-ZLU</v>
      </c>
      <c r="O748" s="109">
        <f>IF(SP_SUL!BH749="","*",SP_SUL!BH749)</f>
        <v>1</v>
      </c>
      <c r="P748" s="145" t="str">
        <f>IF($A$2=1,IF(SP_SUL!BJ749="","*",SP_SUL!BJ749),IF(SP_SUL!BK749="","*",SP_SUL!BK749))</f>
        <v>*</v>
      </c>
    </row>
    <row r="749" spans="1:16" hidden="1">
      <c r="A749" s="81">
        <f>IF(SP_SUL!B750="","*",SP_SUL!B750)</f>
        <v>46081</v>
      </c>
      <c r="B749" s="82" t="str">
        <f>IF(SP_SUL!X750="","*",SP_SUL!X750)</f>
        <v>Oportunidade</v>
      </c>
      <c r="C749" s="82" t="str">
        <f>IF(SP_SUL!S750="","*",SP_SUL!S750)</f>
        <v>SP SUL</v>
      </c>
      <c r="D749" s="82" t="str">
        <f>IF(SP_SUL!T750="","*",SP_SUL!T750)</f>
        <v>ZKE-ZEV</v>
      </c>
      <c r="E749" s="82" t="str">
        <f>IF(SP_SUL!D750="","*",SP_SUL!D750)</f>
        <v>CLEBISON (TP-728)</v>
      </c>
      <c r="F749" s="82" t="str">
        <f>IF(SP_SUL!H750="","*",SP_SUL!H750)</f>
        <v>-</v>
      </c>
      <c r="G749" s="82" t="str">
        <f>IF(SP_SUL!M750="","*",SP_SUL!M750)</f>
        <v>ZWI-ZEM</v>
      </c>
      <c r="H749" s="115">
        <f>IF(SP_SUL!K750="","*",SP_SUL!K750)</f>
        <v>127.5</v>
      </c>
      <c r="I749" s="112">
        <f>IF(SP_SUL!O750="","*",SP_SUL!O750)</f>
        <v>0.375</v>
      </c>
      <c r="J749" s="112">
        <f>IF(SP_SUL!P750="","*",SP_SUL!P750)</f>
        <v>8.3333333333333329E-2</v>
      </c>
      <c r="K749" s="82" t="str">
        <f>IF(SP_SUL!AK750="","*",SP_SUL!AK750)</f>
        <v>-</v>
      </c>
      <c r="L749" s="82" t="str">
        <f>IF(SP_SUL!AM750="","*",SP_SUL!AM750)</f>
        <v>ZWI-ZEM</v>
      </c>
      <c r="M749" s="82">
        <f>IF(SP_SUL!AP750="","*",SP_SUL!AP750)</f>
        <v>127.5</v>
      </c>
      <c r="N749" s="82" t="str">
        <f>IF(SP_SUL!AM750="","*",SP_SUL!AM750)</f>
        <v>ZWI-ZEM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>
        <f>IF(SP_SUL!B751="","*",SP_SUL!B751)</f>
        <v>46081</v>
      </c>
      <c r="B750" s="82" t="str">
        <f>IF(SP_SUL!X751="","*",SP_SUL!X751)</f>
        <v>Oportunidade</v>
      </c>
      <c r="C750" s="82" t="str">
        <f>IF(SP_SUL!S751="","*",SP_SUL!S751)</f>
        <v>SP SUL</v>
      </c>
      <c r="D750" s="82" t="str">
        <f>IF(SP_SUL!T751="","*",SP_SUL!T751)</f>
        <v>ZKE-ZEV</v>
      </c>
      <c r="E750" s="82" t="str">
        <f>IF(SP_SUL!D751="","*",SP_SUL!D751)</f>
        <v>ISMAEL(TP-726)</v>
      </c>
      <c r="F750" s="82" t="str">
        <f>IF(SP_SUL!H751="","*",SP_SUL!H751)</f>
        <v>-</v>
      </c>
      <c r="G750" s="82" t="str">
        <f>IF(SP_SUL!M751="","*",SP_SUL!M751)</f>
        <v>ZWI-ZEM</v>
      </c>
      <c r="H750" s="115">
        <f>IF(SP_SUL!K751="","*",SP_SUL!K751)</f>
        <v>127.5</v>
      </c>
      <c r="I750" s="112">
        <f>IF(SP_SUL!O751="","*",SP_SUL!O751)</f>
        <v>0.375</v>
      </c>
      <c r="J750" s="112">
        <f>IF(SP_SUL!P751="","*",SP_SUL!P751)</f>
        <v>8.3333333333333329E-2</v>
      </c>
      <c r="K750" s="82" t="str">
        <f>IF(SP_SUL!AK751="","*",SP_SUL!AK751)</f>
        <v>-</v>
      </c>
      <c r="L750" s="82" t="str">
        <f>IF(SP_SUL!AM751="","*",SP_SUL!AM751)</f>
        <v>ZWI-ZEM</v>
      </c>
      <c r="M750" s="82">
        <f>IF(SP_SUL!AP751="","*",SP_SUL!AP751)</f>
        <v>127.5</v>
      </c>
      <c r="N750" s="82" t="str">
        <f>IF(SP_SUL!AM751="","*",SP_SUL!AM751)</f>
        <v>ZWI-ZEM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>
        <f>IF(SP_SUL!B752="","*",SP_SUL!B752)</f>
        <v>46081</v>
      </c>
      <c r="B751" s="82" t="str">
        <f>IF(SP_SUL!X752="","*",SP_SUL!X752)</f>
        <v>Oportunidade</v>
      </c>
      <c r="C751" s="82" t="str">
        <f>IF(SP_SUL!S752="","*",SP_SUL!S752)</f>
        <v>SP SUL</v>
      </c>
      <c r="D751" s="82" t="str">
        <f>IF(SP_SUL!T752="","*",SP_SUL!T752)</f>
        <v>ZKE-ZEV</v>
      </c>
      <c r="E751" s="82" t="str">
        <f>IF(SP_SUL!D752="","*",SP_SUL!D752)</f>
        <v>W60</v>
      </c>
      <c r="F751" s="82" t="str">
        <f>IF(SP_SUL!H752="","*",SP_SUL!H752)</f>
        <v>ZEM130-2</v>
      </c>
      <c r="G751" s="82" t="str">
        <f>IF(SP_SUL!M752="","*",SP_SUL!M752)</f>
        <v>ZWI-ZEM</v>
      </c>
      <c r="H751" s="115">
        <f>IF(SP_SUL!K752="","*",SP_SUL!K752)</f>
        <v>127.8</v>
      </c>
      <c r="I751" s="112">
        <f>IF(SP_SUL!O752="","*",SP_SUL!O752)</f>
        <v>0.33333333333333331</v>
      </c>
      <c r="J751" s="112">
        <f>IF(SP_SUL!P752="","*",SP_SUL!P752)</f>
        <v>8.3333333333333329E-2</v>
      </c>
      <c r="K751" s="82" t="str">
        <f>IF(SP_SUL!AK752="","*",SP_SUL!AK752)</f>
        <v>ZEM130-2</v>
      </c>
      <c r="L751" s="82" t="str">
        <f>IF(SP_SUL!AM752="","*",SP_SUL!AM752)</f>
        <v>ZWI-ZEM</v>
      </c>
      <c r="M751" s="82">
        <f>IF(SP_SUL!AP752="","*",SP_SUL!AP752)</f>
        <v>127.8</v>
      </c>
      <c r="N751" s="82" t="str">
        <f>IF(SP_SUL!AM752="","*",SP_SUL!AM752)</f>
        <v>ZWI-ZEM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>
        <f>IF(SP_SUL!B753="","*",SP_SUL!B753)</f>
        <v>46081</v>
      </c>
      <c r="B752" s="82" t="str">
        <f>IF(SP_SUL!X753="","*",SP_SUL!X753)</f>
        <v>Oportunidade</v>
      </c>
      <c r="C752" s="82" t="str">
        <f>IF(SP_SUL!S753="","*",SP_SUL!S753)</f>
        <v>SP SUL</v>
      </c>
      <c r="D752" s="82" t="str">
        <f>IF(SP_SUL!T753="","*",SP_SUL!T753)</f>
        <v>ZKE-ZEV</v>
      </c>
      <c r="E752" s="82" t="str">
        <f>IF(SP_SUL!D753="","*",SP_SUL!D753)</f>
        <v>V89</v>
      </c>
      <c r="F752" s="82" t="str">
        <f>IF(SP_SUL!H753="","*",SP_SUL!H753)</f>
        <v>102ZKW2</v>
      </c>
      <c r="G752" s="82" t="str">
        <f>IF(SP_SUL!M753="","*",SP_SUL!M753)</f>
        <v>ZEM</v>
      </c>
      <c r="H752" s="115">
        <f>IF(SP_SUL!K753="","*",SP_SUL!K753)</f>
        <v>134.5</v>
      </c>
      <c r="I752" s="112">
        <f>IF(SP_SUL!O753="","*",SP_SUL!O753)</f>
        <v>0.375</v>
      </c>
      <c r="J752" s="112">
        <f>IF(SP_SUL!P753="","*",SP_SUL!P753)</f>
        <v>8.3333333333333329E-2</v>
      </c>
      <c r="K752" s="82" t="str">
        <f>IF(SP_SUL!AK753="","*",SP_SUL!AK753)</f>
        <v>102ZKW2</v>
      </c>
      <c r="L752" s="82" t="str">
        <f>IF(SP_SUL!AM753="","*",SP_SUL!AM753)</f>
        <v>ZEM</v>
      </c>
      <c r="M752" s="82">
        <f>IF(SP_SUL!AP753="","*",SP_SUL!AP753)</f>
        <v>134.5</v>
      </c>
      <c r="N752" s="82" t="str">
        <f>IF(SP_SUL!AM753="","*",SP_SUL!AM753)</f>
        <v>ZEM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*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>
        <f>IF(SP_SUL!B755="","*",SP_SUL!B755)</f>
        <v>46081</v>
      </c>
      <c r="B754" s="82" t="str">
        <f>IF(SP_SUL!X755="","*",SP_SUL!X755)</f>
        <v>Oportunidade</v>
      </c>
      <c r="C754" s="82" t="str">
        <f>IF(SP_SUL!S755="","*",SP_SUL!S755)</f>
        <v>SP SUL</v>
      </c>
      <c r="D754" s="82" t="str">
        <f>IF(SP_SUL!T755="","*",SP_SUL!T755)</f>
        <v>ZKE-ZEV</v>
      </c>
      <c r="E754" s="82" t="str">
        <f>IF(SP_SUL!D755="","*",SP_SUL!D755)</f>
        <v>MOD ZRB</v>
      </c>
      <c r="F754" s="82" t="str">
        <f>IF(SP_SUL!H755="","*",SP_SUL!H755)</f>
        <v>-</v>
      </c>
      <c r="G754" s="82" t="str">
        <f>IF(SP_SUL!M755="","*",SP_SUL!M755)</f>
        <v>ZEJ-ZRB</v>
      </c>
      <c r="H754" s="115">
        <f>IF(SP_SUL!K755="","*",SP_SUL!K755)</f>
        <v>145.9</v>
      </c>
      <c r="I754" s="112">
        <f>IF(SP_SUL!O755="","*",SP_SUL!O755)</f>
        <v>0.33333333333333331</v>
      </c>
      <c r="J754" s="112">
        <f>IF(SP_SUL!P755="","*",SP_SUL!P755)</f>
        <v>0.33333333333333331</v>
      </c>
      <c r="K754" s="82" t="str">
        <f>IF(SP_SUL!AK755="","*",SP_SUL!AK755)</f>
        <v>-</v>
      </c>
      <c r="L754" s="82" t="str">
        <f>IF(SP_SUL!AM755="","*",SP_SUL!AM755)</f>
        <v>ZEJ-ZRB</v>
      </c>
      <c r="M754" s="82">
        <f>IF(SP_SUL!AP755="","*",SP_SUL!AP755)</f>
        <v>145.9</v>
      </c>
      <c r="N754" s="82" t="str">
        <f>IF(SP_SUL!AM755="","*",SP_SUL!AM755)</f>
        <v>ZEJ-ZRB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>
        <f>IF(SP_SUL!B756="","*",SP_SUL!B756)</f>
        <v>46081</v>
      </c>
      <c r="B755" s="82" t="str">
        <f>IF(SP_SUL!X756="","*",SP_SUL!X756)</f>
        <v>Oportunidade</v>
      </c>
      <c r="C755" s="82" t="str">
        <f>IF(SP_SUL!S756="","*",SP_SUL!S756)</f>
        <v>SP SUL</v>
      </c>
      <c r="D755" s="82" t="str">
        <f>IF(SP_SUL!T756="","*",SP_SUL!T756)</f>
        <v>ZKE-ZEV</v>
      </c>
      <c r="E755" s="82" t="str">
        <f>IF(SP_SUL!D756="","*",SP_SUL!D756)</f>
        <v>W96</v>
      </c>
      <c r="F755" s="82" t="str">
        <f>IF(SP_SUL!H756="","*",SP_SUL!H756)</f>
        <v>ZEM1</v>
      </c>
      <c r="G755" s="82" t="str">
        <f>IF(SP_SUL!M756="","*",SP_SUL!M756)</f>
        <v>ZEJ-ZRB</v>
      </c>
      <c r="H755" s="115">
        <f>IF(SP_SUL!K756="","*",SP_SUL!K756)</f>
        <v>150</v>
      </c>
      <c r="I755" s="112">
        <f>IF(SP_SUL!O756="","*",SP_SUL!O756)</f>
        <v>0.29166666666666669</v>
      </c>
      <c r="J755" s="112">
        <f>IF(SP_SUL!P756="","*",SP_SUL!P756)</f>
        <v>6.9444444444444447E-4</v>
      </c>
      <c r="K755" s="82" t="str">
        <f>IF(SP_SUL!AK756="","*",SP_SUL!AK756)</f>
        <v>ZEM1</v>
      </c>
      <c r="L755" s="82" t="str">
        <f>IF(SP_SUL!AM756="","*",SP_SUL!AM756)</f>
        <v>ZEJ-ZRB</v>
      </c>
      <c r="M755" s="82">
        <f>IF(SP_SUL!AP756="","*",SP_SUL!AP756)</f>
        <v>150</v>
      </c>
      <c r="N755" s="82" t="str">
        <f>IF(SP_SUL!AM756="","*",SP_SUL!AM756)</f>
        <v>ZEJ-ZRB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Oportunidade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Oportunidade</v>
      </c>
      <c r="C757" s="82" t="str">
        <f>IF(SP_SUL!S758="","*",SP_SUL!S758)</f>
        <v>SP SUL</v>
      </c>
      <c r="D757" s="82" t="str">
        <f>IF(SP_SUL!T758="","*",SP_SUL!T758)</f>
        <v>ZKE-ZEV</v>
      </c>
      <c r="E757" s="82" t="str">
        <f>IF(SP_SUL!D758="","*",SP_SUL!D758)</f>
        <v>MATEUS (TP-809)</v>
      </c>
      <c r="F757" s="82" t="str">
        <f>IF(SP_SUL!H758="","*",SP_SUL!H758)</f>
        <v>-</v>
      </c>
      <c r="G757" s="82" t="str">
        <f>IF(SP_SUL!M758="","*",SP_SUL!M758)</f>
        <v>ZRB-ZEV</v>
      </c>
      <c r="H757" s="115">
        <f>IF(SP_SUL!K758="","*",SP_SUL!K758)</f>
        <v>156.93</v>
      </c>
      <c r="I757" s="112">
        <f>IF(SP_SUL!O758="","*",SP_SUL!O758)</f>
        <v>0.35416666666666669</v>
      </c>
      <c r="J757" s="112">
        <f>IF(SP_SUL!P758="","*",SP_SUL!P758)</f>
        <v>6.9444444444444448E-2</v>
      </c>
      <c r="K757" s="82" t="str">
        <f>IF(SP_SUL!AK758="","*",SP_SUL!AK758)</f>
        <v>-</v>
      </c>
      <c r="L757" s="82" t="str">
        <f>IF(SP_SUL!AM758="","*",SP_SUL!AM758)</f>
        <v>ZRB-ZEV</v>
      </c>
      <c r="M757" s="82">
        <f>IF(SP_SUL!AP758="","*",SP_SUL!AP758)</f>
        <v>156.93</v>
      </c>
      <c r="N757" s="82" t="str">
        <f>IF(SP_SUL!AM758="","*",SP_SUL!AM758)</f>
        <v>ZRB-ZEV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Oportunidade</v>
      </c>
      <c r="C758" s="82" t="str">
        <f>IF(SP_SUL!S759="","*",SP_SUL!S759)</f>
        <v>SP SUL</v>
      </c>
      <c r="D758" s="82" t="str">
        <f>IF(SP_SUL!T759="","*",SP_SUL!T759)</f>
        <v>ZKE-ZEV</v>
      </c>
      <c r="E758" s="82" t="str">
        <f>IF(SP_SUL!D759="","*",SP_SUL!D759)</f>
        <v>WALTER (TP-810)</v>
      </c>
      <c r="F758" s="82" t="str">
        <f>IF(SP_SUL!H759="","*",SP_SUL!H759)</f>
        <v>-</v>
      </c>
      <c r="G758" s="82" t="str">
        <f>IF(SP_SUL!M759="","*",SP_SUL!M759)</f>
        <v>ZRB-ZEV</v>
      </c>
      <c r="H758" s="115">
        <f>IF(SP_SUL!K759="","*",SP_SUL!K759)</f>
        <v>156.93799999999999</v>
      </c>
      <c r="I758" s="112">
        <f>IF(SP_SUL!O759="","*",SP_SUL!O759)</f>
        <v>0.35416666666666669</v>
      </c>
      <c r="J758" s="112">
        <f>IF(SP_SUL!P759="","*",SP_SUL!P759)</f>
        <v>6.9444444444444448E-2</v>
      </c>
      <c r="K758" s="82" t="str">
        <f>IF(SP_SUL!AK759="","*",SP_SUL!AK759)</f>
        <v>-</v>
      </c>
      <c r="L758" s="82" t="str">
        <f>IF(SP_SUL!AM759="","*",SP_SUL!AM759)</f>
        <v>ZRB-ZEV</v>
      </c>
      <c r="M758" s="82">
        <f>IF(SP_SUL!AP759="","*",SP_SUL!AP759)</f>
        <v>156.93799999999999</v>
      </c>
      <c r="N758" s="82" t="str">
        <f>IF(SP_SUL!AM759="","*",SP_SUL!AM759)</f>
        <v>ZRB-ZEV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Oportunidade</v>
      </c>
      <c r="C759" s="82" t="str">
        <f>IF(SP_SUL!S760="","*",SP_SUL!S760)</f>
        <v>SP SUL</v>
      </c>
      <c r="D759" s="82" t="str">
        <f>IF(SP_SUL!T760="","*",SP_SUL!T760)</f>
        <v>ZKE-ZEV</v>
      </c>
      <c r="E759" s="82" t="str">
        <f>IF(SP_SUL!D760="","*",SP_SUL!D760)</f>
        <v>ADENISON (TP-810)</v>
      </c>
      <c r="F759" s="82" t="str">
        <f>IF(SP_SUL!H760="","*",SP_SUL!H760)</f>
        <v>-</v>
      </c>
      <c r="G759" s="82" t="str">
        <f>IF(SP_SUL!M760="","*",SP_SUL!M760)</f>
        <v>ZRB-ZEV</v>
      </c>
      <c r="H759" s="115">
        <f>IF(SP_SUL!K760="","*",SP_SUL!K760)</f>
        <v>156.97999999999999</v>
      </c>
      <c r="I759" s="112">
        <f>IF(SP_SUL!O760="","*",SP_SUL!O760)</f>
        <v>0.35416666666666669</v>
      </c>
      <c r="J759" s="112">
        <f>IF(SP_SUL!P760="","*",SP_SUL!P760)</f>
        <v>6.9444444444444448E-2</v>
      </c>
      <c r="K759" s="82" t="str">
        <f>IF(SP_SUL!AK760="","*",SP_SUL!AK760)</f>
        <v>-</v>
      </c>
      <c r="L759" s="82" t="str">
        <f>IF(SP_SUL!AM760="","*",SP_SUL!AM760)</f>
        <v>ZRB-ZEV</v>
      </c>
      <c r="M759" s="82">
        <f>IF(SP_SUL!AP760="","*",SP_SUL!AP760)</f>
        <v>156.97999999999999</v>
      </c>
      <c r="N759" s="82" t="str">
        <f>IF(SP_SUL!AM760="","*",SP_SUL!AM760)</f>
        <v>ZRB-ZEV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>
        <f>IF(SP_SUL!B761="","*",SP_SUL!B761)</f>
        <v>46081</v>
      </c>
      <c r="B760" s="82" t="str">
        <f>IF(SP_SUL!X761="","*",SP_SUL!X761)</f>
        <v>Contrato</v>
      </c>
      <c r="C760" s="82" t="str">
        <f>IF(SP_SUL!S761="","*",SP_SUL!S761)</f>
        <v>SP SUL</v>
      </c>
      <c r="D760" s="82" t="str">
        <f>IF(SP_SUL!T761="","*",SP_SUL!T761)</f>
        <v>ZEV-ZPT</v>
      </c>
      <c r="E760" s="82" t="str">
        <f>IF(SP_SUL!D761="","*",SP_SUL!D761)</f>
        <v>W61</v>
      </c>
      <c r="F760" s="82" t="str">
        <f>IF(SP_SUL!H761="","*",SP_SUL!H761)</f>
        <v>K67ZEV2</v>
      </c>
      <c r="G760" s="82" t="str">
        <f>IF(SP_SUL!M761="","*",SP_SUL!M761)</f>
        <v>ZXW-ZGP</v>
      </c>
      <c r="H760" s="115">
        <f>IF(SP_SUL!K761="","*",SP_SUL!K761)</f>
        <v>83.7</v>
      </c>
      <c r="I760" s="112">
        <f>IF(SP_SUL!O761="","*",SP_SUL!O761)</f>
        <v>0.33333333333333331</v>
      </c>
      <c r="J760" s="112">
        <f>IF(SP_SUL!P761="","*",SP_SUL!P761)</f>
        <v>4.1666666666666664E-2</v>
      </c>
      <c r="K760" s="82" t="str">
        <f>IF(SP_SUL!AK761="","*",SP_SUL!AK761)</f>
        <v>K67ZEV2</v>
      </c>
      <c r="L760" s="82" t="str">
        <f>IF(SP_SUL!AM761="","*",SP_SUL!AM761)</f>
        <v>ZXW-ZGP</v>
      </c>
      <c r="M760" s="82">
        <f>IF(SP_SUL!AP761="","*",SP_SUL!AP761)</f>
        <v>83.7</v>
      </c>
      <c r="N760" s="82" t="str">
        <f>IF(SP_SUL!AM761="","*",SP_SUL!AM761)</f>
        <v>ZXW-ZGP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>
        <f>IF(SP_SUL!B762="","*",SP_SUL!B762)</f>
        <v>46081</v>
      </c>
      <c r="B761" s="82" t="str">
        <f>IF(SP_SUL!X762="","*",SP_SUL!X762)</f>
        <v>Contrato</v>
      </c>
      <c r="C761" s="82" t="str">
        <f>IF(SP_SUL!S762="","*",SP_SUL!S762)</f>
        <v>SP SUL</v>
      </c>
      <c r="D761" s="82" t="str">
        <f>IF(SP_SUL!T762="","*",SP_SUL!T762)</f>
        <v>ZEV-ZPT</v>
      </c>
      <c r="E761" s="82" t="str">
        <f>IF(SP_SUL!D762="","*",SP_SUL!D762)</f>
        <v>W62</v>
      </c>
      <c r="F761" s="82" t="str">
        <f>IF(SP_SUL!H762="","*",SP_SUL!H762)</f>
        <v>ZPT1051</v>
      </c>
      <c r="G761" s="82" t="str">
        <f>IF(SP_SUL!M762="","*",SP_SUL!M762)</f>
        <v>ZXW-ZGP</v>
      </c>
      <c r="H761" s="115">
        <f>IF(SP_SUL!K762="","*",SP_SUL!K762)</f>
        <v>83.7</v>
      </c>
      <c r="I761" s="112">
        <f>IF(SP_SUL!O762="","*",SP_SUL!O762)</f>
        <v>0.32291666666666669</v>
      </c>
      <c r="J761" s="112">
        <f>IF(SP_SUL!P762="","*",SP_SUL!P762)</f>
        <v>4.1666666666666664E-2</v>
      </c>
      <c r="K761" s="82" t="str">
        <f>IF(SP_SUL!AK762="","*",SP_SUL!AK762)</f>
        <v>ZPT1051</v>
      </c>
      <c r="L761" s="82" t="str">
        <f>IF(SP_SUL!AM762="","*",SP_SUL!AM762)</f>
        <v>ZXW-ZGP</v>
      </c>
      <c r="M761" s="82">
        <f>IF(SP_SUL!AP762="","*",SP_SUL!AP762)</f>
        <v>83.7</v>
      </c>
      <c r="N761" s="82" t="str">
        <f>IF(SP_SUL!AM762="","*",SP_SUL!AM762)</f>
        <v>ZXW-ZGP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>
        <f>IF(SP_SUL!B763="","*",SP_SUL!B763)</f>
        <v>46081</v>
      </c>
      <c r="B762" s="82" t="str">
        <f>IF(SP_SUL!X763="","*",SP_SUL!X763)</f>
        <v>Oportunidade</v>
      </c>
      <c r="C762" s="82" t="str">
        <f>IF(SP_SUL!S763="","*",SP_SUL!S763)</f>
        <v>SP SUL</v>
      </c>
      <c r="D762" s="82" t="str">
        <f>IF(SP_SUL!T763="","*",SP_SUL!T763)</f>
        <v>ZEV-ZPT</v>
      </c>
      <c r="E762" s="82" t="str">
        <f>IF(SP_SUL!D763="","*",SP_SUL!D763)</f>
        <v>ANTONI  (TP-720)</v>
      </c>
      <c r="F762" s="82" t="str">
        <f>IF(SP_SUL!H763="","*",SP_SUL!H763)</f>
        <v>-</v>
      </c>
      <c r="G762" s="82" t="str">
        <f>IF(SP_SUL!M763="","*",SP_SUL!M763)</f>
        <v>ZXW-ZGP</v>
      </c>
      <c r="H762" s="115">
        <f>IF(SP_SUL!K763="","*",SP_SUL!K763)</f>
        <v>87</v>
      </c>
      <c r="I762" s="112">
        <f>IF(SP_SUL!O763="","*",SP_SUL!O763)</f>
        <v>0.41666666666666669</v>
      </c>
      <c r="J762" s="112">
        <f>IF(SP_SUL!P763="","*",SP_SUL!P763)</f>
        <v>0.25</v>
      </c>
      <c r="K762" s="82" t="str">
        <f>IF(SP_SUL!AK763="","*",SP_SUL!AK763)</f>
        <v>-</v>
      </c>
      <c r="L762" s="82" t="str">
        <f>IF(SP_SUL!AM763="","*",SP_SUL!AM763)</f>
        <v>ZXW-ZGP</v>
      </c>
      <c r="M762" s="82">
        <f>IF(SP_SUL!AP763="","*",SP_SUL!AP763)</f>
        <v>87</v>
      </c>
      <c r="N762" s="82" t="str">
        <f>IF(SP_SUL!AM763="","*",SP_SUL!AM763)</f>
        <v>ZXW-ZGP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>
        <f>IF(SP_SUL!B764="","*",SP_SUL!B764)</f>
        <v>46081</v>
      </c>
      <c r="B763" s="82" t="str">
        <f>IF(SP_SUL!X764="","*",SP_SUL!X764)</f>
        <v>Oportunidade</v>
      </c>
      <c r="C763" s="82" t="str">
        <f>IF(SP_SUL!S764="","*",SP_SUL!S764)</f>
        <v>SP SUL</v>
      </c>
      <c r="D763" s="82" t="str">
        <f>IF(SP_SUL!T764="","*",SP_SUL!T764)</f>
        <v>ZEV-ZPT</v>
      </c>
      <c r="E763" s="82" t="str">
        <f>IF(SP_SUL!D764="","*",SP_SUL!D764)</f>
        <v>CARLOS (TP-722)</v>
      </c>
      <c r="F763" s="82" t="str">
        <f>IF(SP_SUL!H764="","*",SP_SUL!H764)</f>
        <v>-</v>
      </c>
      <c r="G763" s="82" t="str">
        <f>IF(SP_SUL!M764="","*",SP_SUL!M764)</f>
        <v>ZXW-ZGP</v>
      </c>
      <c r="H763" s="115">
        <f>IF(SP_SUL!K764="","*",SP_SUL!K764)</f>
        <v>87</v>
      </c>
      <c r="I763" s="112">
        <f>IF(SP_SUL!O764="","*",SP_SUL!O764)</f>
        <v>0.41666666666666669</v>
      </c>
      <c r="J763" s="112">
        <f>IF(SP_SUL!P764="","*",SP_SUL!P764)</f>
        <v>0.25</v>
      </c>
      <c r="K763" s="82" t="str">
        <f>IF(SP_SUL!AK764="","*",SP_SUL!AK764)</f>
        <v>-</v>
      </c>
      <c r="L763" s="82" t="str">
        <f>IF(SP_SUL!AM764="","*",SP_SUL!AM764)</f>
        <v>ZXW-ZGP</v>
      </c>
      <c r="M763" s="82">
        <f>IF(SP_SUL!AP764="","*",SP_SUL!AP764)</f>
        <v>87</v>
      </c>
      <c r="N763" s="82" t="str">
        <f>IF(SP_SUL!AM764="","*",SP_SUL!AM764)</f>
        <v>ZXW-ZGP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>
        <f>IF(SP_SUL!B765="","*",SP_SUL!B765)</f>
        <v>46081</v>
      </c>
      <c r="B764" s="82" t="str">
        <f>IF(SP_SUL!X765="","*",SP_SUL!X765)</f>
        <v>Oportunidade</v>
      </c>
      <c r="C764" s="82" t="str">
        <f>IF(SP_SUL!S765="","*",SP_SUL!S765)</f>
        <v>SP SUL</v>
      </c>
      <c r="D764" s="82" t="str">
        <f>IF(SP_SUL!T765="","*",SP_SUL!T765)</f>
        <v>ZEV-ZPT</v>
      </c>
      <c r="E764" s="82" t="str">
        <f>IF(SP_SUL!D765="","*",SP_SUL!D765)</f>
        <v>LEANDRO (TP-727)</v>
      </c>
      <c r="F764" s="82" t="str">
        <f>IF(SP_SUL!H765="","*",SP_SUL!H765)</f>
        <v>-</v>
      </c>
      <c r="G764" s="82" t="str">
        <f>IF(SP_SUL!M765="","*",SP_SUL!M765)</f>
        <v>ZXW-ZGP</v>
      </c>
      <c r="H764" s="115">
        <f>IF(SP_SUL!K765="","*",SP_SUL!K765)</f>
        <v>87</v>
      </c>
      <c r="I764" s="112">
        <f>IF(SP_SUL!O765="","*",SP_SUL!O765)</f>
        <v>0.41666666666666669</v>
      </c>
      <c r="J764" s="112">
        <f>IF(SP_SUL!P765="","*",SP_SUL!P765)</f>
        <v>0.25</v>
      </c>
      <c r="K764" s="82" t="str">
        <f>IF(SP_SUL!AK765="","*",SP_SUL!AK765)</f>
        <v>-</v>
      </c>
      <c r="L764" s="82" t="str">
        <f>IF(SP_SUL!AM765="","*",SP_SUL!AM765)</f>
        <v>ZXW-ZGP</v>
      </c>
      <c r="M764" s="82">
        <f>IF(SP_SUL!AP765="","*",SP_SUL!AP765)</f>
        <v>87</v>
      </c>
      <c r="N764" s="82" t="str">
        <f>IF(SP_SUL!AM765="","*",SP_SUL!AM765)</f>
        <v>ZXW-ZGP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>
        <f>IF(SP_SUL!B766="","*",SP_SUL!B766)</f>
        <v>46081</v>
      </c>
      <c r="B765" s="82" t="str">
        <f>IF(SP_SUL!X766="","*",SP_SUL!X766)</f>
        <v>Oportunidade</v>
      </c>
      <c r="C765" s="82" t="str">
        <f>IF(SP_SUL!S766="","*",SP_SUL!S766)</f>
        <v>SP SUL</v>
      </c>
      <c r="D765" s="82" t="str">
        <f>IF(SP_SUL!T766="","*",SP_SUL!T766)</f>
        <v>ZEV-ZPT</v>
      </c>
      <c r="E765" s="82" t="str">
        <f>IF(SP_SUL!D766="","*",SP_SUL!D766)</f>
        <v>V85</v>
      </c>
      <c r="F765" s="82" t="str">
        <f>IF(SP_SUL!H766="","*",SP_SUL!H766)</f>
        <v>ZDRZPT</v>
      </c>
      <c r="G765" s="82" t="str">
        <f>IF(SP_SUL!M766="","*",SP_SUL!M766)</f>
        <v>ZGP</v>
      </c>
      <c r="H765" s="115">
        <f>IF(SP_SUL!K766="","*",SP_SUL!K766)</f>
        <v>102.1</v>
      </c>
      <c r="I765" s="112">
        <f>IF(SP_SUL!O766="","*",SP_SUL!O766)</f>
        <v>0.33333333333333331</v>
      </c>
      <c r="J765" s="112">
        <f>IF(SP_SUL!P766="","*",SP_SUL!P766)</f>
        <v>0.125</v>
      </c>
      <c r="K765" s="82" t="str">
        <f>IF(SP_SUL!AK766="","*",SP_SUL!AK766)</f>
        <v>ZDRZPT</v>
      </c>
      <c r="L765" s="82" t="str">
        <f>IF(SP_SUL!AM766="","*",SP_SUL!AM766)</f>
        <v>ZGP</v>
      </c>
      <c r="M765" s="82">
        <f>IF(SP_SUL!AP766="","*",SP_SUL!AP766)</f>
        <v>102.1</v>
      </c>
      <c r="N765" s="82" t="str">
        <f>IF(SP_SUL!AM766="","*",SP_SUL!AM766)</f>
        <v>ZGP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>
        <f>IF(SP_SUL!B767="","*",SP_SUL!B767)</f>
        <v>46081</v>
      </c>
      <c r="B766" s="82" t="str">
        <f>IF(SP_SUL!X767="","*",SP_SUL!X767)</f>
        <v>Oportunidade</v>
      </c>
      <c r="C766" s="82" t="str">
        <f>IF(SP_SUL!S767="","*",SP_SUL!S767)</f>
        <v>SP SUL</v>
      </c>
      <c r="D766" s="82" t="str">
        <f>IF(SP_SUL!T767="","*",SP_SUL!T767)</f>
        <v>ZEV-ZPT</v>
      </c>
      <c r="E766" s="82" t="str">
        <f>IF(SP_SUL!D767="","*",SP_SUL!D767)</f>
        <v>A84</v>
      </c>
      <c r="F766" s="82" t="str">
        <f>IF(SP_SUL!H767="","*",SP_SUL!H767)</f>
        <v>ZPT1051</v>
      </c>
      <c r="G766" s="82" t="str">
        <f>IF(SP_SUL!M767="","*",SP_SUL!M767)</f>
        <v>ZPT-ZEV</v>
      </c>
      <c r="H766" s="115">
        <f>IF(SP_SUL!K767="","*",SP_SUL!K767)</f>
        <v>106.4</v>
      </c>
      <c r="I766" s="112">
        <f>IF(SP_SUL!O767="","*",SP_SUL!O767)</f>
        <v>0.3125</v>
      </c>
      <c r="J766" s="112">
        <f>IF(SP_SUL!P767="","*",SP_SUL!P767)</f>
        <v>4.1666666666666664E-2</v>
      </c>
      <c r="K766" s="82" t="str">
        <f>IF(SP_SUL!AK767="","*",SP_SUL!AK767)</f>
        <v>ZPT1051</v>
      </c>
      <c r="L766" s="82" t="str">
        <f>IF(SP_SUL!AM767="","*",SP_SUL!AM767)</f>
        <v>ZPT-ZEV</v>
      </c>
      <c r="M766" s="82">
        <f>IF(SP_SUL!AP767="","*",SP_SUL!AP767)</f>
        <v>106.4</v>
      </c>
      <c r="N766" s="82" t="str">
        <f>IF(SP_SUL!AM767="","*",SP_SUL!AM767)</f>
        <v>ZPT-ZEV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>
        <f>IF(SP_SUL!B768="","*",SP_SUL!B768)</f>
        <v>46081</v>
      </c>
      <c r="B767" s="82" t="str">
        <f>IF(SP_SUL!X768="","*",SP_SUL!X768)</f>
        <v>Oportunidade</v>
      </c>
      <c r="C767" s="82" t="str">
        <f>IF(SP_SUL!S768="","*",SP_SUL!S768)</f>
        <v>SP SUL</v>
      </c>
      <c r="D767" s="82" t="str">
        <f>IF(SP_SUL!T768="","*",SP_SUL!T768)</f>
        <v>ZEV-ZPT</v>
      </c>
      <c r="E767" s="82" t="str">
        <f>IF(SP_SUL!D768="","*",SP_SUL!D768)</f>
        <v>HUELTON (TP-725)</v>
      </c>
      <c r="F767" s="82" t="str">
        <f>IF(SP_SUL!H768="","*",SP_SUL!H768)</f>
        <v>-</v>
      </c>
      <c r="G767" s="82" t="str">
        <f>IF(SP_SUL!M768="","*",SP_SUL!M768)</f>
        <v>ZPT</v>
      </c>
      <c r="H767" s="115">
        <f>IF(SP_SUL!K768="","*",SP_SUL!K768)</f>
        <v>106.7</v>
      </c>
      <c r="I767" s="112">
        <f>IF(SP_SUL!O768="","*",SP_SUL!O768)</f>
        <v>0.41666666666666669</v>
      </c>
      <c r="J767" s="112">
        <f>IF(SP_SUL!P768="","*",SP_SUL!P768)</f>
        <v>6.25E-2</v>
      </c>
      <c r="K767" s="82" t="str">
        <f>IF(SP_SUL!AK768="","*",SP_SUL!AK768)</f>
        <v>-</v>
      </c>
      <c r="L767" s="82" t="str">
        <f>IF(SP_SUL!AM768="","*",SP_SUL!AM768)</f>
        <v>ZPT</v>
      </c>
      <c r="M767" s="82">
        <f>IF(SP_SUL!AP768="","*",SP_SUL!AP768)</f>
        <v>106.7</v>
      </c>
      <c r="N767" s="82" t="str">
        <f>IF(SP_SUL!AM768="","*",SP_SUL!AM768)</f>
        <v>ZPT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>
        <f>IF(SP_SUL!B769="","*",SP_SUL!B769)</f>
        <v>46081</v>
      </c>
      <c r="B768" s="82" t="str">
        <f>IF(SP_SUL!X769="","*",SP_SUL!X769)</f>
        <v>Oportunidade</v>
      </c>
      <c r="C768" s="82" t="str">
        <f>IF(SP_SUL!S769="","*",SP_SUL!S769)</f>
        <v>SP SUL</v>
      </c>
      <c r="D768" s="82" t="str">
        <f>IF(SP_SUL!T769="","*",SP_SUL!T769)</f>
        <v>ZEV-ZPT</v>
      </c>
      <c r="E768" s="82" t="str">
        <f>IF(SP_SUL!D769="","*",SP_SUL!D769)</f>
        <v>EXPANSÃO TURMA 1</v>
      </c>
      <c r="F768" s="82" t="str">
        <f>IF(SP_SUL!H769="","*",SP_SUL!H769)</f>
        <v>-</v>
      </c>
      <c r="G768" s="82" t="str">
        <f>IF(SP_SUL!M769="","*",SP_SUL!M769)</f>
        <v>109-ZGM</v>
      </c>
      <c r="H768" s="115">
        <f>IF(SP_SUL!K769="","*",SP_SUL!K769)</f>
        <v>108.75</v>
      </c>
      <c r="I768" s="112">
        <f>IF(SP_SUL!O769="","*",SP_SUL!O769)</f>
        <v>0.35416666666666669</v>
      </c>
      <c r="J768" s="112">
        <f>IF(SP_SUL!P769="","*",SP_SUL!P769)</f>
        <v>6.25E-2</v>
      </c>
      <c r="K768" s="82" t="str">
        <f>IF(SP_SUL!AK769="","*",SP_SUL!AK769)</f>
        <v>-</v>
      </c>
      <c r="L768" s="82" t="str">
        <f>IF(SP_SUL!AM769="","*",SP_SUL!AM769)</f>
        <v>109-ZGM</v>
      </c>
      <c r="M768" s="82">
        <f>IF(SP_SUL!AP769="","*",SP_SUL!AP769)</f>
        <v>108.75</v>
      </c>
      <c r="N768" s="82" t="str">
        <f>IF(SP_SUL!AM769="","*",SP_SUL!AM769)</f>
        <v>109-ZGM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>
        <f>IF(SP_SUL!B773="","*",SP_SUL!B773)</f>
        <v>46082</v>
      </c>
      <c r="B772" s="82" t="str">
        <f>IF(SP_SUL!X773="","*",SP_SUL!X773)</f>
        <v>Oportunidade</v>
      </c>
      <c r="C772" s="82" t="str">
        <f>IF(SP_SUL!S773="","*",SP_SUL!S773)</f>
        <v>SP SUL</v>
      </c>
      <c r="D772" s="82" t="str">
        <f>IF(SP_SUL!T773="","*",SP_SUL!T773)</f>
        <v>ZKE-ZEV</v>
      </c>
      <c r="E772" s="82" t="str">
        <f>IF(SP_SUL!D773="","*",SP_SUL!D773)</f>
        <v>E17</v>
      </c>
      <c r="F772" s="82" t="str">
        <f>IF(SP_SUL!H773="","*",SP_SUL!H773)</f>
        <v>102ZKW2</v>
      </c>
      <c r="G772" s="82" t="str">
        <f>IF(SP_SUL!M773="","*",SP_SUL!M773)</f>
        <v>ZKW-ZLU</v>
      </c>
      <c r="H772" s="115">
        <f>IF(SP_SUL!K773="","*",SP_SUL!K773)</f>
        <v>100.3</v>
      </c>
      <c r="I772" s="112">
        <f>IF(SP_SUL!O773="","*",SP_SUL!O773)</f>
        <v>0.38194444444444442</v>
      </c>
      <c r="J772" s="112">
        <f>IF(SP_SUL!P773="","*",SP_SUL!P773)</f>
        <v>0.125</v>
      </c>
      <c r="K772" s="82" t="str">
        <f>IF(SP_SUL!AK773="","*",SP_SUL!AK773)</f>
        <v>102ZKW2</v>
      </c>
      <c r="L772" s="82" t="str">
        <f>IF(SP_SUL!AM773="","*",SP_SUL!AM773)</f>
        <v>ZKW-ZLU</v>
      </c>
      <c r="M772" s="82">
        <f>IF(SP_SUL!AP773="","*",SP_SUL!AP773)</f>
        <v>100.3</v>
      </c>
      <c r="N772" s="82" t="str">
        <f>IF(SP_SUL!AM773="","*",SP_SUL!AM773)</f>
        <v>ZKW-ZLU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>
        <f>IF(SP_SUL!B774="","*",SP_SUL!B774)</f>
        <v>46082</v>
      </c>
      <c r="B773" s="82" t="str">
        <f>IF(SP_SUL!X774="","*",SP_SUL!X774)</f>
        <v>Oportunidade</v>
      </c>
      <c r="C773" s="82" t="str">
        <f>IF(SP_SUL!S774="","*",SP_SUL!S774)</f>
        <v>SP SUL</v>
      </c>
      <c r="D773" s="82" t="str">
        <f>IF(SP_SUL!T774="","*",SP_SUL!T774)</f>
        <v>ZEV-ZPT</v>
      </c>
      <c r="E773" s="82" t="str">
        <f>IF(SP_SUL!D774="","*",SP_SUL!D774)</f>
        <v>A84</v>
      </c>
      <c r="F773" s="82" t="str">
        <f>IF(SP_SUL!H774="","*",SP_SUL!H774)</f>
        <v>ZEV-2</v>
      </c>
      <c r="G773" s="82" t="str">
        <f>IF(SP_SUL!M774="","*",SP_SUL!M774)</f>
        <v>ZEV-ZPT</v>
      </c>
      <c r="H773" s="115">
        <f>IF(SP_SUL!K774="","*",SP_SUL!K774)</f>
        <v>66.3</v>
      </c>
      <c r="I773" s="112">
        <f>IF(SP_SUL!O774="","*",SP_SUL!O774)</f>
        <v>0.33333333333333331</v>
      </c>
      <c r="J773" s="112">
        <f>IF(SP_SUL!P774="","*",SP_SUL!P774)</f>
        <v>4.1666666666666664E-2</v>
      </c>
      <c r="K773" s="82" t="str">
        <f>IF(SP_SUL!AK774="","*",SP_SUL!AK774)</f>
        <v>ZEV-2</v>
      </c>
      <c r="L773" s="82" t="str">
        <f>IF(SP_SUL!AM774="","*",SP_SUL!AM774)</f>
        <v>ZEV-ZPT</v>
      </c>
      <c r="M773" s="82">
        <f>IF(SP_SUL!AP774="","*",SP_SUL!AP774)</f>
        <v>66.3</v>
      </c>
      <c r="N773" s="82" t="str">
        <f>IF(SP_SUL!AM774="","*",SP_SUL!AM774)</f>
        <v>ZEV-ZPT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>
        <f>IF(SP_SUL!B776="","*",SP_SUL!B776)</f>
        <v>46083</v>
      </c>
      <c r="B775" s="82" t="str">
        <f>IF(SP_SUL!X776="","*",SP_SUL!X776)</f>
        <v>Oportunidade</v>
      </c>
      <c r="C775" s="82" t="str">
        <f>IF(SP_SUL!S776="","*",SP_SUL!S776)</f>
        <v>SP SUL</v>
      </c>
      <c r="D775" s="82" t="str">
        <f>IF(SP_SUL!T776="","*",SP_SUL!T776)</f>
        <v>ZBV-ZRX</v>
      </c>
      <c r="E775" s="82" t="str">
        <f>IF(SP_SUL!D776="","*",SP_SUL!D776)</f>
        <v>V92</v>
      </c>
      <c r="F775" s="82" t="str">
        <f>IF(SP_SUL!H776="","*",SP_SUL!H776)</f>
        <v>ZAC-2</v>
      </c>
      <c r="G775" s="82" t="str">
        <f>IF(SP_SUL!M776="","*",SP_SUL!M776)</f>
        <v>ZTT-ZLI</v>
      </c>
      <c r="H775" s="115">
        <f>IF(SP_SUL!K776="","*",SP_SUL!K776)</f>
        <v>97.3</v>
      </c>
      <c r="I775" s="112">
        <f>IF(SP_SUL!O776="","*",SP_SUL!O776)</f>
        <v>0.375</v>
      </c>
      <c r="J775" s="112">
        <f>IF(SP_SUL!P776="","*",SP_SUL!P776)</f>
        <v>8.3333333333333329E-2</v>
      </c>
      <c r="K775" s="82" t="str">
        <f>IF(SP_SUL!AK776="","*",SP_SUL!AK776)</f>
        <v>ZAC-2</v>
      </c>
      <c r="L775" s="82" t="str">
        <f>IF(SP_SUL!AM776="","*",SP_SUL!AM776)</f>
        <v>ZTT-ZLI</v>
      </c>
      <c r="M775" s="82">
        <f>IF(SP_SUL!AP776="","*",SP_SUL!AP776)</f>
        <v>97.3</v>
      </c>
      <c r="N775" s="82" t="str">
        <f>IF(SP_SUL!AM776="","*",SP_SUL!AM776)</f>
        <v>ZTT-ZLI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>
        <f>IF(SP_SUL!B777="","*",SP_SUL!B777)</f>
        <v>46083</v>
      </c>
      <c r="B776" s="82" t="str">
        <f>IF(SP_SUL!X777="","*",SP_SUL!X777)</f>
        <v>Oportunidade</v>
      </c>
      <c r="C776" s="82" t="str">
        <f>IF(SP_SUL!S777="","*",SP_SUL!S777)</f>
        <v>SP SUL</v>
      </c>
      <c r="D776" s="82" t="str">
        <f>IF(SP_SUL!T777="","*",SP_SUL!T777)</f>
        <v>ZBV-ZRX</v>
      </c>
      <c r="E776" s="82" t="str">
        <f>IF(SP_SUL!D777="","*",SP_SUL!D777)</f>
        <v>EXPANSÃO TURMA 1</v>
      </c>
      <c r="F776" s="82" t="str">
        <f>IF(SP_SUL!H777="","*",SP_SUL!H777)</f>
        <v>-</v>
      </c>
      <c r="G776" s="82" t="str">
        <f>IF(SP_SUL!M777="","*",SP_SUL!M777)</f>
        <v>ZSU-ZNO</v>
      </c>
      <c r="H776" s="115">
        <f>IF(SP_SUL!K777="","*",SP_SUL!K777)</f>
        <v>73.38</v>
      </c>
      <c r="I776" s="112">
        <f>IF(SP_SUL!O777="","*",SP_SUL!O777)</f>
        <v>0.35416666666666669</v>
      </c>
      <c r="J776" s="112">
        <f>IF(SP_SUL!P777="","*",SP_SUL!P777)</f>
        <v>6.25E-2</v>
      </c>
      <c r="K776" s="82" t="str">
        <f>IF(SP_SUL!AK777="","*",SP_SUL!AK777)</f>
        <v>-</v>
      </c>
      <c r="L776" s="82" t="str">
        <f>IF(SP_SUL!AM777="","*",SP_SUL!AM777)</f>
        <v>ZSU-ZNO</v>
      </c>
      <c r="M776" s="82">
        <f>IF(SP_SUL!AP777="","*",SP_SUL!AP777)</f>
        <v>73.38</v>
      </c>
      <c r="N776" s="82" t="str">
        <f>IF(SP_SUL!AM777="","*",SP_SUL!AM777)</f>
        <v>ZSU-ZNO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>
        <f>IF(SP_SUL!B779="","*",SP_SUL!B779)</f>
        <v>46083</v>
      </c>
      <c r="B778" s="82" t="str">
        <f>IF(SP_SUL!X779="","*",SP_SUL!X779)</f>
        <v>Oportunidade</v>
      </c>
      <c r="C778" s="82" t="str">
        <f>IF(SP_SUL!S779="","*",SP_SUL!S779)</f>
        <v>SP SUL</v>
      </c>
      <c r="D778" s="82" t="str">
        <f>IF(SP_SUL!T779="","*",SP_SUL!T779)</f>
        <v>ZBV-ZKE</v>
      </c>
      <c r="E778" s="82" t="str">
        <f>IF(SP_SUL!D779="","*",SP_SUL!D779)</f>
        <v>DANIEL (TP-647)</v>
      </c>
      <c r="F778" s="82" t="str">
        <f>IF(SP_SUL!H779="","*",SP_SUL!H779)</f>
        <v>-</v>
      </c>
      <c r="G778" s="82" t="str">
        <f>IF(SP_SUL!M779="","*",SP_SUL!M779)</f>
        <v>ZST</v>
      </c>
      <c r="H778" s="115">
        <f>IF(SP_SUL!K779="","*",SP_SUL!K779)</f>
        <v>208.75</v>
      </c>
      <c r="I778" s="112">
        <f>IF(SP_SUL!O779="","*",SP_SUL!O779)</f>
        <v>0.375</v>
      </c>
      <c r="J778" s="112">
        <f>IF(SP_SUL!P779="","*",SP_SUL!P779)</f>
        <v>6.25E-2</v>
      </c>
      <c r="K778" s="82" t="str">
        <f>IF(SP_SUL!AK779="","*",SP_SUL!AK779)</f>
        <v>-</v>
      </c>
      <c r="L778" s="82" t="str">
        <f>IF(SP_SUL!AM779="","*",SP_SUL!AM779)</f>
        <v>ZST</v>
      </c>
      <c r="M778" s="82">
        <f>IF(SP_SUL!AP779="","*",SP_SUL!AP779)</f>
        <v>208.75</v>
      </c>
      <c r="N778" s="82" t="str">
        <f>IF(SP_SUL!AM779="","*",SP_SUL!AM779)</f>
        <v>ZST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>
        <f>IF(SP_SUL!B780="","*",SP_SUL!B780)</f>
        <v>46083</v>
      </c>
      <c r="B779" s="82" t="str">
        <f>IF(SP_SUL!X780="","*",SP_SUL!X780)</f>
        <v>Contrato</v>
      </c>
      <c r="C779" s="82" t="str">
        <f>IF(SP_SUL!S780="","*",SP_SUL!S780)</f>
        <v>SP SUL</v>
      </c>
      <c r="D779" s="82" t="str">
        <f>IF(SP_SUL!T780="","*",SP_SUL!T780)</f>
        <v>ZBV-ZKE</v>
      </c>
      <c r="E779" s="82" t="str">
        <f>IF(SP_SUL!D780="","*",SP_SUL!D780)</f>
        <v>V93</v>
      </c>
      <c r="F779" s="82" t="str">
        <f>IF(SP_SUL!H780="","*",SP_SUL!H780)</f>
        <v>ZYU1</v>
      </c>
      <c r="G779" s="82" t="str">
        <f>IF(SP_SUL!M780="","*",SP_SUL!M780)</f>
        <v>ZYU-ZST</v>
      </c>
      <c r="H779" s="115">
        <f>IF(SP_SUL!K780="","*",SP_SUL!K780)</f>
        <v>204.4</v>
      </c>
      <c r="I779" s="112">
        <f>IF(SP_SUL!O780="","*",SP_SUL!O780)</f>
        <v>0.33333333333333331</v>
      </c>
      <c r="J779" s="112">
        <f>IF(SP_SUL!P780="","*",SP_SUL!P780)</f>
        <v>0.125</v>
      </c>
      <c r="K779" s="82" t="str">
        <f>IF(SP_SUL!AK780="","*",SP_SUL!AK780)</f>
        <v>ZYU1</v>
      </c>
      <c r="L779" s="82" t="str">
        <f>IF(SP_SUL!AM780="","*",SP_SUL!AM780)</f>
        <v>ZYU-ZST</v>
      </c>
      <c r="M779" s="82">
        <f>IF(SP_SUL!AP780="","*",SP_SUL!AP780)</f>
        <v>204.4</v>
      </c>
      <c r="N779" s="82" t="str">
        <f>IF(SP_SUL!AM780="","*",SP_SUL!AM780)</f>
        <v>ZYU-ZST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>
        <f>IF(SP_SUL!B781="","*",SP_SUL!B781)</f>
        <v>46083</v>
      </c>
      <c r="B780" s="82" t="str">
        <f>IF(SP_SUL!X781="","*",SP_SUL!X781)</f>
        <v>Oportunidade</v>
      </c>
      <c r="C780" s="82" t="str">
        <f>IF(SP_SUL!S781="","*",SP_SUL!S781)</f>
        <v>SP SUL</v>
      </c>
      <c r="D780" s="82" t="str">
        <f>IF(SP_SUL!T781="","*",SP_SUL!T781)</f>
        <v>ZBV-ZKE</v>
      </c>
      <c r="E780" s="82" t="str">
        <f>IF(SP_SUL!D781="","*",SP_SUL!D781)</f>
        <v>ROGÉRIO (TP-730)</v>
      </c>
      <c r="F780" s="82" t="str">
        <f>IF(SP_SUL!H781="","*",SP_SUL!H781)</f>
        <v>-</v>
      </c>
      <c r="G780" s="82" t="str">
        <f>IF(SP_SUL!M781="","*",SP_SUL!M781)</f>
        <v>ZYU</v>
      </c>
      <c r="H780" s="115">
        <f>IF(SP_SUL!K781="","*",SP_SUL!K781)</f>
        <v>202</v>
      </c>
      <c r="I780" s="112">
        <f>IF(SP_SUL!O781="","*",SP_SUL!O781)</f>
        <v>0.375</v>
      </c>
      <c r="J780" s="112">
        <f>IF(SP_SUL!P781="","*",SP_SUL!P781)</f>
        <v>8.3333333333333329E-2</v>
      </c>
      <c r="K780" s="82" t="str">
        <f>IF(SP_SUL!AK781="","*",SP_SUL!AK781)</f>
        <v>-</v>
      </c>
      <c r="L780" s="82" t="str">
        <f>IF(SP_SUL!AM781="","*",SP_SUL!AM781)</f>
        <v>ZYU</v>
      </c>
      <c r="M780" s="82">
        <f>IF(SP_SUL!AP781="","*",SP_SUL!AP781)</f>
        <v>202</v>
      </c>
      <c r="N780" s="82" t="str">
        <f>IF(SP_SUL!AM781="","*",SP_SUL!AM781)</f>
        <v>ZYU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>
        <f>IF(SP_SUL!B782="","*",SP_SUL!B782)</f>
        <v>46083</v>
      </c>
      <c r="B781" s="82" t="str">
        <f>IF(SP_SUL!X782="","*",SP_SUL!X782)</f>
        <v>Oportunidade</v>
      </c>
      <c r="C781" s="82" t="str">
        <f>IF(SP_SUL!S782="","*",SP_SUL!S782)</f>
        <v>SP SUL</v>
      </c>
      <c r="D781" s="82" t="str">
        <f>IF(SP_SUL!T782="","*",SP_SUL!T782)</f>
        <v>ZBV-ZKE</v>
      </c>
      <c r="E781" s="82" t="str">
        <f>IF(SP_SUL!D782="","*",SP_SUL!D782)</f>
        <v>W59</v>
      </c>
      <c r="F781" s="82" t="str">
        <f>IF(SP_SUL!H782="","*",SP_SUL!H782)</f>
        <v>ZYU1</v>
      </c>
      <c r="G781" s="82" t="str">
        <f>IF(SP_SUL!M782="","*",SP_SUL!M782)</f>
        <v>ZDY-ZFY</v>
      </c>
      <c r="H781" s="115">
        <f>IF(SP_SUL!K782="","*",SP_SUL!K782)</f>
        <v>190</v>
      </c>
      <c r="I781" s="112">
        <f>IF(SP_SUL!O782="","*",SP_SUL!O782)</f>
        <v>0.375</v>
      </c>
      <c r="J781" s="112">
        <f>IF(SP_SUL!P782="","*",SP_SUL!P782)</f>
        <v>4.1666666666666664E-2</v>
      </c>
      <c r="K781" s="82" t="str">
        <f>IF(SP_SUL!AK782="","*",SP_SUL!AK782)</f>
        <v>ZYU1</v>
      </c>
      <c r="L781" s="82" t="str">
        <f>IF(SP_SUL!AM782="","*",SP_SUL!AM782)</f>
        <v>ZDY-ZFY</v>
      </c>
      <c r="M781" s="82">
        <f>IF(SP_SUL!AP782="","*",SP_SUL!AP782)</f>
        <v>190</v>
      </c>
      <c r="N781" s="82" t="str">
        <f>IF(SP_SUL!AM782="","*",SP_SUL!AM782)</f>
        <v>ZDY-ZFY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Oportunidade</v>
      </c>
      <c r="C782" s="82" t="str">
        <f>IF(SP_SUL!S783="","*",SP_SUL!S783)</f>
        <v>SP SUL</v>
      </c>
      <c r="D782" s="82" t="str">
        <f>IF(SP_SUL!T783="","*",SP_SUL!T783)</f>
        <v>ZBV-ZKE</v>
      </c>
      <c r="E782" s="82" t="str">
        <f>IF(SP_SUL!D783="","*",SP_SUL!D783)</f>
        <v>ROBSON (TF-701)</v>
      </c>
      <c r="F782" s="82" t="str">
        <f>IF(SP_SUL!H783="","*",SP_SUL!H783)</f>
        <v>-</v>
      </c>
      <c r="G782" s="82" t="str">
        <f>IF(SP_SUL!M783="","*",SP_SUL!M783)</f>
        <v>ZDY-ZFY</v>
      </c>
      <c r="H782" s="115">
        <f>IF(SP_SUL!K783="","*",SP_SUL!K783)</f>
        <v>190.3</v>
      </c>
      <c r="I782" s="112">
        <f>IF(SP_SUL!O783="","*",SP_SUL!O783)</f>
        <v>0.375</v>
      </c>
      <c r="J782" s="112">
        <f>IF(SP_SUL!P783="","*",SP_SUL!P783)</f>
        <v>8.3333333333333329E-2</v>
      </c>
      <c r="K782" s="82" t="str">
        <f>IF(SP_SUL!AK783="","*",SP_SUL!AK783)</f>
        <v>-</v>
      </c>
      <c r="L782" s="82" t="str">
        <f>IF(SP_SUL!AM783="","*",SP_SUL!AM783)</f>
        <v>ZDY-ZFY</v>
      </c>
      <c r="M782" s="82">
        <f>IF(SP_SUL!AP783="","*",SP_SUL!AP783)</f>
        <v>190.3</v>
      </c>
      <c r="N782" s="82" t="str">
        <f>IF(SP_SUL!AM783="","*",SP_SUL!AM783)</f>
        <v>ZDY-ZFY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Oportunidade</v>
      </c>
      <c r="C783" s="82" t="str">
        <f>IF(SP_SUL!S784="","*",SP_SUL!S784)</f>
        <v>SP SUL</v>
      </c>
      <c r="D783" s="82" t="str">
        <f>IF(SP_SUL!T784="","*",SP_SUL!T784)</f>
        <v>ZBV-ZKE</v>
      </c>
      <c r="E783" s="82" t="str">
        <f>IF(SP_SUL!D784="","*",SP_SUL!D784)</f>
        <v>JACIANO (TF-674)</v>
      </c>
      <c r="F783" s="82" t="str">
        <f>IF(SP_SUL!H784="","*",SP_SUL!H784)</f>
        <v>-</v>
      </c>
      <c r="G783" s="82" t="str">
        <f>IF(SP_SUL!M784="","*",SP_SUL!M784)</f>
        <v>ZDY-ZFY</v>
      </c>
      <c r="H783" s="115">
        <f>IF(SP_SUL!K784="","*",SP_SUL!K784)</f>
        <v>190.3</v>
      </c>
      <c r="I783" s="112">
        <f>IF(SP_SUL!O784="","*",SP_SUL!O784)</f>
        <v>0.375</v>
      </c>
      <c r="J783" s="112">
        <f>IF(SP_SUL!P784="","*",SP_SUL!P784)</f>
        <v>8.3333333333333329E-2</v>
      </c>
      <c r="K783" s="82" t="str">
        <f>IF(SP_SUL!AK784="","*",SP_SUL!AK784)</f>
        <v>-</v>
      </c>
      <c r="L783" s="82" t="str">
        <f>IF(SP_SUL!AM784="","*",SP_SUL!AM784)</f>
        <v>ZDY-ZFY</v>
      </c>
      <c r="M783" s="82">
        <f>IF(SP_SUL!AP784="","*",SP_SUL!AP784)</f>
        <v>190.3</v>
      </c>
      <c r="N783" s="82" t="str">
        <f>IF(SP_SUL!AM784="","*",SP_SUL!AM784)</f>
        <v>ZDY-ZFY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>
        <f>IF(SP_SUL!B785="","*",SP_SUL!B785)</f>
        <v>46083</v>
      </c>
      <c r="B784" s="82" t="str">
        <f>IF(SP_SUL!X785="","*",SP_SUL!X785)</f>
        <v>Oportunidade</v>
      </c>
      <c r="C784" s="82" t="str">
        <f>IF(SP_SUL!S785="","*",SP_SUL!S785)</f>
        <v>SP SUL</v>
      </c>
      <c r="D784" s="82" t="str">
        <f>IF(SP_SUL!T785="","*",SP_SUL!T785)</f>
        <v>ZKE-ZEV</v>
      </c>
      <c r="E784" s="82" t="str">
        <f>IF(SP_SUL!D785="","*",SP_SUL!D785)</f>
        <v>CLEBISON (TP-728)</v>
      </c>
      <c r="F784" s="82" t="str">
        <f>IF(SP_SUL!H785="","*",SP_SUL!H785)</f>
        <v>-</v>
      </c>
      <c r="G784" s="82" t="str">
        <f>IF(SP_SUL!M785="","*",SP_SUL!M785)</f>
        <v>ZWW-ZKW</v>
      </c>
      <c r="H784" s="115">
        <f>IF(SP_SUL!K785="","*",SP_SUL!K785)</f>
        <v>91.15</v>
      </c>
      <c r="I784" s="112">
        <f>IF(SP_SUL!O785="","*",SP_SUL!O785)</f>
        <v>0.375</v>
      </c>
      <c r="J784" s="112">
        <f>IF(SP_SUL!P785="","*",SP_SUL!P785)</f>
        <v>6.25E-2</v>
      </c>
      <c r="K784" s="82" t="str">
        <f>IF(SP_SUL!AK785="","*",SP_SUL!AK785)</f>
        <v>-</v>
      </c>
      <c r="L784" s="82" t="str">
        <f>IF(SP_SUL!AM785="","*",SP_SUL!AM785)</f>
        <v>ZWW-ZKW</v>
      </c>
      <c r="M784" s="82">
        <f>IF(SP_SUL!AP785="","*",SP_SUL!AP785)</f>
        <v>91.15</v>
      </c>
      <c r="N784" s="82" t="str">
        <f>IF(SP_SUL!AM785="","*",SP_SUL!AM785)</f>
        <v>ZWW-ZKW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>
        <f>IF(SP_SUL!B786="","*",SP_SUL!B786)</f>
        <v>46083</v>
      </c>
      <c r="B785" s="82" t="str">
        <f>IF(SP_SUL!X786="","*",SP_SUL!X786)</f>
        <v>Oportunidade</v>
      </c>
      <c r="C785" s="82" t="str">
        <f>IF(SP_SUL!S786="","*",SP_SUL!S786)</f>
        <v>SP SUL</v>
      </c>
      <c r="D785" s="82" t="str">
        <f>IF(SP_SUL!T786="","*",SP_SUL!T786)</f>
        <v>ZKE-ZEV</v>
      </c>
      <c r="E785" s="82" t="str">
        <f>IF(SP_SUL!D786="","*",SP_SUL!D786)</f>
        <v>ISMAEL(TP-726)</v>
      </c>
      <c r="F785" s="82" t="str">
        <f>IF(SP_SUL!H786="","*",SP_SUL!H786)</f>
        <v>-</v>
      </c>
      <c r="G785" s="82" t="str">
        <f>IF(SP_SUL!M786="","*",SP_SUL!M786)</f>
        <v>ZWW-ZKW</v>
      </c>
      <c r="H785" s="115">
        <f>IF(SP_SUL!K786="","*",SP_SUL!K786)</f>
        <v>91.15</v>
      </c>
      <c r="I785" s="112">
        <f>IF(SP_SUL!O786="","*",SP_SUL!O786)</f>
        <v>0.375</v>
      </c>
      <c r="J785" s="112">
        <f>IF(SP_SUL!P786="","*",SP_SUL!P786)</f>
        <v>6.25E-2</v>
      </c>
      <c r="K785" s="82" t="str">
        <f>IF(SP_SUL!AK786="","*",SP_SUL!AK786)</f>
        <v>-</v>
      </c>
      <c r="L785" s="82" t="str">
        <f>IF(SP_SUL!AM786="","*",SP_SUL!AM786)</f>
        <v>ZWW-ZKW</v>
      </c>
      <c r="M785" s="82">
        <f>IF(SP_SUL!AP786="","*",SP_SUL!AP786)</f>
        <v>91.15</v>
      </c>
      <c r="N785" s="82" t="str">
        <f>IF(SP_SUL!AM786="","*",SP_SUL!AM786)</f>
        <v>ZWW-ZKW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>
        <f>IF(SP_SUL!B787="","*",SP_SUL!B787)</f>
        <v>46083</v>
      </c>
      <c r="B786" s="82" t="str">
        <f>IF(SP_SUL!X787="","*",SP_SUL!X787)</f>
        <v>Oportunidade</v>
      </c>
      <c r="C786" s="82" t="str">
        <f>IF(SP_SUL!S787="","*",SP_SUL!S787)</f>
        <v>SP SUL</v>
      </c>
      <c r="D786" s="82" t="str">
        <f>IF(SP_SUL!T787="","*",SP_SUL!T787)</f>
        <v>ZKE-ZEV</v>
      </c>
      <c r="E786" s="82" t="str">
        <f>IF(SP_SUL!D787="","*",SP_SUL!D787)</f>
        <v>E17</v>
      </c>
      <c r="F786" s="82" t="str">
        <f>IF(SP_SUL!H787="","*",SP_SUL!H787)</f>
        <v>102ZKW2</v>
      </c>
      <c r="G786" s="82" t="str">
        <f>IF(SP_SUL!M787="","*",SP_SUL!M787)</f>
        <v>ZKW-ZLU</v>
      </c>
      <c r="H786" s="115">
        <f>IF(SP_SUL!K787="","*",SP_SUL!K787)</f>
        <v>100.3</v>
      </c>
      <c r="I786" s="112">
        <f>IF(SP_SUL!O787="","*",SP_SUL!O787)</f>
        <v>0.38194444444444442</v>
      </c>
      <c r="J786" s="112">
        <f>IF(SP_SUL!P787="","*",SP_SUL!P787)</f>
        <v>0.125</v>
      </c>
      <c r="K786" s="82" t="str">
        <f>IF(SP_SUL!AK787="","*",SP_SUL!AK787)</f>
        <v>102ZKW2</v>
      </c>
      <c r="L786" s="82" t="str">
        <f>IF(SP_SUL!AM787="","*",SP_SUL!AM787)</f>
        <v>ZKW-ZLU</v>
      </c>
      <c r="M786" s="82">
        <f>IF(SP_SUL!AP787="","*",SP_SUL!AP787)</f>
        <v>100.3</v>
      </c>
      <c r="N786" s="82" t="str">
        <f>IF(SP_SUL!AM787="","*",SP_SUL!AM787)</f>
        <v>ZKW-ZLU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>
        <f>IF(SP_SUL!B788="","*",SP_SUL!B788)</f>
        <v>46083</v>
      </c>
      <c r="B787" s="82" t="str">
        <f>IF(SP_SUL!X788="","*",SP_SUL!X788)</f>
        <v>Oportunidade</v>
      </c>
      <c r="C787" s="82" t="str">
        <f>IF(SP_SUL!S788="","*",SP_SUL!S788)</f>
        <v>SP SUL</v>
      </c>
      <c r="D787" s="82" t="str">
        <f>IF(SP_SUL!T788="","*",SP_SUL!T788)</f>
        <v>ZKE-ZEV</v>
      </c>
      <c r="E787" s="82" t="str">
        <f>IF(SP_SUL!D788="","*",SP_SUL!D788)</f>
        <v>DIEGO (TP-681)</v>
      </c>
      <c r="F787" s="82" t="str">
        <f>IF(SP_SUL!H788="","*",SP_SUL!H788)</f>
        <v>-</v>
      </c>
      <c r="G787" s="82" t="str">
        <f>IF(SP_SUL!M788="","*",SP_SUL!M788)</f>
        <v>ZWI-ZEM</v>
      </c>
      <c r="H787" s="115">
        <f>IF(SP_SUL!K788="","*",SP_SUL!K788)</f>
        <v>129.9</v>
      </c>
      <c r="I787" s="112">
        <f>IF(SP_SUL!O788="","*",SP_SUL!O788)</f>
        <v>0.41666666666666669</v>
      </c>
      <c r="J787" s="112">
        <f>IF(SP_SUL!P788="","*",SP_SUL!P788)</f>
        <v>8.3333333333333329E-2</v>
      </c>
      <c r="K787" s="82" t="str">
        <f>IF(SP_SUL!AK788="","*",SP_SUL!AK788)</f>
        <v>-</v>
      </c>
      <c r="L787" s="82" t="str">
        <f>IF(SP_SUL!AM788="","*",SP_SUL!AM788)</f>
        <v>ZWI-ZEM</v>
      </c>
      <c r="M787" s="82">
        <f>IF(SP_SUL!AP788="","*",SP_SUL!AP788)</f>
        <v>129.9</v>
      </c>
      <c r="N787" s="82" t="str">
        <f>IF(SP_SUL!AM788="","*",SP_SUL!AM788)</f>
        <v>ZWI-ZEM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>
        <f>IF(SP_SUL!B789="","*",SP_SUL!B789)</f>
        <v>46083</v>
      </c>
      <c r="B788" s="82" t="str">
        <f>IF(SP_SUL!X789="","*",SP_SUL!X789)</f>
        <v>Oportunidade</v>
      </c>
      <c r="C788" s="82" t="str">
        <f>IF(SP_SUL!S789="","*",SP_SUL!S789)</f>
        <v>SP SUL</v>
      </c>
      <c r="D788" s="82" t="str">
        <f>IF(SP_SUL!T789="","*",SP_SUL!T789)</f>
        <v>ZKE-ZEV</v>
      </c>
      <c r="E788" s="82" t="str">
        <f>IF(SP_SUL!D789="","*",SP_SUL!D789)</f>
        <v>W60</v>
      </c>
      <c r="F788" s="82" t="str">
        <f>IF(SP_SUL!H789="","*",SP_SUL!H789)</f>
        <v>ZEM130-2</v>
      </c>
      <c r="G788" s="82" t="str">
        <f>IF(SP_SUL!M789="","*",SP_SUL!M789)</f>
        <v>ZEJ</v>
      </c>
      <c r="H788" s="115">
        <f>IF(SP_SUL!K789="","*",SP_SUL!K789)</f>
        <v>145.9</v>
      </c>
      <c r="I788" s="112">
        <f>IF(SP_SUL!O789="","*",SP_SUL!O789)</f>
        <v>0.33333333333333331</v>
      </c>
      <c r="J788" s="112">
        <f>IF(SP_SUL!P789="","*",SP_SUL!P789)</f>
        <v>6.25E-2</v>
      </c>
      <c r="K788" s="82" t="str">
        <f>IF(SP_SUL!AK789="","*",SP_SUL!AK789)</f>
        <v>ZEM130-2</v>
      </c>
      <c r="L788" s="82" t="str">
        <f>IF(SP_SUL!AM789="","*",SP_SUL!AM789)</f>
        <v>ZEJ</v>
      </c>
      <c r="M788" s="82">
        <f>IF(SP_SUL!AP789="","*",SP_SUL!AP789)</f>
        <v>145.9</v>
      </c>
      <c r="N788" s="82" t="str">
        <f>IF(SP_SUL!AM789="","*",SP_SUL!AM789)</f>
        <v>ZEJ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>
        <f>IF(SP_SUL!B791="","*",SP_SUL!B791)</f>
        <v>46083</v>
      </c>
      <c r="B790" s="82" t="str">
        <f>IF(SP_SUL!X791="","*",SP_SUL!X791)</f>
        <v>Oportunidade</v>
      </c>
      <c r="C790" s="82" t="str">
        <f>IF(SP_SUL!S791="","*",SP_SUL!S791)</f>
        <v>SP SUL</v>
      </c>
      <c r="D790" s="82" t="str">
        <f>IF(SP_SUL!T791="","*",SP_SUL!T791)</f>
        <v>ZKE-ZEV</v>
      </c>
      <c r="E790" s="82" t="str">
        <f>IF(SP_SUL!D791="","*",SP_SUL!D791)</f>
        <v>MATEUS (TP-809)</v>
      </c>
      <c r="F790" s="82" t="str">
        <f>IF(SP_SUL!H791="","*",SP_SUL!H791)</f>
        <v>-</v>
      </c>
      <c r="G790" s="82" t="str">
        <f>IF(SP_SUL!M791="","*",SP_SUL!M791)</f>
        <v>ZRB-ZEV</v>
      </c>
      <c r="H790" s="115">
        <f>IF(SP_SUL!K791="","*",SP_SUL!K791)</f>
        <v>155.96</v>
      </c>
      <c r="I790" s="112">
        <f>IF(SP_SUL!O791="","*",SP_SUL!O791)</f>
        <v>0.35416666666666669</v>
      </c>
      <c r="J790" s="112">
        <f>IF(SP_SUL!P791="","*",SP_SUL!P791)</f>
        <v>6.9444444444444448E-2</v>
      </c>
      <c r="K790" s="82" t="str">
        <f>IF(SP_SUL!AK791="","*",SP_SUL!AK791)</f>
        <v>-</v>
      </c>
      <c r="L790" s="82" t="str">
        <f>IF(SP_SUL!AM791="","*",SP_SUL!AM791)</f>
        <v>ZRB-ZEV</v>
      </c>
      <c r="M790" s="82">
        <f>IF(SP_SUL!AP791="","*",SP_SUL!AP791)</f>
        <v>155.96</v>
      </c>
      <c r="N790" s="82" t="str">
        <f>IF(SP_SUL!AM791="","*",SP_SUL!AM791)</f>
        <v>ZRB-ZEV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>
        <f>IF(SP_SUL!B792="","*",SP_SUL!B792)</f>
        <v>46083</v>
      </c>
      <c r="B791" s="82" t="str">
        <f>IF(SP_SUL!X792="","*",SP_SUL!X792)</f>
        <v>Oportunidade</v>
      </c>
      <c r="C791" s="82" t="str">
        <f>IF(SP_SUL!S792="","*",SP_SUL!S792)</f>
        <v>SP SUL</v>
      </c>
      <c r="D791" s="82" t="str">
        <f>IF(SP_SUL!T792="","*",SP_SUL!T792)</f>
        <v>ZKE-ZEV</v>
      </c>
      <c r="E791" s="82" t="str">
        <f>IF(SP_SUL!D792="","*",SP_SUL!D792)</f>
        <v>WALTER (TP-810)</v>
      </c>
      <c r="F791" s="82" t="str">
        <f>IF(SP_SUL!H792="","*",SP_SUL!H792)</f>
        <v>-</v>
      </c>
      <c r="G791" s="82" t="str">
        <f>IF(SP_SUL!M792="","*",SP_SUL!M792)</f>
        <v>ZRB-ZEV</v>
      </c>
      <c r="H791" s="115">
        <f>IF(SP_SUL!K792="","*",SP_SUL!K792)</f>
        <v>155.36799999999999</v>
      </c>
      <c r="I791" s="112">
        <f>IF(SP_SUL!O792="","*",SP_SUL!O792)</f>
        <v>0.35416666666666669</v>
      </c>
      <c r="J791" s="112">
        <f>IF(SP_SUL!P792="","*",SP_SUL!P792)</f>
        <v>6.9444444444444448E-2</v>
      </c>
      <c r="K791" s="82" t="str">
        <f>IF(SP_SUL!AK792="","*",SP_SUL!AK792)</f>
        <v>-</v>
      </c>
      <c r="L791" s="82" t="str">
        <f>IF(SP_SUL!AM792="","*",SP_SUL!AM792)</f>
        <v>ZRB-ZEV</v>
      </c>
      <c r="M791" s="82">
        <f>IF(SP_SUL!AP792="","*",SP_SUL!AP792)</f>
        <v>155.36799999999999</v>
      </c>
      <c r="N791" s="82" t="str">
        <f>IF(SP_SUL!AM792="","*",SP_SUL!AM792)</f>
        <v>ZRB-ZEV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>
        <f>IF(SP_SUL!B793="","*",SP_SUL!B793)</f>
        <v>46083</v>
      </c>
      <c r="B792" s="82" t="str">
        <f>IF(SP_SUL!X793="","*",SP_SUL!X793)</f>
        <v>Oportunidade</v>
      </c>
      <c r="C792" s="82" t="str">
        <f>IF(SP_SUL!S793="","*",SP_SUL!S793)</f>
        <v>SP SUL</v>
      </c>
      <c r="D792" s="82" t="str">
        <f>IF(SP_SUL!T793="","*",SP_SUL!T793)</f>
        <v>ZKE-ZEV</v>
      </c>
      <c r="E792" s="82" t="str">
        <f>IF(SP_SUL!D793="","*",SP_SUL!D793)</f>
        <v>ADENISON (TP-810)</v>
      </c>
      <c r="F792" s="82" t="str">
        <f>IF(SP_SUL!H793="","*",SP_SUL!H793)</f>
        <v>-</v>
      </c>
      <c r="G792" s="82" t="str">
        <f>IF(SP_SUL!M793="","*",SP_SUL!M793)</f>
        <v>ZRB-ZEV</v>
      </c>
      <c r="H792" s="115">
        <f>IF(SP_SUL!K793="","*",SP_SUL!K793)</f>
        <v>155.37899999999999</v>
      </c>
      <c r="I792" s="112">
        <f>IF(SP_SUL!O793="","*",SP_SUL!O793)</f>
        <v>0.35416666666666669</v>
      </c>
      <c r="J792" s="112">
        <f>IF(SP_SUL!P793="","*",SP_SUL!P793)</f>
        <v>6.9444444444444448E-2</v>
      </c>
      <c r="K792" s="82" t="str">
        <f>IF(SP_SUL!AK793="","*",SP_SUL!AK793)</f>
        <v>-</v>
      </c>
      <c r="L792" s="82" t="str">
        <f>IF(SP_SUL!AM793="","*",SP_SUL!AM793)</f>
        <v>ZRB-ZEV</v>
      </c>
      <c r="M792" s="82">
        <f>IF(SP_SUL!AP793="","*",SP_SUL!AP793)</f>
        <v>155.37899999999999</v>
      </c>
      <c r="N792" s="82" t="str">
        <f>IF(SP_SUL!AM793="","*",SP_SUL!AM793)</f>
        <v>ZRB-ZEV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>
        <f>IF(SP_SUL!B794="","*",SP_SUL!B794)</f>
        <v>46083</v>
      </c>
      <c r="B793" s="82" t="str">
        <f>IF(SP_SUL!X794="","*",SP_SUL!X794)</f>
        <v>Oportunidade</v>
      </c>
      <c r="C793" s="82" t="str">
        <f>IF(SP_SUL!S794="","*",SP_SUL!S794)</f>
        <v>SP SUL</v>
      </c>
      <c r="D793" s="82" t="str">
        <f>IF(SP_SUL!T794="","*",SP_SUL!T794)</f>
        <v>ZKE-ZEV</v>
      </c>
      <c r="E793" s="82" t="str">
        <f>IF(SP_SUL!D794="","*",SP_SUL!D794)</f>
        <v>CAIQUE (TMA-677)</v>
      </c>
      <c r="F793" s="82" t="str">
        <f>IF(SP_SUL!H794="","*",SP_SUL!H794)</f>
        <v>-</v>
      </c>
      <c r="G793" s="82" t="str">
        <f>IF(SP_SUL!M794="","*",SP_SUL!M794)</f>
        <v>ZRB-ZEV</v>
      </c>
      <c r="H793" s="115">
        <f>IF(SP_SUL!K794="","*",SP_SUL!K794)</f>
        <v>155.59200000000001</v>
      </c>
      <c r="I793" s="112">
        <f>IF(SP_SUL!O794="","*",SP_SUL!O794)</f>
        <v>0.35416666666666669</v>
      </c>
      <c r="J793" s="112">
        <f>IF(SP_SUL!P794="","*",SP_SUL!P794)</f>
        <v>6.25E-2</v>
      </c>
      <c r="K793" s="82" t="str">
        <f>IF(SP_SUL!AK794="","*",SP_SUL!AK794)</f>
        <v>-</v>
      </c>
      <c r="L793" s="82" t="str">
        <f>IF(SP_SUL!AM794="","*",SP_SUL!AM794)</f>
        <v>ZRB-ZEV</v>
      </c>
      <c r="M793" s="82">
        <f>IF(SP_SUL!AP794="","*",SP_SUL!AP794)</f>
        <v>155.59200000000001</v>
      </c>
      <c r="N793" s="82" t="str">
        <f>IF(SP_SUL!AM794="","*",SP_SUL!AM794)</f>
        <v>ZRB-ZEV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>
        <f>IF(SP_SUL!B797="","*",SP_SUL!B797)</f>
        <v>46083</v>
      </c>
      <c r="B796" s="82" t="str">
        <f>IF(SP_SUL!X797="","*",SP_SUL!X797)</f>
        <v>Oportunidade</v>
      </c>
      <c r="C796" s="82" t="str">
        <f>IF(SP_SUL!S797="","*",SP_SUL!S797)</f>
        <v>SP SUL</v>
      </c>
      <c r="D796" s="82" t="str">
        <f>IF(SP_SUL!T797="","*",SP_SUL!T797)</f>
        <v>ZEV-ZPT</v>
      </c>
      <c r="E796" s="82" t="str">
        <f>IF(SP_SUL!D797="","*",SP_SUL!D797)</f>
        <v xml:space="preserve">TURMA FIXA VIA </v>
      </c>
      <c r="F796" s="82" t="str">
        <f>IF(SP_SUL!H797="","*",SP_SUL!H797)</f>
        <v>-</v>
      </c>
      <c r="G796" s="82" t="str">
        <f>IF(SP_SUL!M797="","*",SP_SUL!M797)</f>
        <v>ZEZ-ZXW</v>
      </c>
      <c r="H796" s="115">
        <f>IF(SP_SUL!K797="","*",SP_SUL!K797)</f>
        <v>79.58</v>
      </c>
      <c r="I796" s="112">
        <f>IF(SP_SUL!O797="","*",SP_SUL!O797)</f>
        <v>0.33333333333333331</v>
      </c>
      <c r="J796" s="112">
        <f>IF(SP_SUL!P797="","*",SP_SUL!P797)</f>
        <v>6.25E-2</v>
      </c>
      <c r="K796" s="82" t="str">
        <f>IF(SP_SUL!AK797="","*",SP_SUL!AK797)</f>
        <v>-</v>
      </c>
      <c r="L796" s="82" t="str">
        <f>IF(SP_SUL!AM797="","*",SP_SUL!AM797)</f>
        <v>ZEZ-ZXW</v>
      </c>
      <c r="M796" s="82">
        <f>IF(SP_SUL!AP797="","*",SP_SUL!AP797)</f>
        <v>79.58</v>
      </c>
      <c r="N796" s="82" t="str">
        <f>IF(SP_SUL!AM797="","*",SP_SUL!AM797)</f>
        <v>ZEZ-ZXW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>
        <f>IF(SP_SUL!B798="","*",SP_SUL!B798)</f>
        <v>46083</v>
      </c>
      <c r="B797" s="82" t="str">
        <f>IF(SP_SUL!X798="","*",SP_SUL!X798)</f>
        <v>Contrato</v>
      </c>
      <c r="C797" s="82" t="str">
        <f>IF(SP_SUL!S798="","*",SP_SUL!S798)</f>
        <v>SP SUL</v>
      </c>
      <c r="D797" s="82" t="str">
        <f>IF(SP_SUL!T798="","*",SP_SUL!T798)</f>
        <v>ZEV-ZPT</v>
      </c>
      <c r="E797" s="82" t="str">
        <f>IF(SP_SUL!D798="","*",SP_SUL!D798)</f>
        <v>W61</v>
      </c>
      <c r="F797" s="82" t="str">
        <f>IF(SP_SUL!H798="","*",SP_SUL!H798)</f>
        <v>K67ZEV2</v>
      </c>
      <c r="G797" s="82" t="str">
        <f>IF(SP_SUL!M798="","*",SP_SUL!M798)</f>
        <v>ZXW-ZGP</v>
      </c>
      <c r="H797" s="115">
        <f>IF(SP_SUL!K798="","*",SP_SUL!K798)</f>
        <v>83.7</v>
      </c>
      <c r="I797" s="112">
        <f>IF(SP_SUL!O798="","*",SP_SUL!O798)</f>
        <v>0.33333333333333331</v>
      </c>
      <c r="J797" s="112">
        <f>IF(SP_SUL!P798="","*",SP_SUL!P798)</f>
        <v>4.1666666666666664E-2</v>
      </c>
      <c r="K797" s="82" t="str">
        <f>IF(SP_SUL!AK798="","*",SP_SUL!AK798)</f>
        <v>K67ZEV2</v>
      </c>
      <c r="L797" s="82" t="str">
        <f>IF(SP_SUL!AM798="","*",SP_SUL!AM798)</f>
        <v>ZXW-ZGP</v>
      </c>
      <c r="M797" s="82">
        <f>IF(SP_SUL!AP798="","*",SP_SUL!AP798)</f>
        <v>83.7</v>
      </c>
      <c r="N797" s="82" t="str">
        <f>IF(SP_SUL!AM798="","*",SP_SUL!AM798)</f>
        <v>ZXW-ZGP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>
        <f>IF(SP_SUL!B799="","*",SP_SUL!B799)</f>
        <v>46083</v>
      </c>
      <c r="B798" s="82" t="str">
        <f>IF(SP_SUL!X799="","*",SP_SUL!X799)</f>
        <v>Contrato</v>
      </c>
      <c r="C798" s="82" t="str">
        <f>IF(SP_SUL!S799="","*",SP_SUL!S799)</f>
        <v>SP SUL</v>
      </c>
      <c r="D798" s="82" t="str">
        <f>IF(SP_SUL!T799="","*",SP_SUL!T799)</f>
        <v>ZEV-ZPT</v>
      </c>
      <c r="E798" s="82" t="str">
        <f>IF(SP_SUL!D799="","*",SP_SUL!D799)</f>
        <v>W62</v>
      </c>
      <c r="F798" s="82" t="str">
        <f>IF(SP_SUL!H799="","*",SP_SUL!H799)</f>
        <v>ZPT1051</v>
      </c>
      <c r="G798" s="82" t="str">
        <f>IF(SP_SUL!M799="","*",SP_SUL!M799)</f>
        <v>ZXW-ZGP</v>
      </c>
      <c r="H798" s="115">
        <f>IF(SP_SUL!K799="","*",SP_SUL!K799)</f>
        <v>83.7</v>
      </c>
      <c r="I798" s="112">
        <f>IF(SP_SUL!O799="","*",SP_SUL!O799)</f>
        <v>0.32291666666666669</v>
      </c>
      <c r="J798" s="112">
        <f>IF(SP_SUL!P799="","*",SP_SUL!P799)</f>
        <v>4.1666666666666664E-2</v>
      </c>
      <c r="K798" s="82" t="str">
        <f>IF(SP_SUL!AK799="","*",SP_SUL!AK799)</f>
        <v>ZPT1051</v>
      </c>
      <c r="L798" s="82" t="str">
        <f>IF(SP_SUL!AM799="","*",SP_SUL!AM799)</f>
        <v>ZXW-ZGP</v>
      </c>
      <c r="M798" s="82">
        <f>IF(SP_SUL!AP799="","*",SP_SUL!AP799)</f>
        <v>83.7</v>
      </c>
      <c r="N798" s="82" t="str">
        <f>IF(SP_SUL!AM799="","*",SP_SUL!AM799)</f>
        <v>ZXW-ZGP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>
        <f>IF(SP_SUL!B800="","*",SP_SUL!B800)</f>
        <v>46083</v>
      </c>
      <c r="B799" s="82" t="str">
        <f>IF(SP_SUL!X800="","*",SP_SUL!X800)</f>
        <v>Oportunidade</v>
      </c>
      <c r="C799" s="82" t="str">
        <f>IF(SP_SUL!S800="","*",SP_SUL!S800)</f>
        <v>SP SUL</v>
      </c>
      <c r="D799" s="82" t="str">
        <f>IF(SP_SUL!T800="","*",SP_SUL!T800)</f>
        <v>ZEV-ZPT</v>
      </c>
      <c r="E799" s="82" t="str">
        <f>IF(SP_SUL!D800="","*",SP_SUL!D800)</f>
        <v>A85</v>
      </c>
      <c r="F799" s="82" t="str">
        <f>IF(SP_SUL!H800="","*",SP_SUL!H800)</f>
        <v>ZXW-2</v>
      </c>
      <c r="G799" s="82" t="str">
        <f>IF(SP_SUL!M800="","*",SP_SUL!M800)</f>
        <v>ZXW-ZEV</v>
      </c>
      <c r="H799" s="115">
        <f>IF(SP_SUL!K800="","*",SP_SUL!K800)</f>
        <v>83.7</v>
      </c>
      <c r="I799" s="112">
        <f>IF(SP_SUL!O800="","*",SP_SUL!O800)</f>
        <v>0.375</v>
      </c>
      <c r="J799" s="112">
        <f>IF(SP_SUL!P800="","*",SP_SUL!P800)</f>
        <v>4.1666666666666664E-2</v>
      </c>
      <c r="K799" s="82" t="str">
        <f>IF(SP_SUL!AK800="","*",SP_SUL!AK800)</f>
        <v>ZXW-2</v>
      </c>
      <c r="L799" s="82" t="str">
        <f>IF(SP_SUL!AM800="","*",SP_SUL!AM800)</f>
        <v>ZXW-ZEV</v>
      </c>
      <c r="M799" s="82">
        <f>IF(SP_SUL!AP800="","*",SP_SUL!AP800)</f>
        <v>83.7</v>
      </c>
      <c r="N799" s="82" t="str">
        <f>IF(SP_SUL!AM800="","*",SP_SUL!AM800)</f>
        <v>ZXW-ZEV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>
        <f>IF(SP_SUL!B801="","*",SP_SUL!B801)</f>
        <v>46083</v>
      </c>
      <c r="B800" s="82" t="str">
        <f>IF(SP_SUL!X801="","*",SP_SUL!X801)</f>
        <v>Oportunidade</v>
      </c>
      <c r="C800" s="82" t="str">
        <f>IF(SP_SUL!S801="","*",SP_SUL!S801)</f>
        <v>SP SUL</v>
      </c>
      <c r="D800" s="82" t="str">
        <f>IF(SP_SUL!T801="","*",SP_SUL!T801)</f>
        <v>ZEV-ZPT</v>
      </c>
      <c r="E800" s="82" t="str">
        <f>IF(SP_SUL!D801="","*",SP_SUL!D801)</f>
        <v>THIAGO (TF-685)</v>
      </c>
      <c r="F800" s="82" t="str">
        <f>IF(SP_SUL!H801="","*",SP_SUL!H801)</f>
        <v>-</v>
      </c>
      <c r="G800" s="82" t="str">
        <f>IF(SP_SUL!M801="","*",SP_SUL!M801)</f>
        <v>ZXW-ZGP</v>
      </c>
      <c r="H800" s="115">
        <f>IF(SP_SUL!K801="","*",SP_SUL!K801)</f>
        <v>91.94</v>
      </c>
      <c r="I800" s="112">
        <f>IF(SP_SUL!O801="","*",SP_SUL!O801)</f>
        <v>0.41666666666666669</v>
      </c>
      <c r="J800" s="112">
        <f>IF(SP_SUL!P801="","*",SP_SUL!P801)</f>
        <v>0.10416666666666667</v>
      </c>
      <c r="K800" s="82" t="str">
        <f>IF(SP_SUL!AK801="","*",SP_SUL!AK801)</f>
        <v>-</v>
      </c>
      <c r="L800" s="82" t="str">
        <f>IF(SP_SUL!AM801="","*",SP_SUL!AM801)</f>
        <v>ZXW-ZGP</v>
      </c>
      <c r="M800" s="82">
        <f>IF(SP_SUL!AP801="","*",SP_SUL!AP801)</f>
        <v>91.94</v>
      </c>
      <c r="N800" s="82" t="str">
        <f>IF(SP_SUL!AM801="","*",SP_SUL!AM801)</f>
        <v>ZXW-ZGP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>
        <f>IF(SP_SUL!B802="","*",SP_SUL!B802)</f>
        <v>46083</v>
      </c>
      <c r="B801" s="82" t="str">
        <f>IF(SP_SUL!X802="","*",SP_SUL!X802)</f>
        <v>Oportunidade</v>
      </c>
      <c r="C801" s="82" t="str">
        <f>IF(SP_SUL!S802="","*",SP_SUL!S802)</f>
        <v>SP SUL</v>
      </c>
      <c r="D801" s="82" t="str">
        <f>IF(SP_SUL!T802="","*",SP_SUL!T802)</f>
        <v>ZEV-ZPT</v>
      </c>
      <c r="E801" s="82" t="str">
        <f>IF(SP_SUL!D802="","*",SP_SUL!D802)</f>
        <v>HUELTON (TP-725)</v>
      </c>
      <c r="F801" s="82" t="str">
        <f>IF(SP_SUL!H802="","*",SP_SUL!H802)</f>
        <v>-</v>
      </c>
      <c r="G801" s="82" t="str">
        <f>IF(SP_SUL!M802="","*",SP_SUL!M802)</f>
        <v>ZPT</v>
      </c>
      <c r="H801" s="115">
        <f>IF(SP_SUL!K802="","*",SP_SUL!K802)</f>
        <v>106.7</v>
      </c>
      <c r="I801" s="112">
        <f>IF(SP_SUL!O802="","*",SP_SUL!O802)</f>
        <v>0.41666666666666669</v>
      </c>
      <c r="J801" s="112">
        <f>IF(SP_SUL!P802="","*",SP_SUL!P802)</f>
        <v>6.25E-2</v>
      </c>
      <c r="K801" s="82" t="str">
        <f>IF(SP_SUL!AK802="","*",SP_SUL!AK802)</f>
        <v>-</v>
      </c>
      <c r="L801" s="82" t="str">
        <f>IF(SP_SUL!AM802="","*",SP_SUL!AM802)</f>
        <v>ZPT</v>
      </c>
      <c r="M801" s="82">
        <f>IF(SP_SUL!AP802="","*",SP_SUL!AP802)</f>
        <v>106.7</v>
      </c>
      <c r="N801" s="82" t="str">
        <f>IF(SP_SUL!AM802="","*",SP_SUL!AM802)</f>
        <v>ZPT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>
        <f>IF(SP_SUL!B803="","*",SP_SUL!B803)</f>
        <v>46083</v>
      </c>
      <c r="B802" s="82" t="str">
        <f>IF(SP_SUL!X803="","*",SP_SUL!X803)</f>
        <v>Oportunidade</v>
      </c>
      <c r="C802" s="82" t="str">
        <f>IF(SP_SUL!S803="","*",SP_SUL!S803)</f>
        <v>SP SUL</v>
      </c>
      <c r="D802" s="82" t="str">
        <f>IF(SP_SUL!T803="","*",SP_SUL!T803)</f>
        <v>ZEV-ZPT</v>
      </c>
      <c r="E802" s="82" t="str">
        <f>IF(SP_SUL!D803="","*",SP_SUL!D803)</f>
        <v>EXPANSÃO TURMA 1</v>
      </c>
      <c r="F802" s="82" t="str">
        <f>IF(SP_SUL!H803="","*",SP_SUL!H803)</f>
        <v>-</v>
      </c>
      <c r="G802" s="82" t="str">
        <f>IF(SP_SUL!M803="","*",SP_SUL!M803)</f>
        <v>109-ZGM</v>
      </c>
      <c r="H802" s="115">
        <f>IF(SP_SUL!K803="","*",SP_SUL!K803)</f>
        <v>108.75</v>
      </c>
      <c r="I802" s="112">
        <f>IF(SP_SUL!O803="","*",SP_SUL!O803)</f>
        <v>0.35416666666666669</v>
      </c>
      <c r="J802" s="112">
        <f>IF(SP_SUL!P803="","*",SP_SUL!P803)</f>
        <v>6.25E-2</v>
      </c>
      <c r="K802" s="82" t="str">
        <f>IF(SP_SUL!AK803="","*",SP_SUL!AK803)</f>
        <v>-</v>
      </c>
      <c r="L802" s="82" t="str">
        <f>IF(SP_SUL!AM803="","*",SP_SUL!AM803)</f>
        <v>109-ZGM</v>
      </c>
      <c r="M802" s="82">
        <f>IF(SP_SUL!AP803="","*",SP_SUL!AP803)</f>
        <v>108.75</v>
      </c>
      <c r="N802" s="82" t="str">
        <f>IF(SP_SUL!AM803="","*",SP_SUL!AM803)</f>
        <v>109-ZGM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>
        <f>IF(SP_SUL!B804="","*",SP_SUL!B804)</f>
        <v>46083</v>
      </c>
      <c r="B803" s="82" t="str">
        <f>IF(SP_SUL!X804="","*",SP_SUL!X804)</f>
        <v>Oportunidade</v>
      </c>
      <c r="C803" s="82" t="str">
        <f>IF(SP_SUL!S804="","*",SP_SUL!S804)</f>
        <v>SP SUL</v>
      </c>
      <c r="D803" s="82" t="str">
        <f>IF(SP_SUL!T804="","*",SP_SUL!T804)</f>
        <v>ZEV-ZPT</v>
      </c>
      <c r="E803" s="82" t="str">
        <f>IF(SP_SUL!D804="","*",SP_SUL!D804)</f>
        <v>LEANDRO (TP-727)</v>
      </c>
      <c r="F803" s="82" t="str">
        <f>IF(SP_SUL!H804="","*",SP_SUL!H804)</f>
        <v>-</v>
      </c>
      <c r="G803" s="82" t="str">
        <f>IF(SP_SUL!M804="","*",SP_SUL!M804)</f>
        <v>109-ZGM</v>
      </c>
      <c r="H803" s="115">
        <f>IF(SP_SUL!K804="","*",SP_SUL!K804)</f>
        <v>112.7</v>
      </c>
      <c r="I803" s="112">
        <f>IF(SP_SUL!O804="","*",SP_SUL!O804)</f>
        <v>0.41666666666666669</v>
      </c>
      <c r="J803" s="112">
        <f>IF(SP_SUL!P804="","*",SP_SUL!P804)</f>
        <v>8.3333333333333329E-2</v>
      </c>
      <c r="K803" s="82" t="str">
        <f>IF(SP_SUL!AK804="","*",SP_SUL!AK804)</f>
        <v>-</v>
      </c>
      <c r="L803" s="82" t="str">
        <f>IF(SP_SUL!AM804="","*",SP_SUL!AM804)</f>
        <v>109-ZGM</v>
      </c>
      <c r="M803" s="82">
        <f>IF(SP_SUL!AP804="","*",SP_SUL!AP804)</f>
        <v>112.7</v>
      </c>
      <c r="N803" s="82" t="str">
        <f>IF(SP_SUL!AM804="","*",SP_SUL!AM804)</f>
        <v>109-ZGM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730" sqref="B730:T76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2142</v>
      </c>
      <c r="V1" s="289"/>
      <c r="W1" s="289"/>
    </row>
    <row r="2" spans="1:23" ht="15" customHeight="1">
      <c r="A2" s="86" t="s">
        <v>2143</v>
      </c>
      <c r="B2" s="86" t="s">
        <v>2138</v>
      </c>
      <c r="C2" s="86" t="s">
        <v>411</v>
      </c>
      <c r="D2" s="87" t="s">
        <v>995</v>
      </c>
      <c r="E2" s="87" t="s">
        <v>4</v>
      </c>
      <c r="F2" s="87" t="s">
        <v>2137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2144</v>
      </c>
      <c r="T2" s="90" t="s">
        <v>998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4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1560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4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4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4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1560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>
        <f ca="1">_xlfn.XLOOKUP(G64&amp;$U$2,BS_CONTROLE[CHAVE],BS_CONTROLE[Quantidade_11],"-")</f>
        <v>0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>
        <f ca="1">_xlfn.XLOOKUP(G66&amp;$U$2,BS_CONTROLE[CHAVE],BS_CONTROLE[Quantidade_11],"-")</f>
        <v>0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1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4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4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4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1560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4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4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4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1560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>
        <f ca="1">_xlfn.XLOOKUP(G123&amp;$V$2,BS_CONTROLE[CHAVE],BS_CONTROLE[Quantidade_11],"-")</f>
        <v>1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4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4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4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1560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1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4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4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>
        <f ca="1">_xlfn.XLOOKUP(G185&amp;$U$2,BS_CONTROLE[CHAVE],BS_CONTROLE[Quantidade_11],"-")</f>
        <v>0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4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4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1560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60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4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4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1560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 t="str">
        <f ca="1">_xlfn.XLOOKUP(G225&amp;$U$2,BS_CONTROLE[CHAVE],BS_CONTROLE[Quantidade_11],"-")</f>
        <v>-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0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60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>
        <f ca="1">_xlfn.XLOOKUP(G239&amp;$U$2,BS_CONTROLE[CHAVE],BS_CONTROLE[Quantidade_11],"-")</f>
        <v>0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>
        <f ca="1">_xlfn.XLOOKUP(G243&amp;$U$2,BS_CONTROLE[CHAVE],BS_CONTROLE[Quantidade_11],"-")</f>
        <v>0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>
        <f ca="1">_xlfn.XLOOKUP(G247&amp;$U$2,BS_CONTROLE[CHAVE],BS_CONTROLE[Quantidade_11],"-")</f>
        <v>0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4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4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1560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 t="str">
        <f ca="1">_xlfn.XLOOKUP(G259&amp;$U$2,BS_CONTROLE[CHAVE],BS_CONTROLE[Quantidade_11],"-")</f>
        <v>-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60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4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4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4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1560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60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>
        <f ca="1">_xlfn.XLOOKUP(G302&amp;$U$2,BS_CONTROLE[CHAVE],BS_CONTROLE[Quantidade_11],"-")</f>
        <v>0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4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4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1560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 t="str">
        <f ca="1">_xlfn.XLOOKUP(G311&amp;$U$2,BS_CONTROLE[CHAVE],BS_CONTROLE[Quantidade_11],"-")</f>
        <v>-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1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>
        <f ca="1">_xlfn.XLOOKUP(G323&amp;$U$2,BS_CONTROLE[CHAVE],BS_CONTROLE[Quantidade_11],"-")</f>
        <v>0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1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4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4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4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 t="str">
        <f ca="1">_xlfn.XLOOKUP(G367&amp;$U$2,BS_CONTROLE[CHAVE],BS_CONTROLE[Quantidade_11],"-")</f>
        <v>-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4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1560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 t="str">
        <f ca="1">_xlfn.XLOOKUP(G375&amp;$U$2,BS_CONTROLE[CHAVE],BS_CONTROLE[Quantidade_11],"-")</f>
        <v>-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60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4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>
        <f ca="1">_xlfn.XLOOKUP(G394&amp;$U$2,BS_CONTROLE[CHAVE],BS_CONTROLE[Quantidade_11],"-")</f>
        <v>0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4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1560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 t="str">
        <f ca="1">_xlfn.XLOOKUP(G403&amp;$U$2,BS_CONTROLE[CHAVE],BS_CONTROLE[Quantidade_11],"-")</f>
        <v>-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0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>
        <f ca="1">_xlfn.XLOOKUP(G420&amp;$U$2,BS_CONTROLE[CHAVE],BS_CONTROLE[Quantidade_11],"-")</f>
        <v>0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>
        <f ca="1">_xlfn.XLOOKUP(G422&amp;$V$2,BS_CONTROLE[CHAVE],BS_CONTROLE[Quantidade_11],"-")</f>
        <v>1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>
        <f ca="1">_xlfn.XLOOKUP(G424&amp;$U$2,BS_CONTROLE[CHAVE],BS_CONTROLE[Quantidade_11],"-")</f>
        <v>0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60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4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4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1560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 t="str">
        <f ca="1">_xlfn.XLOOKUP(G437&amp;$U$2,BS_CONTROLE[CHAVE],BS_CONTROLE[Quantidade_11],"-")</f>
        <v>-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60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4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4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1560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 t="str">
        <f ca="1">_xlfn.XLOOKUP(G470&amp;$U$2,BS_CONTROLE[CHAVE],BS_CONTROLE[Quantidade_11],"-")</f>
        <v>-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0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60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4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1560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 t="str">
        <f ca="1">_xlfn.XLOOKUP(G504&amp;$U$2,BS_CONTROLE[CHAVE],BS_CONTROLE[Quantidade_11],"-")</f>
        <v>-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0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>
        <f ca="1">_xlfn.XLOOKUP(G526&amp;$V$2,BS_CONTROLE[CHAVE],BS_CONTROLE[Quantidade_11],"-")</f>
        <v>1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4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4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 t="str">
        <f ca="1">_xlfn.XLOOKUP(G545&amp;$U$2,BS_CONTROLE[CHAVE],BS_CONTROLE[Quantidade_11],"-")</f>
        <v>-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1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4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>
        <f ca="1">_xlfn.XLOOKUP(G565&amp;$V$2,BS_CONTROLE[CHAVE],BS_CONTROLE[Quantidade_11],"-")</f>
        <v>1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 t="str">
        <f ca="1">_xlfn.XLOOKUP(G566&amp;$U$2,BS_CONTROLE[CHAVE],BS_CONTROLE[Quantidade_11],"-")</f>
        <v>-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>
        <f ca="1">_xlfn.XLOOKUP(G570&amp;$V$2,BS_CONTROLE[CHAVE],BS_CONTROLE[Quantidade_11],"-")</f>
        <v>1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1560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 t="str">
        <f ca="1">_xlfn.XLOOKUP(G576&amp;$U$2,BS_CONTROLE[CHAVE],BS_CONTROLE[Quantidade_11],"-")</f>
        <v>-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1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4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>
        <f ca="1">_xlfn.XLOOKUP(G600&amp;$V$2,BS_CONTROLE[CHAVE],BS_CONTROLE[Quantidade_11],"-")</f>
        <v>1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4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1560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50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90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60</v>
      </c>
      <c r="W613" s="136">
        <f ca="1">_xlfn.XLOOKUP(G613&amp;$W$2,BS_CONTROLE[CHAVE],BS_CONTROLE[Quantidade_11],"-")</f>
        <v>40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>
        <f ca="1">_xlfn.XLOOKUP(G615&amp;$V$2,BS_CONTROLE[CHAVE],BS_CONTROLE[Quantidade_11],"-")</f>
        <v>312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 t="str">
        <f ca="1">_xlfn.XLOOKUP(G621&amp;$V$2,BS_CONTROLE[CHAVE],BS_CONTROLE[Quantidade_11],"-")</f>
        <v>-</v>
      </c>
      <c r="W621" s="136">
        <f ca="1">_xlfn.XLOOKUP(G621&amp;$W$2,BS_CONTROLE[CHAVE],BS_CONTROLE[Quantidade_11],"-")</f>
        <v>1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4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>
        <f ca="1">_xlfn.XLOOKUP(G631&amp;$V$2,BS_CONTROLE[CHAVE],BS_CONTROLE[Quantidade_11],"-")</f>
        <v>1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4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1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1560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 t="str">
        <f ca="1">_xlfn.XLOOKUP(G637&amp;$U$2,BS_CONTROLE[CHAVE],BS_CONTROLE[Quantidade_11],"-")</f>
        <v>-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50</v>
      </c>
      <c r="V643" s="136" t="str">
        <f ca="1">_xlfn.XLOOKUP(G643&amp;$V$2,BS_CONTROLE[CHAVE],BS_CONTROLE[Quantidade_11],"-")</f>
        <v>-</v>
      </c>
      <c r="W643" s="136">
        <f ca="1">_xlfn.XLOOKUP(G643&amp;$W$2,BS_CONTROLE[CHAVE],BS_CONTROLE[Quantidade_11],"-")</f>
        <v>90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>
        <f ca="1">_xlfn.XLOOKUP(G645&amp;$V$2,BS_CONTROLE[CHAVE],BS_CONTROLE[Quantidade_11],"-")</f>
        <v>312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0</v>
      </c>
      <c r="W649" s="136">
        <f ca="1">_xlfn.XLOOKUP(G649&amp;$W$2,BS_CONTROLE[CHAVE],BS_CONTROLE[Quantidade_11],"-")</f>
        <v>0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 t="str">
        <f ca="1">_xlfn.XLOOKUP(G650&amp;$V$2,BS_CONTROLE[CHAVE],BS_CONTROLE[Quantidade_11],"-")</f>
        <v>-</v>
      </c>
      <c r="W650" s="136">
        <f ca="1">_xlfn.XLOOKUP(G650&amp;$W$2,BS_CONTROLE[CHAVE],BS_CONTROLE[Quantidade_11],"-")</f>
        <v>1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60</v>
      </c>
      <c r="W651" s="136">
        <f ca="1">_xlfn.XLOOKUP(G651&amp;$W$2,BS_CONTROLE[CHAVE],BS_CONTROLE[Quantidade_11],"-")</f>
        <v>40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4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>
        <f ca="1">_xlfn.XLOOKUP(G655&amp;$W$2,BS_CONTROLE[CHAVE],BS_CONTROLE[Quantidade_11],"-")</f>
        <v>1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>
        <f ca="1">_xlfn.XLOOKUP(G657&amp;$V$2,BS_CONTROLE[CHAVE],BS_CONTROLE[Quantidade_11],"-")</f>
        <v>1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4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1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1560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 t="str">
        <f ca="1">_xlfn.XLOOKUP(G663&amp;$U$2,BS_CONTROLE[CHAVE],BS_CONTROLE[Quantidade_11],"-")</f>
        <v>-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>
        <f ca="1">_xlfn.XLOOKUP(G667&amp;$V$2,BS_CONTROLE[CHAVE],BS_CONTROLE[Quantidade_11],"-")</f>
        <v>0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>
        <f ca="1">_xlfn.XLOOKUP(G669&amp;$V$2,BS_CONTROLE[CHAVE],BS_CONTROLE[Quantidade_11],"-")</f>
        <v>312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>
        <f ca="1">_xlfn.XLOOKUP(G671&amp;$V$2,BS_CONTROLE[CHAVE],BS_CONTROLE[Quantidade_11],"-")</f>
        <v>0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1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>
        <f ca="1">_xlfn.XLOOKUP(G676&amp;$V$2,BS_CONTROLE[CHAVE],BS_CONTROLE[Quantidade_11],"-")</f>
        <v>0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0</v>
      </c>
      <c r="V679" s="136">
        <f ca="1">_xlfn.XLOOKUP(G679&amp;$V$2,BS_CONTROLE[CHAVE],BS_CONTROLE[Quantidade_11],"-")</f>
        <v>1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>
        <f ca="1">_xlfn.XLOOKUP(G680&amp;$V$2,BS_CONTROLE[CHAVE],BS_CONTROLE[Quantidade_11],"-")</f>
        <v>0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60</v>
      </c>
      <c r="W683" s="136">
        <f ca="1">_xlfn.XLOOKUP(G683&amp;$W$2,BS_CONTROLE[CHAVE],BS_CONTROLE[Quantidade_11],"-")</f>
        <v>40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4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4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>
        <f ca="1">_xlfn.XLOOKUP(G689&amp;$U$2,BS_CONTROLE[CHAVE],BS_CONTROLE[Quantidade_11],"-")</f>
        <v>50</v>
      </c>
      <c r="V689" s="136" t="str">
        <f ca="1">_xlfn.XLOOKUP(G689&amp;$V$2,BS_CONTROLE[CHAVE],BS_CONTROLE[Quantidade_11],"-")</f>
        <v>-</v>
      </c>
      <c r="W689" s="136">
        <f ca="1">_xlfn.XLOOKUP(G689&amp;$W$2,BS_CONTROLE[CHAVE],BS_CONTROLE[Quantidade_11],"-")</f>
        <v>90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1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1560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 t="str">
        <f ca="1">_xlfn.XLOOKUP(G694&amp;$U$2,BS_CONTROLE[CHAVE],BS_CONTROLE[Quantidade_11],"-")</f>
        <v>-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>
        <f ca="1">_xlfn.XLOOKUP(G702&amp;$U$2,BS_CONTROLE[CHAVE],BS_CONTROLE[Quantidade_11],"-")</f>
        <v>0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>
        <f ca="1">_xlfn.XLOOKUP(G704&amp;$V$2,BS_CONTROLE[CHAVE],BS_CONTROLE[Quantidade_11],"-")</f>
        <v>0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0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0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>
        <f ca="1">_xlfn.XLOOKUP(G710&amp;$U$2,BS_CONTROLE[CHAVE],BS_CONTROLE[Quantidade_11],"-")</f>
        <v>0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>
        <f ca="1">_xlfn.XLOOKUP(G711&amp;$U$2,BS_CONTROLE[CHAVE],BS_CONTROLE[Quantidade_11],"-")</f>
        <v>0</v>
      </c>
      <c r="V711" s="136" t="str">
        <f ca="1">_xlfn.XLOOKUP(G711&amp;$V$2,BS_CONTROLE[CHAVE],BS_CONTROLE[Quantidade_11],"-")</f>
        <v>-</v>
      </c>
      <c r="W711" s="136">
        <f ca="1">_xlfn.XLOOKUP(G711&amp;$W$2,BS_CONTROLE[CHAVE],BS_CONTROLE[Quantidade_11],"-")</f>
        <v>1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>
        <f ca="1">_xlfn.XLOOKUP(G714&amp;$U$2,BS_CONTROLE[CHAVE],BS_CONTROLE[Quantidade_11],"-")</f>
        <v>0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>
        <f ca="1">_xlfn.XLOOKUP(G717&amp;$U$2,BS_CONTROLE[CHAVE],BS_CONTROLE[Quantidade_11],"-")</f>
        <v>0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0</v>
      </c>
      <c r="V718" s="136">
        <f ca="1">_xlfn.XLOOKUP(G718&amp;$V$2,BS_CONTROLE[CHAVE],BS_CONTROLE[Quantidade_11],"-")</f>
        <v>1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>
        <f ca="1">_xlfn.XLOOKUP(G720&amp;$U$2,BS_CONTROLE[CHAVE],BS_CONTROLE[Quantidade_11],"-")</f>
        <v>0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>
        <f ca="1">_xlfn.XLOOKUP(G721&amp;$U$2,BS_CONTROLE[CHAVE],BS_CONTROLE[Quantidade_11],"-")</f>
        <v>0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>
        <f ca="1">_xlfn.XLOOKUP(G722&amp;$U$2,BS_CONTROLE[CHAVE],BS_CONTROLE[Quantidade_11],"-")</f>
        <v>0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40</v>
      </c>
      <c r="V724" s="136">
        <f ca="1">_xlfn.XLOOKUP(G724&amp;$V$2,BS_CONTROLE[CHAVE],BS_CONTROLE[Quantidade_11],"-")</f>
        <v>60</v>
      </c>
      <c r="W724" s="136">
        <f ca="1">_xlfn.XLOOKUP(G724&amp;$W$2,BS_CONTROLE[CHAVE],BS_CONTROLE[Quantidade_11],"-")</f>
        <v>40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4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4</v>
      </c>
      <c r="V730" s="136">
        <f ca="1">_xlfn.XLOOKUP(G730&amp;$V$2,BS_CONTROLE[CHAVE],BS_CONTROLE[Quantidade_11],"-")</f>
        <v>0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1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0.125</v>
      </c>
      <c r="R732" s="143" t="str">
        <f>IF(SP_SUL!Q735="","*",CONCATENATE(SP_SUL!Q735," ",SP_SUL!R735))</f>
        <v>2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4</v>
      </c>
      <c r="V732" s="136">
        <f ca="1">_xlfn.XLOOKUP(G732&amp;$V$2,BS_CONTROLE[CHAVE],BS_CONTROLE[Quantidade_11],"-")</f>
        <v>0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0.25</v>
      </c>
      <c r="R734" s="143" t="str">
        <f>IF(SP_SUL!Q737="","*",CONCATENATE(SP_SUL!Q737," ",SP_SUL!R737))</f>
        <v>8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1</v>
      </c>
      <c r="V734" s="136">
        <f ca="1">_xlfn.XLOOKUP(G734&amp;$V$2,BS_CONTROLE[CHAVE],BS_CONTROLE[Quantidade_11],"-")</f>
        <v>0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1560</v>
      </c>
      <c r="V735" s="136">
        <f ca="1">_xlfn.XLOOKUP(G735&amp;$V$2,BS_CONTROLE[CHAVE],BS_CONTROLE[Quantidade_11],"-")</f>
        <v>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OPORTUNIDADE</v>
      </c>
      <c r="B741" s="144" t="str">
        <f>IF(SP_SUL!X744="","*",SP_SUL!X744)</f>
        <v>Oportunidade</v>
      </c>
      <c r="C741" s="144" t="str">
        <f>IF(SP_SUL!Z744="","*",SP_SUL!Z744)</f>
        <v>*</v>
      </c>
      <c r="D741" s="138" t="str">
        <f>IF(SP_SUL!S744="","*",SP_SUL!S744)</f>
        <v>SP SUL</v>
      </c>
      <c r="E741" s="138" t="str">
        <f>IF(SP_SUL!T744="","*",SP_SUL!T744)</f>
        <v>ZBV-ZKE</v>
      </c>
      <c r="F741" s="143">
        <f>IF(SP_SUL!B744="","*",SP_SUL!B744)</f>
        <v>46081</v>
      </c>
      <c r="G741" s="143" t="str">
        <f>IF(SP_SUL!D744="","*",SP_SUL!D744)</f>
        <v>ROBSON (TP-729)</v>
      </c>
      <c r="H741" s="143" t="str">
        <f>IF(SP_SUL!F744="","*",SP_SUL!F744)</f>
        <v>NIVELAMENTO</v>
      </c>
      <c r="I741" s="143" t="str">
        <f>IF(SP_SUL!H744="","*",SP_SUL!H744)</f>
        <v>-</v>
      </c>
      <c r="J741" s="143" t="str">
        <f>IF(SP_SUL!I744="","*",SP_SUL!I744)</f>
        <v>-</v>
      </c>
      <c r="K741" s="138" t="str">
        <f>IF(SP_SUL!M744="","*",SP_SUL!M744)</f>
        <v>ZDS-ZQB</v>
      </c>
      <c r="L741" s="138" t="str">
        <f>IF(SP_SUL!N744="","*",SP_SUL!N744)</f>
        <v>248ZQB2</v>
      </c>
      <c r="M741" s="139">
        <f>IF(SP_SUL!J744="","*",SP_SUL!J744)</f>
        <v>56</v>
      </c>
      <c r="N741" s="142">
        <f>IF(SP_SUL!K744="","*",SP_SUL!K744)</f>
        <v>252.45</v>
      </c>
      <c r="O741" s="142" t="str">
        <f>IF(SP_SUL!L744="","*",SP_SUL!L744)</f>
        <v>-</v>
      </c>
      <c r="P741" s="141">
        <f>IF(SP_SUL!O744="","*",SP_SUL!O744)</f>
        <v>0.41666666666666669</v>
      </c>
      <c r="Q741" s="141">
        <f>IF(SP_SUL!P744="","*",SP_SUL!P744)</f>
        <v>8.3333333333333329E-2</v>
      </c>
      <c r="R741" s="143" t="str">
        <f>IF(SP_SUL!Q744="","*",CONCATENATE(SP_SUL!Q744," ",SP_SUL!R744))</f>
        <v>10 BINÁRIO</v>
      </c>
      <c r="S741" s="143" t="str">
        <f>IF(SP_SUL!V744="","*",SP_SUL!V744)</f>
        <v>Henrique</v>
      </c>
      <c r="T741" s="143" t="str">
        <f>IF(SP_SUL!W744="","*",SP_SUL!W744)</f>
        <v>Nivelamento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OPORTUNIDADE</v>
      </c>
      <c r="B742" s="144" t="str">
        <f>IF(SP_SUL!X745="","*",SP_SUL!X745)</f>
        <v>Oportunidade</v>
      </c>
      <c r="C742" s="144" t="str">
        <f>IF(SP_SUL!Z745="","*",SP_SUL!Z745)</f>
        <v>*</v>
      </c>
      <c r="D742" s="138" t="str">
        <f>IF(SP_SUL!S745="","*",SP_SUL!S745)</f>
        <v>SP SUL</v>
      </c>
      <c r="E742" s="138" t="str">
        <f>IF(SP_SUL!T745="","*",SP_SUL!T745)</f>
        <v>ZBV-ZKE</v>
      </c>
      <c r="F742" s="143">
        <f>IF(SP_SUL!B745="","*",SP_SUL!B745)</f>
        <v>46081</v>
      </c>
      <c r="G742" s="143" t="str">
        <f>IF(SP_SUL!D745="","*",SP_SUL!D745)</f>
        <v>V93</v>
      </c>
      <c r="H742" s="143" t="str">
        <f>IF(SP_SUL!F745="","*",SP_SUL!F745)</f>
        <v>MECANIZAÇÃO - SOCADORA</v>
      </c>
      <c r="I742" s="143" t="str">
        <f>IF(SP_SUL!H745="","*",SP_SUL!H745)</f>
        <v>ZYU1</v>
      </c>
      <c r="J742" s="143" t="str">
        <f>IF(SP_SUL!I745="","*",SP_SUL!I745)</f>
        <v>ZYU1</v>
      </c>
      <c r="K742" s="138" t="str">
        <f>IF(SP_SUL!M745="","*",SP_SUL!M745)</f>
        <v>ZYU-ZST</v>
      </c>
      <c r="L742" s="138" t="str">
        <f>IF(SP_SUL!N745="","*",SP_SUL!N745)</f>
        <v>ZYU206</v>
      </c>
      <c r="M742" s="139">
        <f>IF(SP_SUL!J745="","*",SP_SUL!J745)</f>
        <v>56</v>
      </c>
      <c r="N742" s="142">
        <f>IF(SP_SUL!K745="","*",SP_SUL!K745)</f>
        <v>204.4</v>
      </c>
      <c r="O742" s="142">
        <f>IF(SP_SUL!L745="","*",SP_SUL!L745)</f>
        <v>206.4</v>
      </c>
      <c r="P742" s="141">
        <f>IF(SP_SUL!O745="","*",SP_SUL!O745)</f>
        <v>0.33333333333333331</v>
      </c>
      <c r="Q742" s="141">
        <f>IF(SP_SUL!P745="","*",SP_SUL!P745)</f>
        <v>8.3333333333333329E-2</v>
      </c>
      <c r="R742" s="143" t="str">
        <f>IF(SP_SUL!Q745="","*",CONCATENATE(SP_SUL!Q745," ",SP_SUL!R745))</f>
        <v>500 M</v>
      </c>
      <c r="S742" s="143" t="str">
        <f>IF(SP_SUL!V745="","*",SP_SUL!V745)</f>
        <v>Moises</v>
      </c>
      <c r="T742" s="143" t="str">
        <f>IF(SP_SUL!W745="","*",SP_SUL!W745)</f>
        <v>Socaria mecanizada</v>
      </c>
      <c r="U742" s="136" t="str">
        <f ca="1">_xlfn.XLOOKUP(G742&amp;$U$2,BS_CONTROLE[CHAVE],BS_CONTROLE[Quantidade_11],"-")</f>
        <v>-</v>
      </c>
      <c r="V742" s="136">
        <f ca="1">_xlfn.XLOOKUP(G742&amp;$V$2,BS_CONTROLE[CHAVE],BS_CONTROLE[Quantidade_11],"-")</f>
        <v>0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IF(SP_SUL!Y746="","*",SP_SUL!Y746)</f>
        <v>OPORTUNIDADE</v>
      </c>
      <c r="B743" s="144" t="str">
        <f>IF(SP_SUL!X746="","*",SP_SUL!X746)</f>
        <v>Oportunidade</v>
      </c>
      <c r="C743" s="144" t="str">
        <f>IF(SP_SUL!Z746="","*",SP_SUL!Z746)</f>
        <v>*</v>
      </c>
      <c r="D743" s="138" t="str">
        <f>IF(SP_SUL!S746="","*",SP_SUL!S746)</f>
        <v>SP SUL</v>
      </c>
      <c r="E743" s="138" t="str">
        <f>IF(SP_SUL!T746="","*",SP_SUL!T746)</f>
        <v>ZBV-ZKE</v>
      </c>
      <c r="F743" s="143">
        <f>IF(SP_SUL!B746="","*",SP_SUL!B746)</f>
        <v>46081</v>
      </c>
      <c r="G743" s="143" t="str">
        <f>IF(SP_SUL!D746="","*",SP_SUL!D746)</f>
        <v>JOSÉ  (TF-521)</v>
      </c>
      <c r="H743" s="143" t="str">
        <f>IF(SP_SUL!F746="","*",SP_SUL!F746)</f>
        <v>PDM - SUBSTITUIÇÃO - DORMENTE</v>
      </c>
      <c r="I743" s="143" t="str">
        <f>IF(SP_SUL!H746="","*",SP_SUL!H746)</f>
        <v>-</v>
      </c>
      <c r="J743" s="143" t="str">
        <f>IF(SP_SUL!I746="","*",SP_SUL!I746)</f>
        <v>-</v>
      </c>
      <c r="K743" s="138" t="str">
        <f>IF(SP_SUL!M746="","*",SP_SUL!M746)</f>
        <v>ZDY-ZFY</v>
      </c>
      <c r="L743" s="138" t="str">
        <f>IF(SP_SUL!N746="","*",SP_SUL!N746)</f>
        <v>189ZFY</v>
      </c>
      <c r="M743" s="139">
        <f>IF(SP_SUL!J746="","*",SP_SUL!J746)</f>
        <v>56</v>
      </c>
      <c r="N743" s="142">
        <f>IF(SP_SUL!K746="","*",SP_SUL!K746)</f>
        <v>190.3</v>
      </c>
      <c r="O743" s="142">
        <f>IF(SP_SUL!L746="","*",SP_SUL!L746)</f>
        <v>190.5</v>
      </c>
      <c r="P743" s="141">
        <f>IF(SP_SUL!O746="","*",SP_SUL!O746)</f>
        <v>0.375</v>
      </c>
      <c r="Q743" s="141">
        <f>IF(SP_SUL!P746="","*",SP_SUL!P746)</f>
        <v>8.3333333333333329E-2</v>
      </c>
      <c r="R743" s="143" t="str">
        <f>IF(SP_SUL!Q746="","*",CONCATENATE(SP_SUL!Q746," ",SP_SUL!R746))</f>
        <v>50 Nº DE DORMENTES</v>
      </c>
      <c r="S743" s="143" t="str">
        <f>IF(SP_SUL!V746="","*",SP_SUL!V746)</f>
        <v>Robson</v>
      </c>
      <c r="T743" s="143" t="str">
        <f>IF(SP_SUL!W746="","*",SP_SUL!W746)</f>
        <v>Substituição de dormentes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OPORTUNIDADE</v>
      </c>
      <c r="B744" s="144" t="str">
        <f>IF(SP_SUL!X747="","*",SP_SUL!X747)</f>
        <v>Oportunidade</v>
      </c>
      <c r="C744" s="144" t="str">
        <f>IF(SP_SUL!Z747="","*",SP_SUL!Z747)</f>
        <v>*</v>
      </c>
      <c r="D744" s="138" t="str">
        <f>IF(SP_SUL!S747="","*",SP_SUL!S747)</f>
        <v>SP SUL</v>
      </c>
      <c r="E744" s="138" t="str">
        <f>IF(SP_SUL!T747="","*",SP_SUL!T747)</f>
        <v>ZBV-ZKE</v>
      </c>
      <c r="F744" s="143">
        <f>IF(SP_SUL!B747="","*",SP_SUL!B747)</f>
        <v>46081</v>
      </c>
      <c r="G744" s="143" t="str">
        <f>IF(SP_SUL!D747="","*",SP_SUL!D747)</f>
        <v>ROBSON (TP-729)</v>
      </c>
      <c r="H744" s="143" t="str">
        <f>IF(SP_SUL!F747="","*",SP_SUL!F747)</f>
        <v>LIMPEZA LASTRO</v>
      </c>
      <c r="I744" s="143" t="str">
        <f>IF(SP_SUL!H747="","*",SP_SUL!H747)</f>
        <v>-</v>
      </c>
      <c r="J744" s="143" t="str">
        <f>IF(SP_SUL!I747="","*",SP_SUL!I747)</f>
        <v>-</v>
      </c>
      <c r="K744" s="138" t="str">
        <f>IF(SP_SUL!M747="","*",SP_SUL!M747)</f>
        <v>ZDY-ZFY</v>
      </c>
      <c r="L744" s="138" t="str">
        <f>IF(SP_SUL!N747="","*",SP_SUL!N747)</f>
        <v>ZXP189</v>
      </c>
      <c r="M744" s="139">
        <f>IF(SP_SUL!J747="","*",SP_SUL!J747)</f>
        <v>56</v>
      </c>
      <c r="N744" s="142">
        <f>IF(SP_SUL!K747="","*",SP_SUL!K747)</f>
        <v>187.58</v>
      </c>
      <c r="O744" s="142" t="str">
        <f>IF(SP_SUL!L747="","*",SP_SUL!L747)</f>
        <v>-</v>
      </c>
      <c r="P744" s="141">
        <f>IF(SP_SUL!O747="","*",SP_SUL!O747)</f>
        <v>0.375</v>
      </c>
      <c r="Q744" s="141">
        <f>IF(SP_SUL!P747="","*",SP_SUL!P747)</f>
        <v>8.3333333333333329E-2</v>
      </c>
      <c r="R744" s="143" t="str">
        <f>IF(SP_SUL!Q747="","*",CONCATENATE(SP_SUL!Q747," ",SP_SUL!R747))</f>
        <v>10 M</v>
      </c>
      <c r="S744" s="143" t="str">
        <f>IF(SP_SUL!V747="","*",SP_SUL!V747)</f>
        <v>Robson</v>
      </c>
      <c r="T744" s="143" t="str">
        <f>IF(SP_SUL!W747="","*",SP_SUL!W747)</f>
        <v>Limpeza de lastro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OPORTUNIDADE</v>
      </c>
      <c r="B745" s="144" t="str">
        <f>IF(SP_SUL!X748="","*",SP_SUL!X748)</f>
        <v>Oportunidade</v>
      </c>
      <c r="C745" s="144" t="str">
        <f>IF(SP_SUL!Z748="","*",SP_SUL!Z748)</f>
        <v>*</v>
      </c>
      <c r="D745" s="138" t="str">
        <f>IF(SP_SUL!S748="","*",SP_SUL!S748)</f>
        <v>SP SUL</v>
      </c>
      <c r="E745" s="138" t="str">
        <f>IF(SP_SUL!T748="","*",SP_SUL!T748)</f>
        <v>ZBV-ZKE</v>
      </c>
      <c r="F745" s="143">
        <f>IF(SP_SUL!B748="","*",SP_SUL!B748)</f>
        <v>46081</v>
      </c>
      <c r="G745" s="143" t="str">
        <f>IF(SP_SUL!D748="","*",SP_SUL!D748)</f>
        <v xml:space="preserve">TURMA FIXA VIA </v>
      </c>
      <c r="H745" s="143" t="str">
        <f>IF(SP_SUL!F748="","*",SP_SUL!F748)</f>
        <v>EXPANSÃO - AMV - MEIA CHAVE</v>
      </c>
      <c r="I745" s="143" t="str">
        <f>IF(SP_SUL!H748="","*",SP_SUL!H748)</f>
        <v>-</v>
      </c>
      <c r="J745" s="143" t="str">
        <f>IF(SP_SUL!I748="","*",SP_SUL!I748)</f>
        <v>-</v>
      </c>
      <c r="K745" s="138" t="str">
        <f>IF(SP_SUL!M748="","*",SP_SUL!M748)</f>
        <v>ZGA-ZCX</v>
      </c>
      <c r="L745" s="138" t="str">
        <f>IF(SP_SUL!N748="","*",SP_SUL!N748)</f>
        <v>154ZPS</v>
      </c>
      <c r="M745" s="139">
        <f>IF(SP_SUL!J748="","*",SP_SUL!J748)</f>
        <v>56</v>
      </c>
      <c r="N745" s="142">
        <f>IF(SP_SUL!K748="","*",SP_SUL!K748)</f>
        <v>157.9</v>
      </c>
      <c r="O745" s="142" t="str">
        <f>IF(SP_SUL!L748="","*",SP_SUL!L748)</f>
        <v>-</v>
      </c>
      <c r="P745" s="141">
        <f>IF(SP_SUL!O748="","*",SP_SUL!O748)</f>
        <v>0.41666666666666669</v>
      </c>
      <c r="Q745" s="141">
        <f>IF(SP_SUL!P748="","*",SP_SUL!P748)</f>
        <v>0.125</v>
      </c>
      <c r="R745" s="143" t="str">
        <f>IF(SP_SUL!Q748="","*",CONCATENATE(SP_SUL!Q748," ",SP_SUL!R748))</f>
        <v>1 Nº DE PEÇAS</v>
      </c>
      <c r="S745" s="143" t="str">
        <f>IF(SP_SUL!V748="","*",SP_SUL!V748)</f>
        <v xml:space="preserve">Moises </v>
      </c>
      <c r="T745" s="143" t="str">
        <f>IF(SP_SUL!W748="","*",SP_SUL!W748)</f>
        <v>PDM - Substituição de meia chave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OPORTUNIDADE</v>
      </c>
      <c r="B746" s="144" t="str">
        <f>IF(SP_SUL!X749="","*",SP_SUL!X749)</f>
        <v>Oportunidade</v>
      </c>
      <c r="C746" s="144" t="str">
        <f>IF(SP_SUL!Z749="","*",SP_SUL!Z749)</f>
        <v>*</v>
      </c>
      <c r="D746" s="138" t="str">
        <f>IF(SP_SUL!S749="","*",SP_SUL!S749)</f>
        <v>SP SUL</v>
      </c>
      <c r="E746" s="138" t="str">
        <f>IF(SP_SUL!T749="","*",SP_SUL!T749)</f>
        <v>ZKE-ZEV</v>
      </c>
      <c r="F746" s="143">
        <f>IF(SP_SUL!B749="","*",SP_SUL!B749)</f>
        <v>46081</v>
      </c>
      <c r="G746" s="143" t="str">
        <f>IF(SP_SUL!D749="","*",SP_SUL!D749)</f>
        <v>E17</v>
      </c>
      <c r="H746" s="143" t="str">
        <f>IF(SP_SUL!F749="","*",SP_SUL!F749)</f>
        <v>CAMINHÃO DE SOLDA</v>
      </c>
      <c r="I746" s="143" t="str">
        <f>IF(SP_SUL!H749="","*",SP_SUL!H749)</f>
        <v>102ZKW2</v>
      </c>
      <c r="J746" s="143" t="str">
        <f>IF(SP_SUL!I749="","*",SP_SUL!I749)</f>
        <v>102ZKW2</v>
      </c>
      <c r="K746" s="138" t="str">
        <f>IF(SP_SUL!M749="","*",SP_SUL!M749)</f>
        <v>ZKW-ZLU</v>
      </c>
      <c r="L746" s="138" t="str">
        <f>IF(SP_SUL!N749="","*",SP_SUL!N749)</f>
        <v>102ZKW2</v>
      </c>
      <c r="M746" s="139">
        <f>IF(SP_SUL!J749="","*",SP_SUL!J749)</f>
        <v>55</v>
      </c>
      <c r="N746" s="142">
        <f>IF(SP_SUL!K749="","*",SP_SUL!K749)</f>
        <v>100.3</v>
      </c>
      <c r="O746" s="142" t="str">
        <f>IF(SP_SUL!L749="","*",SP_SUL!L749)</f>
        <v>-</v>
      </c>
      <c r="P746" s="141">
        <f>IF(SP_SUL!O749="","*",SP_SUL!O749)</f>
        <v>0.38194444444444442</v>
      </c>
      <c r="Q746" s="141">
        <f>IF(SP_SUL!P749="","*",SP_SUL!P749)</f>
        <v>0.125</v>
      </c>
      <c r="R746" s="143" t="str">
        <f>IF(SP_SUL!Q749="","*",CONCATENATE(SP_SUL!Q749," ",SP_SUL!R749))</f>
        <v>2 Nº DE SOLDA</v>
      </c>
      <c r="S746" s="143" t="str">
        <f>IF(SP_SUL!V749="","*",SP_SUL!V749)</f>
        <v xml:space="preserve">Higor </v>
      </c>
      <c r="T746" s="143" t="str">
        <f>IF(SP_SUL!W749="","*",SP_SUL!W749)</f>
        <v>Caminhão de solda</v>
      </c>
      <c r="U746" s="136">
        <f ca="1">_xlfn.XLOOKUP(G746&amp;$U$2,BS_CONTROLE[CHAVE],BS_CONTROLE[Quantidade_11],"-")</f>
        <v>0</v>
      </c>
      <c r="V746" s="136">
        <f ca="1">_xlfn.XLOOKUP(G746&amp;$V$2,BS_CONTROLE[CHAVE],BS_CONTROLE[Quantidade_11],"-")</f>
        <v>0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OPORTUNIDADE</v>
      </c>
      <c r="B747" s="144" t="str">
        <f>IF(SP_SUL!X750="","*",SP_SUL!X750)</f>
        <v>Oportunidade</v>
      </c>
      <c r="C747" s="144" t="str">
        <f>IF(SP_SUL!Z750="","*",SP_SUL!Z750)</f>
        <v>*</v>
      </c>
      <c r="D747" s="138" t="str">
        <f>IF(SP_SUL!S750="","*",SP_SUL!S750)</f>
        <v>SP SUL</v>
      </c>
      <c r="E747" s="138" t="str">
        <f>IF(SP_SUL!T750="","*",SP_SUL!T750)</f>
        <v>ZKE-ZEV</v>
      </c>
      <c r="F747" s="143">
        <f>IF(SP_SUL!B750="","*",SP_SUL!B750)</f>
        <v>46081</v>
      </c>
      <c r="G747" s="143" t="str">
        <f>IF(SP_SUL!D750="","*",SP_SUL!D750)</f>
        <v>CLEBISON (TP-728)</v>
      </c>
      <c r="H747" s="143" t="str">
        <f>IF(SP_SUL!F750="","*",SP_SUL!F750)</f>
        <v>PDM - SOLDA</v>
      </c>
      <c r="I747" s="143" t="str">
        <f>IF(SP_SUL!H750="","*",SP_SUL!H750)</f>
        <v>-</v>
      </c>
      <c r="J747" s="143" t="str">
        <f>IF(SP_SUL!I750="","*",SP_SUL!I750)</f>
        <v>-</v>
      </c>
      <c r="K747" s="138" t="str">
        <f>IF(SP_SUL!M750="","*",SP_SUL!M750)</f>
        <v>ZWI-ZEM</v>
      </c>
      <c r="L747" s="138" t="str">
        <f>IF(SP_SUL!N750="","*",SP_SUL!N750)</f>
        <v>130ZYQ2</v>
      </c>
      <c r="M747" s="139">
        <f>IF(SP_SUL!J750="","*",SP_SUL!J750)</f>
        <v>55</v>
      </c>
      <c r="N747" s="142">
        <f>IF(SP_SUL!K750="","*",SP_SUL!K750)</f>
        <v>127.5</v>
      </c>
      <c r="O747" s="142" t="str">
        <f>IF(SP_SUL!L750="","*",SP_SUL!L750)</f>
        <v>-</v>
      </c>
      <c r="P747" s="141">
        <f>IF(SP_SUL!O750="","*",SP_SUL!O750)</f>
        <v>0.375</v>
      </c>
      <c r="Q747" s="141">
        <f>IF(SP_SUL!P750="","*",SP_SUL!P750)</f>
        <v>8.3333333333333329E-2</v>
      </c>
      <c r="R747" s="143" t="str">
        <f>IF(SP_SUL!Q750="","*",CONCATENATE(SP_SUL!Q750," ",SP_SUL!R750))</f>
        <v>1 Nº DE SOLDA</v>
      </c>
      <c r="S747" s="143" t="str">
        <f>IF(SP_SUL!V750="","*",SP_SUL!V750)</f>
        <v xml:space="preserve">Felipe </v>
      </c>
      <c r="T747" s="143" t="str">
        <f>IF(SP_SUL!W750="","*",SP_SUL!W750)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OPORTUNIDADE</v>
      </c>
      <c r="B748" s="144" t="str">
        <f>IF(SP_SUL!X751="","*",SP_SUL!X751)</f>
        <v>Oportunidade</v>
      </c>
      <c r="C748" s="144" t="str">
        <f>IF(SP_SUL!Z751="","*",SP_SUL!Z751)</f>
        <v>*</v>
      </c>
      <c r="D748" s="138" t="str">
        <f>IF(SP_SUL!S751="","*",SP_SUL!S751)</f>
        <v>SP SUL</v>
      </c>
      <c r="E748" s="138" t="str">
        <f>IF(SP_SUL!T751="","*",SP_SUL!T751)</f>
        <v>ZKE-ZEV</v>
      </c>
      <c r="F748" s="143">
        <f>IF(SP_SUL!B751="","*",SP_SUL!B751)</f>
        <v>46081</v>
      </c>
      <c r="G748" s="143" t="str">
        <f>IF(SP_SUL!D751="","*",SP_SUL!D751)</f>
        <v>ISMAEL(TP-726)</v>
      </c>
      <c r="H748" s="143" t="str">
        <f>IF(SP_SUL!F751="","*",SP_SUL!F751)</f>
        <v>PDM - SOLDA</v>
      </c>
      <c r="I748" s="143" t="str">
        <f>IF(SP_SUL!H751="","*",SP_SUL!H751)</f>
        <v>-</v>
      </c>
      <c r="J748" s="143" t="str">
        <f>IF(SP_SUL!I751="","*",SP_SUL!I751)</f>
        <v>*</v>
      </c>
      <c r="K748" s="138" t="str">
        <f>IF(SP_SUL!M751="","*",SP_SUL!M751)</f>
        <v>ZWI-ZEM</v>
      </c>
      <c r="L748" s="138" t="str">
        <f>IF(SP_SUL!N751="","*",SP_SUL!N751)</f>
        <v>130ZYQ2</v>
      </c>
      <c r="M748" s="139">
        <f>IF(SP_SUL!J751="","*",SP_SUL!J751)</f>
        <v>55</v>
      </c>
      <c r="N748" s="142">
        <f>IF(SP_SUL!K751="","*",SP_SUL!K751)</f>
        <v>127.5</v>
      </c>
      <c r="O748" s="142" t="str">
        <f>IF(SP_SUL!L751="","*",SP_SUL!L751)</f>
        <v>-</v>
      </c>
      <c r="P748" s="141">
        <f>IF(SP_SUL!O751="","*",SP_SUL!O751)</f>
        <v>0.375</v>
      </c>
      <c r="Q748" s="141">
        <f>IF(SP_SUL!P751="","*",SP_SUL!P751)</f>
        <v>8.3333333333333329E-2</v>
      </c>
      <c r="R748" s="143" t="str">
        <f>IF(SP_SUL!Q751="","*",CONCATENATE(SP_SUL!Q751," ",SP_SUL!R751))</f>
        <v>1 Nº DE SOLDA</v>
      </c>
      <c r="S748" s="143" t="str">
        <f>IF(SP_SUL!V751="","*",SP_SUL!V751)</f>
        <v xml:space="preserve">Felipe </v>
      </c>
      <c r="T748" s="143" t="str">
        <f>IF(SP_SUL!W751="","*",SP_SUL!W751)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OPORTUNIDADE</v>
      </c>
      <c r="B749" s="144" t="str">
        <f>IF(SP_SUL!X752="","*",SP_SUL!X752)</f>
        <v>Oportunidade</v>
      </c>
      <c r="C749" s="144" t="str">
        <f>IF(SP_SUL!Z752="","*",SP_SUL!Z752)</f>
        <v>*</v>
      </c>
      <c r="D749" s="138" t="str">
        <f>IF(SP_SUL!S752="","*",SP_SUL!S752)</f>
        <v>SP SUL</v>
      </c>
      <c r="E749" s="138" t="str">
        <f>IF(SP_SUL!T752="","*",SP_SUL!T752)</f>
        <v>ZKE-ZEV</v>
      </c>
      <c r="F749" s="143">
        <f>IF(SP_SUL!B752="","*",SP_SUL!B752)</f>
        <v>46081</v>
      </c>
      <c r="G749" s="143" t="str">
        <f>IF(SP_SUL!D752="","*",SP_SUL!D752)</f>
        <v>W60</v>
      </c>
      <c r="H749" s="143" t="str">
        <f>IF(SP_SUL!F752="","*",SP_SUL!F752)</f>
        <v>PDM - DESCARGA - DORMENTE</v>
      </c>
      <c r="I749" s="143" t="str">
        <f>IF(SP_SUL!H752="","*",SP_SUL!H752)</f>
        <v>ZEM130-2</v>
      </c>
      <c r="J749" s="143" t="str">
        <f>IF(SP_SUL!I752="","*",SP_SUL!I752)</f>
        <v>ZEM130-2</v>
      </c>
      <c r="K749" s="138" t="str">
        <f>IF(SP_SUL!M752="","*",SP_SUL!M752)</f>
        <v>ZWI-ZEM</v>
      </c>
      <c r="L749" s="138" t="str">
        <f>IF(SP_SUL!N752="","*",SP_SUL!N752)</f>
        <v>130ZYQW/ZEM1302</v>
      </c>
      <c r="M749" s="139">
        <f>IF(SP_SUL!J752="","*",SP_SUL!J752)</f>
        <v>55</v>
      </c>
      <c r="N749" s="142">
        <f>IF(SP_SUL!K752="","*",SP_SUL!K752)</f>
        <v>127.8</v>
      </c>
      <c r="O749" s="142">
        <f>IF(SP_SUL!L752="","*",SP_SUL!L752)</f>
        <v>133</v>
      </c>
      <c r="P749" s="141">
        <f>IF(SP_SUL!O752="","*",SP_SUL!O752)</f>
        <v>0.33333333333333331</v>
      </c>
      <c r="Q749" s="141">
        <f>IF(SP_SUL!P752="","*",SP_SUL!P752)</f>
        <v>8.3333333333333329E-2</v>
      </c>
      <c r="R749" s="143" t="str">
        <f>IF(SP_SUL!Q752="","*",CONCATENATE(SP_SUL!Q752," ",SP_SUL!R752))</f>
        <v>1000 Nº DE DORMENTES</v>
      </c>
      <c r="S749" s="143" t="str">
        <f>IF(SP_SUL!V752="","*",SP_SUL!V752)</f>
        <v xml:space="preserve">Felipe </v>
      </c>
      <c r="T749" s="143" t="str">
        <f>IF(SP_SUL!W752="","*",SP_SUL!W752)</f>
        <v>Descarga de dormentes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>
        <f ca="1">_xlfn.XLOOKUP(G749&amp;$W$2,BS_CONTROLE[CHAVE],BS_CONTROLE[Quantidade_11],"-")</f>
        <v>0</v>
      </c>
    </row>
    <row r="750" spans="1:23" hidden="1">
      <c r="A750" s="144" t="str">
        <f>IF(SP_SUL!Y753="","*",SP_SUL!Y753)</f>
        <v>OPORTUNIDADE</v>
      </c>
      <c r="B750" s="144" t="str">
        <f>IF(SP_SUL!X753="","*",SP_SUL!X753)</f>
        <v>Oportunidade</v>
      </c>
      <c r="C750" s="144" t="str">
        <f>IF(SP_SUL!Z753="","*",SP_SUL!Z753)</f>
        <v>*</v>
      </c>
      <c r="D750" s="138" t="str">
        <f>IF(SP_SUL!S753="","*",SP_SUL!S753)</f>
        <v>SP SUL</v>
      </c>
      <c r="E750" s="138" t="str">
        <f>IF(SP_SUL!T753="","*",SP_SUL!T753)</f>
        <v>ZKE-ZEV</v>
      </c>
      <c r="F750" s="143">
        <f>IF(SP_SUL!B753="","*",SP_SUL!B753)</f>
        <v>46081</v>
      </c>
      <c r="G750" s="143" t="str">
        <f>IF(SP_SUL!D753="","*",SP_SUL!D753)</f>
        <v>V89</v>
      </c>
      <c r="H750" s="143" t="str">
        <f>IF(SP_SUL!F753="","*",SP_SUL!F753)</f>
        <v>MECANIZAÇÃO - SOCADORA</v>
      </c>
      <c r="I750" s="143" t="str">
        <f>IF(SP_SUL!H753="","*",SP_SUL!H753)</f>
        <v>102ZKW2</v>
      </c>
      <c r="J750" s="143" t="str">
        <f>IF(SP_SUL!I753="","*",SP_SUL!I753)</f>
        <v>ZEM1302</v>
      </c>
      <c r="K750" s="138" t="str">
        <f>IF(SP_SUL!M753="","*",SP_SUL!M753)</f>
        <v>ZEM</v>
      </c>
      <c r="L750" s="138" t="str">
        <f>IF(SP_SUL!N753="","*",SP_SUL!N753)</f>
        <v>ZEM2</v>
      </c>
      <c r="M750" s="139">
        <f>IF(SP_SUL!J753="","*",SP_SUL!J753)</f>
        <v>55</v>
      </c>
      <c r="N750" s="142">
        <f>IF(SP_SUL!K753="","*",SP_SUL!K753)</f>
        <v>134.5</v>
      </c>
      <c r="O750" s="142">
        <f>IF(SP_SUL!L753="","*",SP_SUL!L753)</f>
        <v>135.19999999999999</v>
      </c>
      <c r="P750" s="141">
        <f>IF(SP_SUL!O753="","*",SP_SUL!O753)</f>
        <v>0.375</v>
      </c>
      <c r="Q750" s="141">
        <f>IF(SP_SUL!P753="","*",SP_SUL!P753)</f>
        <v>8.3333333333333329E-2</v>
      </c>
      <c r="R750" s="143" t="str">
        <f>IF(SP_SUL!Q753="","*",CONCATENATE(SP_SUL!Q753," ",SP_SUL!R753))</f>
        <v>480 M</v>
      </c>
      <c r="S750" s="143" t="str">
        <f>IF(SP_SUL!V753="","*",SP_SUL!V753)</f>
        <v>Antonioni</v>
      </c>
      <c r="T750" s="143" t="str">
        <f>IF(SP_SUL!W753="","*",SP_SUL!W753)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*</v>
      </c>
      <c r="L751" s="138" t="str">
        <f>IF(SP_SUL!N754="","*",SP_SUL!N754)</f>
        <v>*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Oportunidade</v>
      </c>
      <c r="C752" s="144" t="str">
        <f>IF(SP_SUL!Z755="","*",SP_SUL!Z755)</f>
        <v>*</v>
      </c>
      <c r="D752" s="138" t="str">
        <f>IF(SP_SUL!S755="","*",SP_SUL!S755)</f>
        <v>SP SUL</v>
      </c>
      <c r="E752" s="138" t="str">
        <f>IF(SP_SUL!T755="","*",SP_SUL!T755)</f>
        <v>ZKE-ZEV</v>
      </c>
      <c r="F752" s="143">
        <f>IF(SP_SUL!B755="","*",SP_SUL!B755)</f>
        <v>46081</v>
      </c>
      <c r="G752" s="143" t="str">
        <f>IF(SP_SUL!D755="","*",SP_SUL!D755)</f>
        <v>MOD ZRB</v>
      </c>
      <c r="H752" s="143" t="str">
        <f>IF(SP_SUL!F755="","*",SP_SUL!F755)</f>
        <v>BLOCO</v>
      </c>
      <c r="I752" s="143" t="str">
        <f>IF(SP_SUL!H755="","*",SP_SUL!H755)</f>
        <v>-</v>
      </c>
      <c r="J752" s="143" t="str">
        <f>IF(SP_SUL!I755="","*",SP_SUL!I755)</f>
        <v>-</v>
      </c>
      <c r="K752" s="138" t="str">
        <f>IF(SP_SUL!M755="","*",SP_SUL!M755)</f>
        <v>ZEJ-ZRB</v>
      </c>
      <c r="L752" s="138" t="str">
        <f>IF(SP_SUL!N755="","*",SP_SUL!N755)</f>
        <v>ZEJZRB</v>
      </c>
      <c r="M752" s="139">
        <f>IF(SP_SUL!J755="","*",SP_SUL!J755)</f>
        <v>55</v>
      </c>
      <c r="N752" s="142">
        <f>IF(SP_SUL!K755="","*",SP_SUL!K755)</f>
        <v>145.9</v>
      </c>
      <c r="O752" s="142">
        <f>IF(SP_SUL!L755="","*",SP_SUL!L755)</f>
        <v>152</v>
      </c>
      <c r="P752" s="141">
        <f>IF(SP_SUL!O755="","*",SP_SUL!O755)</f>
        <v>0.33333333333333331</v>
      </c>
      <c r="Q752" s="141">
        <f>IF(SP_SUL!P755="","*",SP_SUL!P755)</f>
        <v>0.33333333333333331</v>
      </c>
      <c r="R752" s="143" t="str">
        <f>IF(SP_SUL!Q755="","*",CONCATENATE(SP_SUL!Q755," ",SP_SUL!R755))</f>
        <v>1 BINÁRIO</v>
      </c>
      <c r="S752" s="143" t="str">
        <f>IF(SP_SUL!V755="","*",SP_SUL!V755)</f>
        <v>Alisson</v>
      </c>
      <c r="T752" s="143" t="str">
        <f>IF(SP_SUL!W755="","*",SP_SUL!W755)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0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Oportunidade</v>
      </c>
      <c r="C753" s="144" t="str">
        <f>IF(SP_SUL!Z756="","*",SP_SUL!Z756)</f>
        <v>*</v>
      </c>
      <c r="D753" s="138" t="str">
        <f>IF(SP_SUL!S756="","*",SP_SUL!S756)</f>
        <v>SP SUL</v>
      </c>
      <c r="E753" s="138" t="str">
        <f>IF(SP_SUL!T756="","*",SP_SUL!T756)</f>
        <v>ZKE-ZEV</v>
      </c>
      <c r="F753" s="143">
        <f>IF(SP_SUL!B756="","*",SP_SUL!B756)</f>
        <v>46081</v>
      </c>
      <c r="G753" s="143" t="str">
        <f>IF(SP_SUL!D756="","*",SP_SUL!D756)</f>
        <v>W96</v>
      </c>
      <c r="H753" s="143" t="str">
        <f>IF(SP_SUL!F756="","*",SP_SUL!F756)</f>
        <v>MODERNIZAÇÃO - DORMENTE - DESCARGA</v>
      </c>
      <c r="I753" s="143" t="str">
        <f>IF(SP_SUL!H756="","*",SP_SUL!H756)</f>
        <v>ZEM1</v>
      </c>
      <c r="J753" s="143" t="str">
        <f>IF(SP_SUL!I756="","*",SP_SUL!I756)</f>
        <v>ZEM-1</v>
      </c>
      <c r="K753" s="138" t="str">
        <f>IF(SP_SUL!M756="","*",SP_SUL!M756)</f>
        <v>ZEJ-ZRB</v>
      </c>
      <c r="L753" s="138">
        <f>IF(SP_SUL!N756="","*",SP_SUL!N756)</f>
        <v>1501492</v>
      </c>
      <c r="M753" s="139">
        <f>IF(SP_SUL!J756="","*",SP_SUL!J756)</f>
        <v>55</v>
      </c>
      <c r="N753" s="142">
        <f>IF(SP_SUL!K756="","*",SP_SUL!K756)</f>
        <v>150</v>
      </c>
      <c r="O753" s="142" t="str">
        <f>IF(SP_SUL!L756="","*",SP_SUL!L756)</f>
        <v>-</v>
      </c>
      <c r="P753" s="141">
        <f>IF(SP_SUL!O756="","*",SP_SUL!O756)</f>
        <v>0.29166666666666669</v>
      </c>
      <c r="Q753" s="141">
        <f>IF(SP_SUL!P756="","*",SP_SUL!P756)</f>
        <v>6.9444444444444447E-4</v>
      </c>
      <c r="R753" s="143" t="str">
        <f>IF(SP_SUL!Q756="","*",CONCATENATE(SP_SUL!Q756," ",SP_SUL!R756))</f>
        <v>2000 Nº DE DORMENTES</v>
      </c>
      <c r="S753" s="143" t="str">
        <f>IF(SP_SUL!V756="","*",SP_SUL!V756)</f>
        <v>Alisson</v>
      </c>
      <c r="T753" s="143" t="str">
        <f>IF(SP_SUL!W756="","*",SP_SUL!W756)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0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Oportunidade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-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Oportunidade</v>
      </c>
      <c r="C755" s="144" t="str">
        <f>IF(SP_SUL!Z758="","*",SP_SUL!Z758)</f>
        <v>*</v>
      </c>
      <c r="D755" s="138" t="str">
        <f>IF(SP_SUL!S758="","*",SP_SUL!S758)</f>
        <v>SP SUL</v>
      </c>
      <c r="E755" s="138" t="str">
        <f>IF(SP_SUL!T758="","*",SP_SUL!T758)</f>
        <v>ZKE-ZEV</v>
      </c>
      <c r="F755" s="143" t="str">
        <f>IF(SP_SUL!B758="","*",SP_SUL!B758)</f>
        <v>*</v>
      </c>
      <c r="G755" s="143" t="str">
        <f>IF(SP_SUL!D758="","*",SP_SUL!D758)</f>
        <v>MATEUS (TP-809)</v>
      </c>
      <c r="H755" s="143" t="str">
        <f>IF(SP_SUL!F758="","*",SP_SUL!F758)</f>
        <v>MODERNIZAÇÃO - SOLDA</v>
      </c>
      <c r="I755" s="143" t="str">
        <f>IF(SP_SUL!H758="","*",SP_SUL!H758)</f>
        <v>-</v>
      </c>
      <c r="J755" s="143" t="str">
        <f>IF(SP_SUL!I758="","*",SP_SUL!I758)</f>
        <v>-</v>
      </c>
      <c r="K755" s="138" t="str">
        <f>IF(SP_SUL!M758="","*",SP_SUL!M758)</f>
        <v>ZRB-ZEV</v>
      </c>
      <c r="L755" s="138">
        <f>IF(SP_SUL!N758="","*",SP_SUL!N758)</f>
        <v>1571561</v>
      </c>
      <c r="M755" s="139">
        <f>IF(SP_SUL!J758="","*",SP_SUL!J758)</f>
        <v>48</v>
      </c>
      <c r="N755" s="142">
        <f>IF(SP_SUL!K758="","*",SP_SUL!K758)</f>
        <v>156.93</v>
      </c>
      <c r="O755" s="142" t="str">
        <f>IF(SP_SUL!L758="","*",SP_SUL!L758)</f>
        <v>-</v>
      </c>
      <c r="P755" s="141">
        <f>IF(SP_SUL!O758="","*",SP_SUL!O758)</f>
        <v>0.35416666666666669</v>
      </c>
      <c r="Q755" s="141">
        <f>IF(SP_SUL!P758="","*",SP_SUL!P758)</f>
        <v>6.9444444444444448E-2</v>
      </c>
      <c r="R755" s="143" t="str">
        <f>IF(SP_SUL!Q758="","*",CONCATENATE(SP_SUL!Q758," ",SP_SUL!R758))</f>
        <v>1 Nº DE SOLDA</v>
      </c>
      <c r="S755" s="143" t="str">
        <f>IF(SP_SUL!V758="","*",SP_SUL!V758)</f>
        <v>Alisson</v>
      </c>
      <c r="T755" s="143" t="str">
        <f>IF(SP_SUL!W758="","*",SP_SUL!W758)</f>
        <v xml:space="preserve">Execução de solda - Condicionado a temperatura 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Oportunidade</v>
      </c>
      <c r="C756" s="144" t="str">
        <f>IF(SP_SUL!Z759="","*",SP_SUL!Z759)</f>
        <v>*</v>
      </c>
      <c r="D756" s="138" t="str">
        <f>IF(SP_SUL!S759="","*",SP_SUL!S759)</f>
        <v>SP SUL</v>
      </c>
      <c r="E756" s="138" t="str">
        <f>IF(SP_SUL!T759="","*",SP_SUL!T759)</f>
        <v>ZKE-ZEV</v>
      </c>
      <c r="F756" s="143" t="str">
        <f>IF(SP_SUL!B759="","*",SP_SUL!B759)</f>
        <v>*</v>
      </c>
      <c r="G756" s="143" t="str">
        <f>IF(SP_SUL!D759="","*",SP_SUL!D759)</f>
        <v>WALTER (TP-810)</v>
      </c>
      <c r="H756" s="143" t="str">
        <f>IF(SP_SUL!F759="","*",SP_SUL!F759)</f>
        <v>MODERNIZAÇÃO - SOLDA</v>
      </c>
      <c r="I756" s="143" t="str">
        <f>IF(SP_SUL!H759="","*",SP_SUL!H759)</f>
        <v>-</v>
      </c>
      <c r="J756" s="143" t="str">
        <f>IF(SP_SUL!I759="","*",SP_SUL!I759)</f>
        <v>-</v>
      </c>
      <c r="K756" s="138" t="str">
        <f>IF(SP_SUL!M759="","*",SP_SUL!M759)</f>
        <v>ZRB-ZEV</v>
      </c>
      <c r="L756" s="138">
        <f>IF(SP_SUL!N759="","*",SP_SUL!N759)</f>
        <v>1571561</v>
      </c>
      <c r="M756" s="139">
        <f>IF(SP_SUL!J759="","*",SP_SUL!J759)</f>
        <v>48</v>
      </c>
      <c r="N756" s="142">
        <f>IF(SP_SUL!K759="","*",SP_SUL!K759)</f>
        <v>156.93799999999999</v>
      </c>
      <c r="O756" s="142" t="str">
        <f>IF(SP_SUL!L759="","*",SP_SUL!L759)</f>
        <v>-</v>
      </c>
      <c r="P756" s="141">
        <f>IF(SP_SUL!O759="","*",SP_SUL!O759)</f>
        <v>0.35416666666666669</v>
      </c>
      <c r="Q756" s="141">
        <f>IF(SP_SUL!P759="","*",SP_SUL!P759)</f>
        <v>6.9444444444444448E-2</v>
      </c>
      <c r="R756" s="143" t="str">
        <f>IF(SP_SUL!Q759="","*",CONCATENATE(SP_SUL!Q759," ",SP_SUL!R759))</f>
        <v>1 Nº DE SOLDA</v>
      </c>
      <c r="S756" s="143" t="str">
        <f>IF(SP_SUL!V759="","*",SP_SUL!V759)</f>
        <v>Alisson</v>
      </c>
      <c r="T756" s="143" t="str">
        <f>IF(SP_SUL!W759="","*",SP_SUL!W759)</f>
        <v xml:space="preserve">Execução de solda - Condicionado a temperatura 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Oportunidade</v>
      </c>
      <c r="C757" s="144" t="str">
        <f>IF(SP_SUL!Z760="","*",SP_SUL!Z760)</f>
        <v>*</v>
      </c>
      <c r="D757" s="138" t="str">
        <f>IF(SP_SUL!S760="","*",SP_SUL!S760)</f>
        <v>SP SUL</v>
      </c>
      <c r="E757" s="138" t="str">
        <f>IF(SP_SUL!T760="","*",SP_SUL!T760)</f>
        <v>ZKE-ZEV</v>
      </c>
      <c r="F757" s="143" t="str">
        <f>IF(SP_SUL!B760="","*",SP_SUL!B760)</f>
        <v>*</v>
      </c>
      <c r="G757" s="143" t="str">
        <f>IF(SP_SUL!D760="","*",SP_SUL!D760)</f>
        <v>ADENISON (TP-810)</v>
      </c>
      <c r="H757" s="143" t="str">
        <f>IF(SP_SUL!F760="","*",SP_SUL!F760)</f>
        <v>MODERNIZAÇÃO - SOLDA</v>
      </c>
      <c r="I757" s="143" t="str">
        <f>IF(SP_SUL!H760="","*",SP_SUL!H760)</f>
        <v>-</v>
      </c>
      <c r="J757" s="143" t="str">
        <f>IF(SP_SUL!I760="","*",SP_SUL!I760)</f>
        <v>-</v>
      </c>
      <c r="K757" s="138" t="str">
        <f>IF(SP_SUL!M760="","*",SP_SUL!M760)</f>
        <v>ZRB-ZEV</v>
      </c>
      <c r="L757" s="138">
        <f>IF(SP_SUL!N760="","*",SP_SUL!N760)</f>
        <v>1571561</v>
      </c>
      <c r="M757" s="139">
        <f>IF(SP_SUL!J760="","*",SP_SUL!J760)</f>
        <v>48</v>
      </c>
      <c r="N757" s="142">
        <f>IF(SP_SUL!K760="","*",SP_SUL!K760)</f>
        <v>156.97999999999999</v>
      </c>
      <c r="O757" s="142" t="str">
        <f>IF(SP_SUL!L760="","*",SP_SUL!L760)</f>
        <v>-</v>
      </c>
      <c r="P757" s="141">
        <f>IF(SP_SUL!O760="","*",SP_SUL!O760)</f>
        <v>0.35416666666666669</v>
      </c>
      <c r="Q757" s="141">
        <f>IF(SP_SUL!P760="","*",SP_SUL!P760)</f>
        <v>6.9444444444444448E-2</v>
      </c>
      <c r="R757" s="143" t="str">
        <f>IF(SP_SUL!Q760="","*",CONCATENATE(SP_SUL!Q760," ",SP_SUL!R760))</f>
        <v>1 Nº DE SOLDA</v>
      </c>
      <c r="S757" s="143" t="str">
        <f>IF(SP_SUL!V760="","*",SP_SUL!V760)</f>
        <v>Alisson</v>
      </c>
      <c r="T757" s="143" t="str">
        <f>IF(SP_SUL!W760="","*",SP_SUL!W760)</f>
        <v xml:space="preserve">Execução de solda - Condicionado a temperatura 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OPORTUNIDADE</v>
      </c>
      <c r="B758" s="144" t="str">
        <f>IF(SP_SUL!X761="","*",SP_SUL!X761)</f>
        <v>Contrato</v>
      </c>
      <c r="C758" s="144" t="str">
        <f>IF(SP_SUL!Z761="","*",SP_SUL!Z761)</f>
        <v>*</v>
      </c>
      <c r="D758" s="138" t="str">
        <f>IF(SP_SUL!S761="","*",SP_SUL!S761)</f>
        <v>SP SUL</v>
      </c>
      <c r="E758" s="138" t="str">
        <f>IF(SP_SUL!T761="","*",SP_SUL!T761)</f>
        <v>ZEV-ZPT</v>
      </c>
      <c r="F758" s="143">
        <f>IF(SP_SUL!B761="","*",SP_SUL!B761)</f>
        <v>46081</v>
      </c>
      <c r="G758" s="143" t="str">
        <f>IF(SP_SUL!D761="","*",SP_SUL!D761)</f>
        <v>W61</v>
      </c>
      <c r="H758" s="143" t="str">
        <f>IF(SP_SUL!F761="","*",SP_SUL!F761)</f>
        <v>DESLOCAMENTO</v>
      </c>
      <c r="I758" s="143" t="str">
        <f>IF(SP_SUL!H761="","*",SP_SUL!H761)</f>
        <v>K67ZEV2</v>
      </c>
      <c r="J758" s="143" t="str">
        <f>IF(SP_SUL!I761="","*",SP_SUL!I761)</f>
        <v>K67ZEV2</v>
      </c>
      <c r="K758" s="138" t="str">
        <f>IF(SP_SUL!M761="","*",SP_SUL!M761)</f>
        <v>ZXW-ZGP</v>
      </c>
      <c r="L758" s="138" t="str">
        <f>IF(SP_SUL!N761="","*",SP_SUL!N761)</f>
        <v>K84ZXW2</v>
      </c>
      <c r="M758" s="139">
        <f>IF(SP_SUL!J761="","*",SP_SUL!J761)</f>
        <v>92</v>
      </c>
      <c r="N758" s="142">
        <f>IF(SP_SUL!K761="","*",SP_SUL!K761)</f>
        <v>83.7</v>
      </c>
      <c r="O758" s="142" t="str">
        <f>IF(SP_SUL!L761="","*",SP_SUL!L761)</f>
        <v>-</v>
      </c>
      <c r="P758" s="141">
        <f>IF(SP_SUL!O761="","*",SP_SUL!O761)</f>
        <v>0.33333333333333331</v>
      </c>
      <c r="Q758" s="141">
        <f>IF(SP_SUL!P761="","*",SP_SUL!P761)</f>
        <v>4.1666666666666664E-2</v>
      </c>
      <c r="R758" s="143" t="str">
        <f>IF(SP_SUL!Q761="","*",CONCATENATE(SP_SUL!Q761," ",SP_SUL!R761))</f>
        <v>1 BINÁRIO</v>
      </c>
      <c r="S758" s="143" t="str">
        <f>IF(SP_SUL!V761="","*",SP_SUL!V761)</f>
        <v>Moises</v>
      </c>
      <c r="T758" s="143" t="str">
        <f>IF(SP_SUL!W761="","*",SP_SUL!W761)</f>
        <v>Deslocamento das turmas (Gira no travessão do km86)</v>
      </c>
      <c r="U758" s="136">
        <f ca="1">_xlfn.XLOOKUP(G758&amp;$U$2,BS_CONTROLE[CHAVE],BS_CONTROLE[Quantidade_11],"-")</f>
        <v>1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OPORTUNIDADE</v>
      </c>
      <c r="B759" s="144" t="str">
        <f>IF(SP_SUL!X762="","*",SP_SUL!X762)</f>
        <v>Contrato</v>
      </c>
      <c r="C759" s="144" t="str">
        <f>IF(SP_SUL!Z762="","*",SP_SUL!Z762)</f>
        <v>*</v>
      </c>
      <c r="D759" s="138" t="str">
        <f>IF(SP_SUL!S762="","*",SP_SUL!S762)</f>
        <v>SP SUL</v>
      </c>
      <c r="E759" s="138" t="str">
        <f>IF(SP_SUL!T762="","*",SP_SUL!T762)</f>
        <v>ZEV-ZPT</v>
      </c>
      <c r="F759" s="143">
        <f>IF(SP_SUL!B762="","*",SP_SUL!B762)</f>
        <v>46081</v>
      </c>
      <c r="G759" s="143" t="str">
        <f>IF(SP_SUL!D762="","*",SP_SUL!D762)</f>
        <v>W62</v>
      </c>
      <c r="H759" s="143" t="str">
        <f>IF(SP_SUL!F762="","*",SP_SUL!F762)</f>
        <v>DESLOCAMENTO</v>
      </c>
      <c r="I759" s="143" t="str">
        <f>IF(SP_SUL!H762="","*",SP_SUL!H762)</f>
        <v>ZPT1051</v>
      </c>
      <c r="J759" s="143" t="str">
        <f>IF(SP_SUL!I762="","*",SP_SUL!I762)</f>
        <v>ZPTZDR</v>
      </c>
      <c r="K759" s="138" t="str">
        <f>IF(SP_SUL!M762="","*",SP_SUL!M762)</f>
        <v>ZXW-ZGP</v>
      </c>
      <c r="L759" s="138" t="str">
        <f>IF(SP_SUL!N762="","*",SP_SUL!N762)</f>
        <v>K84ZXW2</v>
      </c>
      <c r="M759" s="139">
        <f>IF(SP_SUL!J762="","*",SP_SUL!J762)</f>
        <v>92</v>
      </c>
      <c r="N759" s="142">
        <f>IF(SP_SUL!K762="","*",SP_SUL!K762)</f>
        <v>83.7</v>
      </c>
      <c r="O759" s="142" t="str">
        <f>IF(SP_SUL!L762="","*",SP_SUL!L762)</f>
        <v>-</v>
      </c>
      <c r="P759" s="141">
        <f>IF(SP_SUL!O762="","*",SP_SUL!O762)</f>
        <v>0.32291666666666669</v>
      </c>
      <c r="Q759" s="141">
        <f>IF(SP_SUL!P762="","*",SP_SUL!P762)</f>
        <v>4.1666666666666664E-2</v>
      </c>
      <c r="R759" s="143" t="str">
        <f>IF(SP_SUL!Q762="","*",CONCATENATE(SP_SUL!Q762," ",SP_SUL!R762))</f>
        <v>1 BINÁRIO</v>
      </c>
      <c r="S759" s="143" t="str">
        <f>IF(SP_SUL!V762="","*",SP_SUL!V762)</f>
        <v xml:space="preserve">Moises </v>
      </c>
      <c r="T759" s="143" t="str">
        <f>IF(SP_SUL!W762="","*",SP_SUL!W762)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OPORTUNIDADE</v>
      </c>
      <c r="B760" s="144" t="str">
        <f>IF(SP_SUL!X763="","*",SP_SUL!X763)</f>
        <v>Oportunidade</v>
      </c>
      <c r="C760" s="144" t="str">
        <f>IF(SP_SUL!Z763="","*",SP_SUL!Z763)</f>
        <v>*</v>
      </c>
      <c r="D760" s="138" t="str">
        <f>IF(SP_SUL!S763="","*",SP_SUL!S763)</f>
        <v>SP SUL</v>
      </c>
      <c r="E760" s="138" t="str">
        <f>IF(SP_SUL!T763="","*",SP_SUL!T763)</f>
        <v>ZEV-ZPT</v>
      </c>
      <c r="F760" s="143">
        <f>IF(SP_SUL!B763="","*",SP_SUL!B763)</f>
        <v>46081</v>
      </c>
      <c r="G760" s="143" t="str">
        <f>IF(SP_SUL!D763="","*",SP_SUL!D763)</f>
        <v>ANTONI  (TP-720)</v>
      </c>
      <c r="H760" s="143" t="str">
        <f>IF(SP_SUL!F763="","*",SP_SUL!F763)</f>
        <v>PDM - SUBSTITUIÇÃO - TRILHO</v>
      </c>
      <c r="I760" s="143" t="str">
        <f>IF(SP_SUL!H763="","*",SP_SUL!H763)</f>
        <v>-</v>
      </c>
      <c r="J760" s="143" t="str">
        <f>IF(SP_SUL!I763="","*",SP_SUL!I763)</f>
        <v>-</v>
      </c>
      <c r="K760" s="138" t="str">
        <f>IF(SP_SUL!M763="","*",SP_SUL!M763)</f>
        <v>ZXW-ZGP</v>
      </c>
      <c r="L760" s="138" t="str">
        <f>IF(SP_SUL!N763="","*",SP_SUL!N763)</f>
        <v>K89ZES2</v>
      </c>
      <c r="M760" s="139">
        <f>IF(SP_SUL!J763="","*",SP_SUL!J763)</f>
        <v>92</v>
      </c>
      <c r="N760" s="142">
        <f>IF(SP_SUL!K763="","*",SP_SUL!K763)</f>
        <v>87</v>
      </c>
      <c r="O760" s="142" t="str">
        <f>IF(SP_SUL!L763="","*",SP_SUL!L763)</f>
        <v>-</v>
      </c>
      <c r="P760" s="141">
        <f>IF(SP_SUL!O763="","*",SP_SUL!O763)</f>
        <v>0.41666666666666669</v>
      </c>
      <c r="Q760" s="141">
        <f>IF(SP_SUL!P763="","*",SP_SUL!P763)</f>
        <v>0.25</v>
      </c>
      <c r="R760" s="143" t="str">
        <f>IF(SP_SUL!Q763="","*",CONCATENATE(SP_SUL!Q763," ",SP_SUL!R763))</f>
        <v>520 M</v>
      </c>
      <c r="S760" s="143" t="str">
        <f>IF(SP_SUL!V763="","*",SP_SUL!V763)</f>
        <v xml:space="preserve">Moises </v>
      </c>
      <c r="T760" s="143" t="str">
        <f>IF(SP_SUL!W763="","*",SP_SUL!W763)</f>
        <v>PDM - Substituição de trilho  (Obs: Equipe embarcado no W62)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OPORTUNIDADE</v>
      </c>
      <c r="B761" s="144" t="str">
        <f>IF(SP_SUL!X764="","*",SP_SUL!X764)</f>
        <v>Oportunidade</v>
      </c>
      <c r="C761" s="144" t="str">
        <f>IF(SP_SUL!Z764="","*",SP_SUL!Z764)</f>
        <v>*</v>
      </c>
      <c r="D761" s="138" t="str">
        <f>IF(SP_SUL!S764="","*",SP_SUL!S764)</f>
        <v>SP SUL</v>
      </c>
      <c r="E761" s="138" t="str">
        <f>IF(SP_SUL!T764="","*",SP_SUL!T764)</f>
        <v>ZEV-ZPT</v>
      </c>
      <c r="F761" s="143">
        <f>IF(SP_SUL!B764="","*",SP_SUL!B764)</f>
        <v>46081</v>
      </c>
      <c r="G761" s="143" t="str">
        <f>IF(SP_SUL!D764="","*",SP_SUL!D764)</f>
        <v>CARLOS (TP-722)</v>
      </c>
      <c r="H761" s="143" t="str">
        <f>IF(SP_SUL!F764="","*",SP_SUL!F764)</f>
        <v>PDM - SUBSTITUIÇÃO - TRILHO</v>
      </c>
      <c r="I761" s="143" t="str">
        <f>IF(SP_SUL!H764="","*",SP_SUL!H764)</f>
        <v>-</v>
      </c>
      <c r="J761" s="143" t="str">
        <f>IF(SP_SUL!I764="","*",SP_SUL!I764)</f>
        <v>-</v>
      </c>
      <c r="K761" s="138" t="str">
        <f>IF(SP_SUL!M764="","*",SP_SUL!M764)</f>
        <v>ZXW-ZGP</v>
      </c>
      <c r="L761" s="138" t="str">
        <f>IF(SP_SUL!N764="","*",SP_SUL!N764)</f>
        <v>K89ZES2</v>
      </c>
      <c r="M761" s="139">
        <f>IF(SP_SUL!J764="","*",SP_SUL!J764)</f>
        <v>92</v>
      </c>
      <c r="N761" s="142">
        <f>IF(SP_SUL!K764="","*",SP_SUL!K764)</f>
        <v>87</v>
      </c>
      <c r="O761" s="142" t="str">
        <f>IF(SP_SUL!L764="","*",SP_SUL!L764)</f>
        <v>-</v>
      </c>
      <c r="P761" s="141">
        <f>IF(SP_SUL!O764="","*",SP_SUL!O764)</f>
        <v>0.41666666666666669</v>
      </c>
      <c r="Q761" s="141">
        <f>IF(SP_SUL!P764="","*",SP_SUL!P764)</f>
        <v>0.25</v>
      </c>
      <c r="R761" s="143" t="str">
        <f>IF(SP_SUL!Q764="","*",CONCATENATE(SP_SUL!Q764," ",SP_SUL!R764))</f>
        <v>520 M</v>
      </c>
      <c r="S761" s="143" t="str">
        <f>IF(SP_SUL!V764="","*",SP_SUL!V764)</f>
        <v xml:space="preserve">Moises </v>
      </c>
      <c r="T761" s="143" t="str">
        <f>IF(SP_SUL!W764="","*",SP_SUL!W764)</f>
        <v>PDM - Substituição de trilho  (Obs: Equipe embarcado no W62)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OPORTUNIDADE</v>
      </c>
      <c r="B762" s="144" t="str">
        <f>IF(SP_SUL!X765="","*",SP_SUL!X765)</f>
        <v>Oportunidade</v>
      </c>
      <c r="C762" s="144" t="str">
        <f>IF(SP_SUL!Z765="","*",SP_SUL!Z765)</f>
        <v>*</v>
      </c>
      <c r="D762" s="138" t="str">
        <f>IF(SP_SUL!S765="","*",SP_SUL!S765)</f>
        <v>SP SUL</v>
      </c>
      <c r="E762" s="138" t="str">
        <f>IF(SP_SUL!T765="","*",SP_SUL!T765)</f>
        <v>ZEV-ZPT</v>
      </c>
      <c r="F762" s="143">
        <f>IF(SP_SUL!B765="","*",SP_SUL!B765)</f>
        <v>46081</v>
      </c>
      <c r="G762" s="143" t="str">
        <f>IF(SP_SUL!D765="","*",SP_SUL!D765)</f>
        <v>LEANDRO (TP-727)</v>
      </c>
      <c r="H762" s="143" t="str">
        <f>IF(SP_SUL!F765="","*",SP_SUL!F765)</f>
        <v>PDM - SUBSTITUIÇÃO - TRILHO</v>
      </c>
      <c r="I762" s="143" t="str">
        <f>IF(SP_SUL!H765="","*",SP_SUL!H765)</f>
        <v>-</v>
      </c>
      <c r="J762" s="143" t="str">
        <f>IF(SP_SUL!I765="","*",SP_SUL!I765)</f>
        <v>-</v>
      </c>
      <c r="K762" s="138" t="str">
        <f>IF(SP_SUL!M765="","*",SP_SUL!M765)</f>
        <v>ZXW-ZGP</v>
      </c>
      <c r="L762" s="138" t="str">
        <f>IF(SP_SUL!N765="","*",SP_SUL!N765)</f>
        <v>K89ZES2</v>
      </c>
      <c r="M762" s="139">
        <f>IF(SP_SUL!J765="","*",SP_SUL!J765)</f>
        <v>92</v>
      </c>
      <c r="N762" s="142">
        <f>IF(SP_SUL!K765="","*",SP_SUL!K765)</f>
        <v>87</v>
      </c>
      <c r="O762" s="142" t="str">
        <f>IF(SP_SUL!L765="","*",SP_SUL!L765)</f>
        <v>-</v>
      </c>
      <c r="P762" s="141">
        <f>IF(SP_SUL!O765="","*",SP_SUL!O765)</f>
        <v>0.41666666666666669</v>
      </c>
      <c r="Q762" s="141">
        <f>IF(SP_SUL!P765="","*",SP_SUL!P765)</f>
        <v>0.25</v>
      </c>
      <c r="R762" s="143" t="str">
        <f>IF(SP_SUL!Q765="","*",CONCATENATE(SP_SUL!Q765," ",SP_SUL!R765))</f>
        <v>520 M</v>
      </c>
      <c r="S762" s="143" t="str">
        <f>IF(SP_SUL!V765="","*",SP_SUL!V765)</f>
        <v xml:space="preserve">Moises </v>
      </c>
      <c r="T762" s="143" t="str">
        <f>IF(SP_SUL!W765="","*",SP_SUL!W765)</f>
        <v>PDM - Substituição de trilho  (Obs: Equipe embarcado no W62)</v>
      </c>
      <c r="U762" s="136">
        <f ca="1">_xlfn.XLOOKUP(G762&amp;$U$2,BS_CONTROLE[CHAVE],BS_CONTROLE[Quantidade_11],"-")</f>
        <v>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IF(SP_SUL!Y766="","*",SP_SUL!Y766)</f>
        <v>OPORTUNIDADE</v>
      </c>
      <c r="B763" s="144" t="str">
        <f>IF(SP_SUL!X766="","*",SP_SUL!X766)</f>
        <v>Oportunidade</v>
      </c>
      <c r="C763" s="144" t="str">
        <f>IF(SP_SUL!Z766="","*",SP_SUL!Z766)</f>
        <v>*</v>
      </c>
      <c r="D763" s="138" t="str">
        <f>IF(SP_SUL!S766="","*",SP_SUL!S766)</f>
        <v>SP SUL</v>
      </c>
      <c r="E763" s="138" t="str">
        <f>IF(SP_SUL!T766="","*",SP_SUL!T766)</f>
        <v>ZEV-ZPT</v>
      </c>
      <c r="F763" s="143">
        <f>IF(SP_SUL!B766="","*",SP_SUL!B766)</f>
        <v>46081</v>
      </c>
      <c r="G763" s="143" t="str">
        <f>IF(SP_SUL!D766="","*",SP_SUL!D766)</f>
        <v>V85</v>
      </c>
      <c r="H763" s="143" t="str">
        <f>IF(SP_SUL!F766="","*",SP_SUL!F766)</f>
        <v>MECANIZAÇÃO - SOCADORA</v>
      </c>
      <c r="I763" s="143" t="str">
        <f>IF(SP_SUL!H766="","*",SP_SUL!H766)</f>
        <v>ZDRZPT</v>
      </c>
      <c r="J763" s="143" t="str">
        <f>IF(SP_SUL!I766="","*",SP_SUL!I766)</f>
        <v>ZDRZPT</v>
      </c>
      <c r="K763" s="138" t="str">
        <f>IF(SP_SUL!M766="","*",SP_SUL!M766)</f>
        <v>ZGP</v>
      </c>
      <c r="L763" s="138" t="str">
        <f>IF(SP_SUL!N766="","*",SP_SUL!N766)</f>
        <v>ZGP2</v>
      </c>
      <c r="M763" s="139">
        <f>IF(SP_SUL!J766="","*",SP_SUL!J766)</f>
        <v>92</v>
      </c>
      <c r="N763" s="142">
        <f>IF(SP_SUL!K766="","*",SP_SUL!K766)</f>
        <v>102.1</v>
      </c>
      <c r="O763" s="142">
        <f>IF(SP_SUL!L766="","*",SP_SUL!L766)</f>
        <v>102.8</v>
      </c>
      <c r="P763" s="141">
        <f>IF(SP_SUL!O766="","*",SP_SUL!O766)</f>
        <v>0.33333333333333331</v>
      </c>
      <c r="Q763" s="141">
        <f>IF(SP_SUL!P766="","*",SP_SUL!P766)</f>
        <v>0.125</v>
      </c>
      <c r="R763" s="143" t="str">
        <f>IF(SP_SUL!Q766="","*",CONCATENATE(SP_SUL!Q766," ",SP_SUL!R766))</f>
        <v>300 M</v>
      </c>
      <c r="S763" s="143" t="str">
        <f>IF(SP_SUL!V766="","*",SP_SUL!V766)</f>
        <v>Augusto</v>
      </c>
      <c r="T763" s="143" t="str">
        <f>IF(SP_SUL!W766="","*",SP_SUL!W766)</f>
        <v>Socaria mecanizada</v>
      </c>
      <c r="U763" s="136">
        <f ca="1">_xlfn.XLOOKUP(G763&amp;$U$2,BS_CONTROLE[CHAVE],BS_CONTROLE[Quantidade_11],"-")</f>
        <v>0</v>
      </c>
      <c r="V763" s="136">
        <f ca="1">_xlfn.XLOOKUP(G763&amp;$V$2,BS_CONTROLE[CHAVE],BS_CONTROLE[Quantidade_11],"-")</f>
        <v>1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OPORTUNIDADE</v>
      </c>
      <c r="B764" s="144" t="str">
        <f>IF(SP_SUL!X767="","*",SP_SUL!X767)</f>
        <v>Oportunidade</v>
      </c>
      <c r="C764" s="144" t="str">
        <f>IF(SP_SUL!Z767="","*",SP_SUL!Z767)</f>
        <v>*</v>
      </c>
      <c r="D764" s="138" t="str">
        <f>IF(SP_SUL!S767="","*",SP_SUL!S767)</f>
        <v>SP SUL</v>
      </c>
      <c r="E764" s="138" t="str">
        <f>IF(SP_SUL!T767="","*",SP_SUL!T767)</f>
        <v>ZEV-ZPT</v>
      </c>
      <c r="F764" s="143">
        <f>IF(SP_SUL!B767="","*",SP_SUL!B767)</f>
        <v>46081</v>
      </c>
      <c r="G764" s="143" t="str">
        <f>IF(SP_SUL!D767="","*",SP_SUL!D767)</f>
        <v>A84</v>
      </c>
      <c r="H764" s="143" t="str">
        <f>IF(SP_SUL!F767="","*",SP_SUL!F767)</f>
        <v>DETECÇÃO - RONDA 7 DIAS</v>
      </c>
      <c r="I764" s="143" t="str">
        <f>IF(SP_SUL!H767="","*",SP_SUL!H767)</f>
        <v>ZPT1051</v>
      </c>
      <c r="J764" s="143" t="str">
        <f>IF(SP_SUL!I767="","*",SP_SUL!I767)</f>
        <v>ZEV1</v>
      </c>
      <c r="K764" s="138" t="str">
        <f>IF(SP_SUL!M767="","*",SP_SUL!M767)</f>
        <v>ZPT-ZEV</v>
      </c>
      <c r="L764" s="138" t="str">
        <f>IF(SP_SUL!N767="","*",SP_SUL!N767)</f>
        <v>ZPTZEV</v>
      </c>
      <c r="M764" s="139">
        <f>IF(SP_SUL!J767="","*",SP_SUL!J767)</f>
        <v>54</v>
      </c>
      <c r="N764" s="142">
        <f>IF(SP_SUL!K767="","*",SP_SUL!K767)</f>
        <v>106.4</v>
      </c>
      <c r="O764" s="142" t="str">
        <f>IF(SP_SUL!L767="","*",SP_SUL!L767)</f>
        <v>-</v>
      </c>
      <c r="P764" s="141">
        <f>IF(SP_SUL!O767="","*",SP_SUL!O767)</f>
        <v>0.3125</v>
      </c>
      <c r="Q764" s="141">
        <f>IF(SP_SUL!P767="","*",SP_SUL!P767)</f>
        <v>4.1666666666666664E-2</v>
      </c>
      <c r="R764" s="143" t="str">
        <f>IF(SP_SUL!Q767="","*",CONCATENATE(SP_SUL!Q767," ",SP_SUL!R767))</f>
        <v>1 KM</v>
      </c>
      <c r="S764" s="143" t="str">
        <f>IF(SP_SUL!V767="","*",SP_SUL!V767)</f>
        <v>Jhon</v>
      </c>
      <c r="T764" s="143" t="str">
        <f>IF(SP_SUL!W767="","*",SP_SUL!W767)</f>
        <v>Inspeção R7D ( Ronda de chuva)</v>
      </c>
      <c r="U764" s="136">
        <f ca="1">_xlfn.XLOOKUP(G764&amp;$U$2,BS_CONTROLE[CHAVE],BS_CONTROLE[Quantidade_11],"-")</f>
        <v>40</v>
      </c>
      <c r="V764" s="136">
        <f ca="1">_xlfn.XLOOKUP(G764&amp;$V$2,BS_CONTROLE[CHAVE],BS_CONTROLE[Quantidade_11],"-")</f>
        <v>60</v>
      </c>
      <c r="W764" s="136">
        <f ca="1">_xlfn.XLOOKUP(G764&amp;$W$2,BS_CONTROLE[CHAVE],BS_CONTROLE[Quantidade_11],"-")</f>
        <v>40</v>
      </c>
    </row>
    <row r="765" spans="1:23" hidden="1">
      <c r="A765" s="144" t="str">
        <f>IF(SP_SUL!Y768="","*",SP_SUL!Y768)</f>
        <v>OPORTUNIDADE</v>
      </c>
      <c r="B765" s="144" t="str">
        <f>IF(SP_SUL!X768="","*",SP_SUL!X768)</f>
        <v>Oportunidade</v>
      </c>
      <c r="C765" s="144" t="str">
        <f>IF(SP_SUL!Z768="","*",SP_SUL!Z768)</f>
        <v>*</v>
      </c>
      <c r="D765" s="138" t="str">
        <f>IF(SP_SUL!S768="","*",SP_SUL!S768)</f>
        <v>SP SUL</v>
      </c>
      <c r="E765" s="138" t="str">
        <f>IF(SP_SUL!T768="","*",SP_SUL!T768)</f>
        <v>ZEV-ZPT</v>
      </c>
      <c r="F765" s="143">
        <f>IF(SP_SUL!B768="","*",SP_SUL!B768)</f>
        <v>46081</v>
      </c>
      <c r="G765" s="143" t="str">
        <f>IF(SP_SUL!D768="","*",SP_SUL!D768)</f>
        <v>HUELTON (TP-725)</v>
      </c>
      <c r="H765" s="143" t="str">
        <f>IF(SP_SUL!F768="","*",SP_SUL!F768)</f>
        <v>PDM - SOLDA</v>
      </c>
      <c r="I765" s="143" t="str">
        <f>IF(SP_SUL!H768="","*",SP_SUL!H768)</f>
        <v>-</v>
      </c>
      <c r="J765" s="143" t="str">
        <f>IF(SP_SUL!I768="","*",SP_SUL!I768)</f>
        <v>-</v>
      </c>
      <c r="K765" s="138" t="str">
        <f>IF(SP_SUL!M768="","*",SP_SUL!M768)</f>
        <v>ZPT</v>
      </c>
      <c r="L765" s="138" t="str">
        <f>IF(SP_SUL!N768="","*",SP_SUL!N768)</f>
        <v>ZPT2</v>
      </c>
      <c r="M765" s="139">
        <f>IF(SP_SUL!J768="","*",SP_SUL!J768)</f>
        <v>92</v>
      </c>
      <c r="N765" s="142">
        <f>IF(SP_SUL!K768="","*",SP_SUL!K768)</f>
        <v>106.7</v>
      </c>
      <c r="O765" s="142" t="str">
        <f>IF(SP_SUL!L768="","*",SP_SUL!L768)</f>
        <v>-</v>
      </c>
      <c r="P765" s="141">
        <f>IF(SP_SUL!O768="","*",SP_SUL!O768)</f>
        <v>0.41666666666666669</v>
      </c>
      <c r="Q765" s="141">
        <f>IF(SP_SUL!P768="","*",SP_SUL!P768)</f>
        <v>6.25E-2</v>
      </c>
      <c r="R765" s="143" t="str">
        <f>IF(SP_SUL!Q768="","*",CONCATENATE(SP_SUL!Q768," ",SP_SUL!R768))</f>
        <v>1 Nº DE SOLDA</v>
      </c>
      <c r="S765" s="143" t="str">
        <f>IF(SP_SUL!V768="","*",SP_SUL!V768)</f>
        <v>Huelton</v>
      </c>
      <c r="T765" s="143" t="str">
        <f>IF(SP_SUL!W768="","*",SP_SUL!W768)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IF(SP_SUL!Y769="","*",SP_SUL!Y769)</f>
        <v>OPORTUNIDADE</v>
      </c>
      <c r="B766" s="144" t="str">
        <f>IF(SP_SUL!X769="","*",SP_SUL!X769)</f>
        <v>Oportunidade</v>
      </c>
      <c r="C766" s="144" t="str">
        <f>IF(SP_SUL!Z769="","*",SP_SUL!Z769)</f>
        <v>*</v>
      </c>
      <c r="D766" s="138" t="str">
        <f>IF(SP_SUL!S769="","*",SP_SUL!S769)</f>
        <v>SP SUL</v>
      </c>
      <c r="E766" s="138" t="str">
        <f>IF(SP_SUL!T769="","*",SP_SUL!T769)</f>
        <v>ZEV-ZPT</v>
      </c>
      <c r="F766" s="143">
        <f>IF(SP_SUL!B769="","*",SP_SUL!B769)</f>
        <v>46081</v>
      </c>
      <c r="G766" s="143" t="str">
        <f>IF(SP_SUL!D769="","*",SP_SUL!D769)</f>
        <v>EXPANSÃO TURMA 1</v>
      </c>
      <c r="H766" s="143" t="str">
        <f>IF(SP_SUL!F769="","*",SP_SUL!F769)</f>
        <v>EXPANSÃO - SOLDA</v>
      </c>
      <c r="I766" s="143" t="str">
        <f>IF(SP_SUL!H769="","*",SP_SUL!H769)</f>
        <v>-</v>
      </c>
      <c r="J766" s="143" t="str">
        <f>IF(SP_SUL!I769="","*",SP_SUL!I769)</f>
        <v>-</v>
      </c>
      <c r="K766" s="138" t="str">
        <f>IF(SP_SUL!M769="","*",SP_SUL!M769)</f>
        <v>109-ZGM</v>
      </c>
      <c r="L766" s="138" t="str">
        <f>IF(SP_SUL!N769="","*",SP_SUL!N769)</f>
        <v>1101093/1101091</v>
      </c>
      <c r="M766" s="139">
        <f>IF(SP_SUL!J769="","*",SP_SUL!J769)</f>
        <v>30</v>
      </c>
      <c r="N766" s="142">
        <f>IF(SP_SUL!K769="","*",SP_SUL!K769)</f>
        <v>108.75</v>
      </c>
      <c r="O766" s="142">
        <f>IF(SP_SUL!L769="","*",SP_SUL!L769)</f>
        <v>109</v>
      </c>
      <c r="P766" s="141">
        <f>IF(SP_SUL!O769="","*",SP_SUL!O769)</f>
        <v>0.35416666666666669</v>
      </c>
      <c r="Q766" s="141">
        <f>IF(SP_SUL!P769="","*",SP_SUL!P769)</f>
        <v>6.25E-2</v>
      </c>
      <c r="R766" s="143" t="str">
        <f>IF(SP_SUL!Q769="","*",CONCATENATE(SP_SUL!Q769," ",SP_SUL!R769))</f>
        <v>1 Nº DE SOLDA</v>
      </c>
      <c r="S766" s="143" t="str">
        <f>IF(SP_SUL!V769="","*",SP_SUL!V769)</f>
        <v>Pedro</v>
      </c>
      <c r="T766" s="143" t="str">
        <f>IF(SP_SUL!W769="","*",SP_SUL!W769)</f>
        <v xml:space="preserve">Execução de solda - Condicionado a temperatura </v>
      </c>
      <c r="U766" s="136">
        <f ca="1">_xlfn.XLOOKUP(G766&amp;$U$2,BS_CONTROLE[CHAVE],BS_CONTROLE[Quantidade_11],"-")</f>
        <v>4</v>
      </c>
      <c r="V766" s="136">
        <f ca="1">_xlfn.XLOOKUP(G766&amp;$V$2,BS_CONTROLE[CHAVE],BS_CONTROLE[Quantidade_11],"-")</f>
        <v>0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Oportunidade</v>
      </c>
      <c r="C770" s="144" t="str">
        <f>IF(SP_SUL!Z773="","*",SP_SUL!Z773)</f>
        <v>*</v>
      </c>
      <c r="D770" s="138" t="str">
        <f>IF(SP_SUL!S773="","*",SP_SUL!S773)</f>
        <v>SP SUL</v>
      </c>
      <c r="E770" s="138" t="str">
        <f>IF(SP_SUL!T773="","*",SP_SUL!T773)</f>
        <v>ZKE-ZEV</v>
      </c>
      <c r="F770" s="143">
        <f>IF(SP_SUL!B773="","*",SP_SUL!B773)</f>
        <v>46082</v>
      </c>
      <c r="G770" s="143" t="str">
        <f>IF(SP_SUL!D773="","*",SP_SUL!D773)</f>
        <v>E17</v>
      </c>
      <c r="H770" s="143" t="str">
        <f>IF(SP_SUL!F773="","*",SP_SUL!F773)</f>
        <v>CAMINHÃO DE SOLDA</v>
      </c>
      <c r="I770" s="143" t="str">
        <f>IF(SP_SUL!H773="","*",SP_SUL!H773)</f>
        <v>102ZKW2</v>
      </c>
      <c r="J770" s="143" t="str">
        <f>IF(SP_SUL!I773="","*",SP_SUL!I773)</f>
        <v>102ZKW2</v>
      </c>
      <c r="K770" s="138" t="str">
        <f>IF(SP_SUL!M773="","*",SP_SUL!M773)</f>
        <v>ZKW-ZLU</v>
      </c>
      <c r="L770" s="138" t="str">
        <f>IF(SP_SUL!N773="","*",SP_SUL!N773)</f>
        <v>102ZKW2</v>
      </c>
      <c r="M770" s="139">
        <f>IF(SP_SUL!J773="","*",SP_SUL!J773)</f>
        <v>55</v>
      </c>
      <c r="N770" s="142">
        <f>IF(SP_SUL!K773="","*",SP_SUL!K773)</f>
        <v>100.3</v>
      </c>
      <c r="O770" s="142" t="str">
        <f>IF(SP_SUL!L773="","*",SP_SUL!L773)</f>
        <v>-</v>
      </c>
      <c r="P770" s="141">
        <f>IF(SP_SUL!O773="","*",SP_SUL!O773)</f>
        <v>0.38194444444444442</v>
      </c>
      <c r="Q770" s="141">
        <f>IF(SP_SUL!P773="","*",SP_SUL!P773)</f>
        <v>0.125</v>
      </c>
      <c r="R770" s="143" t="str">
        <f>IF(SP_SUL!Q773="","*",CONCATENATE(SP_SUL!Q773," ",SP_SUL!R773))</f>
        <v>2 Nº DE SOLDA</v>
      </c>
      <c r="S770" s="143" t="str">
        <f>IF(SP_SUL!V773="","*",SP_SUL!V773)</f>
        <v xml:space="preserve">Higor </v>
      </c>
      <c r="T770" s="143" t="str">
        <f>IF(SP_SUL!W773="","*",SP_SUL!W773)</f>
        <v>Caminhão de solda</v>
      </c>
      <c r="U770" s="136">
        <f ca="1">_xlfn.XLOOKUP(G770&amp;$U$2,BS_CONTROLE[CHAVE],BS_CONTROLE[Quantidade_11],"-")</f>
        <v>0</v>
      </c>
      <c r="V770" s="136">
        <f ca="1">_xlfn.XLOOKUP(G770&amp;$V$2,BS_CONTROLE[CHAVE],BS_CONTROLE[Quantidade_11],"-")</f>
        <v>0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Oportunidade</v>
      </c>
      <c r="C771" s="144" t="str">
        <f>IF(SP_SUL!Z774="","*",SP_SUL!Z774)</f>
        <v>*</v>
      </c>
      <c r="D771" s="138" t="str">
        <f>IF(SP_SUL!S774="","*",SP_SUL!S774)</f>
        <v>SP SUL</v>
      </c>
      <c r="E771" s="138" t="str">
        <f>IF(SP_SUL!T774="","*",SP_SUL!T774)</f>
        <v>ZEV-ZPT</v>
      </c>
      <c r="F771" s="143">
        <f>IF(SP_SUL!B774="","*",SP_SUL!B774)</f>
        <v>46082</v>
      </c>
      <c r="G771" s="143" t="str">
        <f>IF(SP_SUL!D774="","*",SP_SUL!D774)</f>
        <v>A84</v>
      </c>
      <c r="H771" s="143" t="str">
        <f>IF(SP_SUL!F774="","*",SP_SUL!F774)</f>
        <v>DETECÇÃO - RONDA 7 DIAS</v>
      </c>
      <c r="I771" s="143" t="str">
        <f>IF(SP_SUL!H774="","*",SP_SUL!H774)</f>
        <v>ZEV-2</v>
      </c>
      <c r="J771" s="143" t="str">
        <f>IF(SP_SUL!I774="","*",SP_SUL!I774)</f>
        <v>ZPT</v>
      </c>
      <c r="K771" s="138" t="str">
        <f>IF(SP_SUL!M774="","*",SP_SUL!M774)</f>
        <v>ZEV-ZPT</v>
      </c>
      <c r="L771" s="138" t="str">
        <f>IF(SP_SUL!N774="","*",SP_SUL!N774)</f>
        <v>ZEVZPT</v>
      </c>
      <c r="M771" s="139">
        <f>IF(SP_SUL!J774="","*",SP_SUL!J774)</f>
        <v>92</v>
      </c>
      <c r="N771" s="142">
        <f>IF(SP_SUL!K774="","*",SP_SUL!K774)</f>
        <v>66.3</v>
      </c>
      <c r="O771" s="142" t="str">
        <f>IF(SP_SUL!L774="","*",SP_SUL!L774)</f>
        <v>-</v>
      </c>
      <c r="P771" s="141">
        <f>IF(SP_SUL!O774="","*",SP_SUL!O774)</f>
        <v>0.33333333333333331</v>
      </c>
      <c r="Q771" s="141">
        <f>IF(SP_SUL!P774="","*",SP_SUL!P774)</f>
        <v>4.1666666666666664E-2</v>
      </c>
      <c r="R771" s="143" t="str">
        <f>IF(SP_SUL!Q774="","*",CONCATENATE(SP_SUL!Q774," ",SP_SUL!R774))</f>
        <v>1 KM</v>
      </c>
      <c r="S771" s="143" t="str">
        <f>IF(SP_SUL!V774="","*",SP_SUL!V774)</f>
        <v>Jhon</v>
      </c>
      <c r="T771" s="143" t="str">
        <f>IF(SP_SUL!W774="","*",SP_SUL!W774)</f>
        <v>Inspeção R7D ( Ronda de chuva)</v>
      </c>
      <c r="U771" s="136">
        <f ca="1">_xlfn.XLOOKUP(G771&amp;$U$2,BS_CONTROLE[CHAVE],BS_CONTROLE[Quantidade_11],"-")</f>
        <v>40</v>
      </c>
      <c r="V771" s="136">
        <f ca="1">_xlfn.XLOOKUP(G771&amp;$V$2,BS_CONTROLE[CHAVE],BS_CONTROLE[Quantidade_11],"-")</f>
        <v>60</v>
      </c>
      <c r="W771" s="136">
        <f ca="1">_xlfn.XLOOKUP(G771&amp;$W$2,BS_CONTROLE[CHAVE],BS_CONTROLE[Quantidade_11],"-")</f>
        <v>40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Oportunidade</v>
      </c>
      <c r="C773" s="144" t="str">
        <f>IF(SP_SUL!Z776="","*",SP_SUL!Z776)</f>
        <v>*</v>
      </c>
      <c r="D773" s="138" t="str">
        <f>IF(SP_SUL!S776="","*",SP_SUL!S776)</f>
        <v>SP SUL</v>
      </c>
      <c r="E773" s="138" t="str">
        <f>IF(SP_SUL!T776="","*",SP_SUL!T776)</f>
        <v>ZBV-ZRX</v>
      </c>
      <c r="F773" s="143">
        <f>IF(SP_SUL!B776="","*",SP_SUL!B776)</f>
        <v>46083</v>
      </c>
      <c r="G773" s="143" t="str">
        <f>IF(SP_SUL!D776="","*",SP_SUL!D776)</f>
        <v>V92</v>
      </c>
      <c r="H773" s="143" t="str">
        <f>IF(SP_SUL!F776="","*",SP_SUL!F776)</f>
        <v>MECANIZAÇÃO - SOCADORA</v>
      </c>
      <c r="I773" s="143" t="str">
        <f>IF(SP_SUL!H776="","*",SP_SUL!H776)</f>
        <v>ZAC-2</v>
      </c>
      <c r="J773" s="143" t="str">
        <f>IF(SP_SUL!I776="","*",SP_SUL!I776)</f>
        <v>ZAC-2</v>
      </c>
      <c r="K773" s="138" t="str">
        <f>IF(SP_SUL!M776="","*",SP_SUL!M776)</f>
        <v>ZTT-ZLI</v>
      </c>
      <c r="L773" s="138" t="str">
        <f>IF(SP_SUL!N776="","*",SP_SUL!N776)</f>
        <v>ZTTK971</v>
      </c>
      <c r="M773" s="139">
        <f>IF(SP_SUL!J776="","*",SP_SUL!J776)</f>
        <v>70</v>
      </c>
      <c r="N773" s="142">
        <f>IF(SP_SUL!K776="","*",SP_SUL!K776)</f>
        <v>97.3</v>
      </c>
      <c r="O773" s="142">
        <f>IF(SP_SUL!L776="","*",SP_SUL!L776)</f>
        <v>97.4</v>
      </c>
      <c r="P773" s="141">
        <f>IF(SP_SUL!O776="","*",SP_SUL!O776)</f>
        <v>0.375</v>
      </c>
      <c r="Q773" s="141">
        <f>IF(SP_SUL!P776="","*",SP_SUL!P776)</f>
        <v>8.3333333333333329E-2</v>
      </c>
      <c r="R773" s="143" t="str">
        <f>IF(SP_SUL!Q776="","*",CONCATENATE(SP_SUL!Q776," ",SP_SUL!R776))</f>
        <v>100 M</v>
      </c>
      <c r="S773" s="143" t="str">
        <f>IF(SP_SUL!V776="","*",SP_SUL!V776)</f>
        <v>Israel</v>
      </c>
      <c r="T773" s="143" t="str">
        <f>IF(SP_SUL!W776="","*",SP_SUL!W776)</f>
        <v>Socaria mecanizada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Oportunidade</v>
      </c>
      <c r="C774" s="144" t="str">
        <f>IF(SP_SUL!Z777="","*",SP_SUL!Z777)</f>
        <v>*</v>
      </c>
      <c r="D774" s="138" t="str">
        <f>IF(SP_SUL!S777="","*",SP_SUL!S777)</f>
        <v>SP SUL</v>
      </c>
      <c r="E774" s="138" t="str">
        <f>IF(SP_SUL!T777="","*",SP_SUL!T777)</f>
        <v>ZBV-ZRX</v>
      </c>
      <c r="F774" s="143">
        <f>IF(SP_SUL!B777="","*",SP_SUL!B777)</f>
        <v>46083</v>
      </c>
      <c r="G774" s="143" t="str">
        <f>IF(SP_SUL!D777="","*",SP_SUL!D777)</f>
        <v>EXPANSÃO TURMA 1</v>
      </c>
      <c r="H774" s="143" t="str">
        <f>IF(SP_SUL!F777="","*",SP_SUL!F777)</f>
        <v>EXPANSÃO - SOLDA</v>
      </c>
      <c r="I774" s="143" t="str">
        <f>IF(SP_SUL!H777="","*",SP_SUL!H777)</f>
        <v>-</v>
      </c>
      <c r="J774" s="143" t="str">
        <f>IF(SP_SUL!I777="","*",SP_SUL!I777)</f>
        <v>-</v>
      </c>
      <c r="K774" s="138" t="str">
        <f>IF(SP_SUL!M777="","*",SP_SUL!M777)</f>
        <v>ZSU-ZNO</v>
      </c>
      <c r="L774" s="138" t="str">
        <f>IF(SP_SUL!N777="","*",SP_SUL!N777)</f>
        <v>K70K74</v>
      </c>
      <c r="M774" s="139">
        <f>IF(SP_SUL!J777="","*",SP_SUL!J777)</f>
        <v>68</v>
      </c>
      <c r="N774" s="142">
        <f>IF(SP_SUL!K777="","*",SP_SUL!K777)</f>
        <v>73.38</v>
      </c>
      <c r="O774" s="142">
        <f>IF(SP_SUL!L777="","*",SP_SUL!L777)</f>
        <v>74.180000000000007</v>
      </c>
      <c r="P774" s="141">
        <f>IF(SP_SUL!O777="","*",SP_SUL!O777)</f>
        <v>0.35416666666666669</v>
      </c>
      <c r="Q774" s="141">
        <f>IF(SP_SUL!P777="","*",SP_SUL!P777)</f>
        <v>6.25E-2</v>
      </c>
      <c r="R774" s="143" t="str">
        <f>IF(SP_SUL!Q777="","*",CONCATENATE(SP_SUL!Q777," ",SP_SUL!R777))</f>
        <v>1 Nº DE SOLDA</v>
      </c>
      <c r="S774" s="143" t="str">
        <f>IF(SP_SUL!V777="","*",SP_SUL!V777)</f>
        <v xml:space="preserve">Elder </v>
      </c>
      <c r="T774" s="143" t="str">
        <f>IF(SP_SUL!W777="","*",SP_SUL!W777)</f>
        <v xml:space="preserve">Execução de solda - Condicionado a temperatura </v>
      </c>
      <c r="U774" s="136">
        <f ca="1">_xlfn.XLOOKUP(G774&amp;$U$2,BS_CONTROLE[CHAVE],BS_CONTROLE[Quantidade_11],"-")</f>
        <v>4</v>
      </c>
      <c r="V774" s="136">
        <f ca="1">_xlfn.XLOOKUP(G774&amp;$V$2,BS_CONTROLE[CHAVE],BS_CONTROLE[Quantidade_11],"-")</f>
        <v>0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Contrato</v>
      </c>
      <c r="C776" s="144" t="str">
        <f>IF(SP_SUL!Z780="","*",SP_SUL!Z780)</f>
        <v>*</v>
      </c>
      <c r="D776" s="138" t="str">
        <f>IF(SP_SUL!S780="","*",SP_SUL!S780)</f>
        <v>SP SUL</v>
      </c>
      <c r="E776" s="138" t="str">
        <f>IF(SP_SUL!T780="","*",SP_SUL!T780)</f>
        <v>ZBV-ZKE</v>
      </c>
      <c r="F776" s="143">
        <f>IF(SP_SUL!B780="","*",SP_SUL!B780)</f>
        <v>46083</v>
      </c>
      <c r="G776" s="143" t="str">
        <f>IF(SP_SUL!D780="","*",SP_SUL!D780)</f>
        <v>V93</v>
      </c>
      <c r="H776" s="143" t="str">
        <f>IF(SP_SUL!F780="","*",SP_SUL!F780)</f>
        <v>MECANIZAÇÃO - SOCADORA</v>
      </c>
      <c r="I776" s="143" t="str">
        <f>IF(SP_SUL!H780="","*",SP_SUL!H780)</f>
        <v>ZYU1</v>
      </c>
      <c r="J776" s="143" t="str">
        <f>IF(SP_SUL!I780="","*",SP_SUL!I780)</f>
        <v>ZYU1</v>
      </c>
      <c r="K776" s="138" t="str">
        <f>IF(SP_SUL!M780="","*",SP_SUL!M780)</f>
        <v>ZYU-ZST</v>
      </c>
      <c r="L776" s="138" t="str">
        <f>IF(SP_SUL!N780="","*",SP_SUL!N780)</f>
        <v>ZYU206</v>
      </c>
      <c r="M776" s="139">
        <f>IF(SP_SUL!J780="","*",SP_SUL!J780)</f>
        <v>56</v>
      </c>
      <c r="N776" s="142">
        <f>IF(SP_SUL!K780="","*",SP_SUL!K780)</f>
        <v>204.4</v>
      </c>
      <c r="O776" s="142">
        <f>IF(SP_SUL!L780="","*",SP_SUL!L780)</f>
        <v>206.4</v>
      </c>
      <c r="P776" s="141">
        <f>IF(SP_SUL!O780="","*",SP_SUL!O780)</f>
        <v>0.33333333333333331</v>
      </c>
      <c r="Q776" s="141">
        <f>IF(SP_SUL!P780="","*",SP_SUL!P780)</f>
        <v>0.125</v>
      </c>
      <c r="R776" s="143" t="str">
        <f>IF(SP_SUL!Q780="","*",CONCATENATE(SP_SUL!Q780," ",SP_SUL!R780))</f>
        <v>500 M</v>
      </c>
      <c r="S776" s="143" t="str">
        <f>IF(SP_SUL!V780="","*",SP_SUL!V780)</f>
        <v>Moises</v>
      </c>
      <c r="T776" s="143" t="str">
        <f>IF(SP_SUL!W780="","*",SP_SUL!W780)</f>
        <v>Socaria mecanizada</v>
      </c>
      <c r="U776" s="136" t="str">
        <f ca="1">_xlfn.XLOOKUP(G776&amp;$U$2,BS_CONTROLE[CHAVE],BS_CONTROLE[Quantidade_11],"-")</f>
        <v>-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 hidden="1">
      <c r="A777" s="144" t="str">
        <f>IF(SP_SUL!Y781="","*",SP_SUL!Y781)</f>
        <v>*</v>
      </c>
      <c r="B777" s="144" t="str">
        <f>IF(SP_SUL!X781="","*",SP_SUL!X781)</f>
        <v>Oportunidade</v>
      </c>
      <c r="C777" s="144" t="str">
        <f>IF(SP_SUL!Z781="","*",SP_SUL!Z781)</f>
        <v>*</v>
      </c>
      <c r="D777" s="138" t="str">
        <f>IF(SP_SUL!S781="","*",SP_SUL!S781)</f>
        <v>SP SUL</v>
      </c>
      <c r="E777" s="138" t="str">
        <f>IF(SP_SUL!T781="","*",SP_SUL!T781)</f>
        <v>ZBV-ZKE</v>
      </c>
      <c r="F777" s="143">
        <f>IF(SP_SUL!B781="","*",SP_SUL!B781)</f>
        <v>46083</v>
      </c>
      <c r="G777" s="143" t="str">
        <f>IF(SP_SUL!D781="","*",SP_SUL!D781)</f>
        <v>ROGÉRIO (TP-730)</v>
      </c>
      <c r="H777" s="143" t="str">
        <f>IF(SP_SUL!F781="","*",SP_SUL!F781)</f>
        <v>PDM - SUBSTITUIÇÃO - DORMENTE</v>
      </c>
      <c r="I777" s="143" t="str">
        <f>IF(SP_SUL!H781="","*",SP_SUL!H781)</f>
        <v>-</v>
      </c>
      <c r="J777" s="143" t="str">
        <f>IF(SP_SUL!I781="","*",SP_SUL!I781)</f>
        <v>-</v>
      </c>
      <c r="K777" s="138" t="str">
        <f>IF(SP_SUL!M781="","*",SP_SUL!M781)</f>
        <v>ZYU</v>
      </c>
      <c r="L777" s="138" t="str">
        <f>IF(SP_SUL!N781="","*",SP_SUL!N781)</f>
        <v>ZYU2</v>
      </c>
      <c r="M777" s="139">
        <f>IF(SP_SUL!J781="","*",SP_SUL!J781)</f>
        <v>56</v>
      </c>
      <c r="N777" s="142">
        <f>IF(SP_SUL!K781="","*",SP_SUL!K781)</f>
        <v>202</v>
      </c>
      <c r="O777" s="142" t="str">
        <f>IF(SP_SUL!L781="","*",SP_SUL!L781)</f>
        <v>-</v>
      </c>
      <c r="P777" s="141">
        <f>IF(SP_SUL!O781="","*",SP_SUL!O781)</f>
        <v>0.375</v>
      </c>
      <c r="Q777" s="141">
        <f>IF(SP_SUL!P781="","*",SP_SUL!P781)</f>
        <v>8.3333333333333329E-2</v>
      </c>
      <c r="R777" s="143" t="str">
        <f>IF(SP_SUL!Q781="","*",CONCATENATE(SP_SUL!Q781," ",SP_SUL!R781))</f>
        <v>30 Nº DE DORMENTES</v>
      </c>
      <c r="S777" s="143" t="str">
        <f>IF(SP_SUL!V781="","*",SP_SUL!V781)</f>
        <v>Henrique</v>
      </c>
      <c r="T777" s="143" t="str">
        <f>IF(SP_SUL!W781="","*",SP_SUL!W781)</f>
        <v>PDM - Substituição de dormentes</v>
      </c>
      <c r="U777" s="136">
        <f ca="1">_xlfn.XLOOKUP(G777&amp;$U$2,BS_CONTROLE[CHAVE],BS_CONTROLE[Quantidade_11],"-")</f>
        <v>0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 hidden="1">
      <c r="A778" s="144" t="str">
        <f>IF(SP_SUL!Y782="","*",SP_SUL!Y782)</f>
        <v>*</v>
      </c>
      <c r="B778" s="144" t="str">
        <f>IF(SP_SUL!X782="","*",SP_SUL!X782)</f>
        <v>Oportunidade</v>
      </c>
      <c r="C778" s="144" t="str">
        <f>IF(SP_SUL!Z782="","*",SP_SUL!Z782)</f>
        <v>*</v>
      </c>
      <c r="D778" s="138" t="str">
        <f>IF(SP_SUL!S782="","*",SP_SUL!S782)</f>
        <v>SP SUL</v>
      </c>
      <c r="E778" s="138" t="str">
        <f>IF(SP_SUL!T782="","*",SP_SUL!T782)</f>
        <v>ZBV-ZKE</v>
      </c>
      <c r="F778" s="143">
        <f>IF(SP_SUL!B782="","*",SP_SUL!B782)</f>
        <v>46083</v>
      </c>
      <c r="G778" s="143" t="str">
        <f>IF(SP_SUL!D782="","*",SP_SUL!D782)</f>
        <v>W59</v>
      </c>
      <c r="H778" s="143" t="str">
        <f>IF(SP_SUL!F782="","*",SP_SUL!F782)</f>
        <v>PDM - DESCARGA - DORMENTE</v>
      </c>
      <c r="I778" s="143" t="str">
        <f>IF(SP_SUL!H782="","*",SP_SUL!H782)</f>
        <v>ZYU1</v>
      </c>
      <c r="J778" s="143" t="str">
        <f>IF(SP_SUL!I782="","*",SP_SUL!I782)</f>
        <v>ZYU1</v>
      </c>
      <c r="K778" s="138" t="str">
        <f>IF(SP_SUL!M782="","*",SP_SUL!M782)</f>
        <v>ZDY-ZFY</v>
      </c>
      <c r="L778" s="138" t="str">
        <f>IF(SP_SUL!N782="","*",SP_SUL!N782)</f>
        <v>189ZFY</v>
      </c>
      <c r="M778" s="139">
        <f>IF(SP_SUL!J782="","*",SP_SUL!J782)</f>
        <v>56</v>
      </c>
      <c r="N778" s="142">
        <f>IF(SP_SUL!K782="","*",SP_SUL!K782)</f>
        <v>190</v>
      </c>
      <c r="O778" s="142" t="str">
        <f>IF(SP_SUL!L782="","*",SP_SUL!L782)</f>
        <v>-</v>
      </c>
      <c r="P778" s="141">
        <f>IF(SP_SUL!O782="","*",SP_SUL!O782)</f>
        <v>0.375</v>
      </c>
      <c r="Q778" s="141">
        <f>IF(SP_SUL!P782="","*",SP_SUL!P782)</f>
        <v>4.1666666666666664E-2</v>
      </c>
      <c r="R778" s="143" t="str">
        <f>IF(SP_SUL!Q782="","*",CONCATENATE(SP_SUL!Q782," ",SP_SUL!R782))</f>
        <v>100 Nº DE DORMENTES</v>
      </c>
      <c r="S778" s="143" t="str">
        <f>IF(SP_SUL!V782="","*",SP_SUL!V782)</f>
        <v>Henrique</v>
      </c>
      <c r="T778" s="143" t="str">
        <f>IF(SP_SUL!W782="","*",SP_SUL!W782)</f>
        <v>Descarga de dormentes km190+000 (40min)</v>
      </c>
      <c r="U778" s="136">
        <f ca="1">_xlfn.XLOOKUP(G778&amp;$U$2,BS_CONTROLE[CHAVE],BS_CONTROLE[Quantidade_11],"-")</f>
        <v>0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IF(SP_SUL!Y783="","*",SP_SUL!Y783)</f>
        <v>*</v>
      </c>
      <c r="B779" s="144" t="str">
        <f>IF(SP_SUL!X783="","*",SP_SUL!X783)</f>
        <v>Oportunidade</v>
      </c>
      <c r="C779" s="144" t="str">
        <f>IF(SP_SUL!Z783="","*",SP_SUL!Z783)</f>
        <v>*</v>
      </c>
      <c r="D779" s="138" t="str">
        <f>IF(SP_SUL!S783="","*",SP_SUL!S783)</f>
        <v>SP SUL</v>
      </c>
      <c r="E779" s="138" t="str">
        <f>IF(SP_SUL!T783="","*",SP_SUL!T783)</f>
        <v>ZBV-ZKE</v>
      </c>
      <c r="F779" s="143" t="str">
        <f>IF(SP_SUL!B783="","*",SP_SUL!B783)</f>
        <v>*</v>
      </c>
      <c r="G779" s="143" t="str">
        <f>IF(SP_SUL!D783="","*",SP_SUL!D783)</f>
        <v>ROBSON (TF-701)</v>
      </c>
      <c r="H779" s="143" t="str">
        <f>IF(SP_SUL!F783="","*",SP_SUL!F783)</f>
        <v>PDM - SUBSTITUIÇÃO - DORMENTE</v>
      </c>
      <c r="I779" s="143" t="str">
        <f>IF(SP_SUL!H783="","*",SP_SUL!H783)</f>
        <v>-</v>
      </c>
      <c r="J779" s="143" t="str">
        <f>IF(SP_SUL!I783="","*",SP_SUL!I783)</f>
        <v>-</v>
      </c>
      <c r="K779" s="138" t="str">
        <f>IF(SP_SUL!M783="","*",SP_SUL!M783)</f>
        <v>ZDY-ZFY</v>
      </c>
      <c r="L779" s="138" t="str">
        <f>IF(SP_SUL!N783="","*",SP_SUL!N783)</f>
        <v>189ZFY</v>
      </c>
      <c r="M779" s="139">
        <f>IF(SP_SUL!J783="","*",SP_SUL!J783)</f>
        <v>56</v>
      </c>
      <c r="N779" s="142">
        <f>IF(SP_SUL!K783="","*",SP_SUL!K783)</f>
        <v>190.3</v>
      </c>
      <c r="O779" s="142">
        <f>IF(SP_SUL!L783="","*",SP_SUL!L783)</f>
        <v>190.5</v>
      </c>
      <c r="P779" s="141">
        <f>IF(SP_SUL!O783="","*",SP_SUL!O783)</f>
        <v>0.375</v>
      </c>
      <c r="Q779" s="141">
        <f>IF(SP_SUL!P783="","*",SP_SUL!P783)</f>
        <v>8.3333333333333329E-2</v>
      </c>
      <c r="R779" s="143" t="str">
        <f>IF(SP_SUL!Q783="","*",CONCATENATE(SP_SUL!Q783," ",SP_SUL!R783))</f>
        <v>50 Nº DE DORMENTES</v>
      </c>
      <c r="S779" s="143" t="str">
        <f>IF(SP_SUL!V783="","*",SP_SUL!V783)</f>
        <v>Robson</v>
      </c>
      <c r="T779" s="143" t="str">
        <f>IF(SP_SUL!W783="","*",SP_SUL!W783)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Oportunidade</v>
      </c>
      <c r="C780" s="144" t="str">
        <f>IF(SP_SUL!Z784="","*",SP_SUL!Z784)</f>
        <v>*</v>
      </c>
      <c r="D780" s="138" t="str">
        <f>IF(SP_SUL!S784="","*",SP_SUL!S784)</f>
        <v>SP SUL</v>
      </c>
      <c r="E780" s="138" t="str">
        <f>IF(SP_SUL!T784="","*",SP_SUL!T784)</f>
        <v>ZBV-ZKE</v>
      </c>
      <c r="F780" s="143" t="str">
        <f>IF(SP_SUL!B784="","*",SP_SUL!B784)</f>
        <v>*</v>
      </c>
      <c r="G780" s="143" t="str">
        <f>IF(SP_SUL!D784="","*",SP_SUL!D784)</f>
        <v>JACIANO (TF-674)</v>
      </c>
      <c r="H780" s="143" t="str">
        <f>IF(SP_SUL!F784="","*",SP_SUL!F784)</f>
        <v>PDM - SUBSTITUIÇÃO - DORMENTE</v>
      </c>
      <c r="I780" s="143" t="str">
        <f>IF(SP_SUL!H784="","*",SP_SUL!H784)</f>
        <v>-</v>
      </c>
      <c r="J780" s="143" t="str">
        <f>IF(SP_SUL!I784="","*",SP_SUL!I784)</f>
        <v>-</v>
      </c>
      <c r="K780" s="138" t="str">
        <f>IF(SP_SUL!M784="","*",SP_SUL!M784)</f>
        <v>ZDY-ZFY</v>
      </c>
      <c r="L780" s="138" t="str">
        <f>IF(SP_SUL!N784="","*",SP_SUL!N784)</f>
        <v>189ZFY</v>
      </c>
      <c r="M780" s="139">
        <f>IF(SP_SUL!J784="","*",SP_SUL!J784)</f>
        <v>56</v>
      </c>
      <c r="N780" s="142">
        <f>IF(SP_SUL!K784="","*",SP_SUL!K784)</f>
        <v>190.3</v>
      </c>
      <c r="O780" s="142">
        <f>IF(SP_SUL!L784="","*",SP_SUL!L784)</f>
        <v>190.5</v>
      </c>
      <c r="P780" s="141">
        <f>IF(SP_SUL!O784="","*",SP_SUL!O784)</f>
        <v>0.375</v>
      </c>
      <c r="Q780" s="141">
        <f>IF(SP_SUL!P784="","*",SP_SUL!P784)</f>
        <v>8.3333333333333329E-2</v>
      </c>
      <c r="R780" s="143" t="str">
        <f>IF(SP_SUL!Q784="","*",CONCATENATE(SP_SUL!Q784," ",SP_SUL!R784))</f>
        <v>50 Nº DE DORMENTES</v>
      </c>
      <c r="S780" s="143" t="str">
        <f>IF(SP_SUL!V784="","*",SP_SUL!V784)</f>
        <v>Josenilton</v>
      </c>
      <c r="T780" s="143" t="str">
        <f>IF(SP_SUL!W784="","*",SP_SUL!W784)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Oportunidade</v>
      </c>
      <c r="C781" s="144" t="str">
        <f>IF(SP_SUL!Z785="","*",SP_SUL!Z785)</f>
        <v>*</v>
      </c>
      <c r="D781" s="138" t="str">
        <f>IF(SP_SUL!S785="","*",SP_SUL!S785)</f>
        <v>SP SUL</v>
      </c>
      <c r="E781" s="138" t="str">
        <f>IF(SP_SUL!T785="","*",SP_SUL!T785)</f>
        <v>ZKE-ZEV</v>
      </c>
      <c r="F781" s="143">
        <f>IF(SP_SUL!B785="","*",SP_SUL!B785)</f>
        <v>46083</v>
      </c>
      <c r="G781" s="143" t="str">
        <f>IF(SP_SUL!D785="","*",SP_SUL!D785)</f>
        <v>CLEBISON (TP-728)</v>
      </c>
      <c r="H781" s="143" t="str">
        <f>IF(SP_SUL!F785="","*",SP_SUL!F785)</f>
        <v>PDM - SOLDA</v>
      </c>
      <c r="I781" s="143" t="str">
        <f>IF(SP_SUL!H785="","*",SP_SUL!H785)</f>
        <v>-</v>
      </c>
      <c r="J781" s="143" t="str">
        <f>IF(SP_SUL!I785="","*",SP_SUL!I785)</f>
        <v>-</v>
      </c>
      <c r="K781" s="138" t="str">
        <f>IF(SP_SUL!M785="","*",SP_SUL!M785)</f>
        <v>ZWW-ZKW</v>
      </c>
      <c r="L781" s="138" t="str">
        <f>IF(SP_SUL!N785="","*",SP_SUL!N785)</f>
        <v>K93K912</v>
      </c>
      <c r="M781" s="139">
        <f>IF(SP_SUL!J785="","*",SP_SUL!J785)</f>
        <v>55</v>
      </c>
      <c r="N781" s="142">
        <f>IF(SP_SUL!K785="","*",SP_SUL!K785)</f>
        <v>91.15</v>
      </c>
      <c r="O781" s="142">
        <f>IF(SP_SUL!L785="","*",SP_SUL!L785)</f>
        <v>91.516999999999996</v>
      </c>
      <c r="P781" s="141">
        <f>IF(SP_SUL!O785="","*",SP_SUL!O785)</f>
        <v>0.375</v>
      </c>
      <c r="Q781" s="141">
        <f>IF(SP_SUL!P785="","*",SP_SUL!P785)</f>
        <v>6.25E-2</v>
      </c>
      <c r="R781" s="143" t="str">
        <f>IF(SP_SUL!Q785="","*",CONCATENATE(SP_SUL!Q785," ",SP_SUL!R785))</f>
        <v>1 Nº DE SOLDA</v>
      </c>
      <c r="S781" s="143" t="str">
        <f>IF(SP_SUL!V785="","*",SP_SUL!V785)</f>
        <v xml:space="preserve">Felipe </v>
      </c>
      <c r="T781" s="143" t="str">
        <f>IF(SP_SUL!W785="","*",SP_SUL!W785)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>
        <f ca="1">_xlfn.XLOOKUP(G781&amp;$V$2,BS_CONTROLE[CHAVE],BS_CONTROLE[Quantidade_11],"-")</f>
        <v>0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Oportunidade</v>
      </c>
      <c r="C782" s="144" t="str">
        <f>IF(SP_SUL!Z786="","*",SP_SUL!Z786)</f>
        <v>*</v>
      </c>
      <c r="D782" s="138" t="str">
        <f>IF(SP_SUL!S786="","*",SP_SUL!S786)</f>
        <v>SP SUL</v>
      </c>
      <c r="E782" s="138" t="str">
        <f>IF(SP_SUL!T786="","*",SP_SUL!T786)</f>
        <v>ZKE-ZEV</v>
      </c>
      <c r="F782" s="143">
        <f>IF(SP_SUL!B786="","*",SP_SUL!B786)</f>
        <v>46083</v>
      </c>
      <c r="G782" s="143" t="str">
        <f>IF(SP_SUL!D786="","*",SP_SUL!D786)</f>
        <v>ISMAEL(TP-726)</v>
      </c>
      <c r="H782" s="143" t="str">
        <f>IF(SP_SUL!F786="","*",SP_SUL!F786)</f>
        <v>PDM - SOLDA</v>
      </c>
      <c r="I782" s="143" t="str">
        <f>IF(SP_SUL!H786="","*",SP_SUL!H786)</f>
        <v>-</v>
      </c>
      <c r="J782" s="143" t="str">
        <f>IF(SP_SUL!I786="","*",SP_SUL!I786)</f>
        <v>-</v>
      </c>
      <c r="K782" s="138" t="str">
        <f>IF(SP_SUL!M786="","*",SP_SUL!M786)</f>
        <v>ZWW-ZKW</v>
      </c>
      <c r="L782" s="138" t="str">
        <f>IF(SP_SUL!N786="","*",SP_SUL!N786)</f>
        <v>K93K912</v>
      </c>
      <c r="M782" s="139">
        <f>IF(SP_SUL!J786="","*",SP_SUL!J786)</f>
        <v>55</v>
      </c>
      <c r="N782" s="142">
        <f>IF(SP_SUL!K786="","*",SP_SUL!K786)</f>
        <v>91.15</v>
      </c>
      <c r="O782" s="142">
        <f>IF(SP_SUL!L786="","*",SP_SUL!L786)</f>
        <v>91.516999999999996</v>
      </c>
      <c r="P782" s="141">
        <f>IF(SP_SUL!O786="","*",SP_SUL!O786)</f>
        <v>0.375</v>
      </c>
      <c r="Q782" s="141">
        <f>IF(SP_SUL!P786="","*",SP_SUL!P786)</f>
        <v>6.25E-2</v>
      </c>
      <c r="R782" s="143" t="str">
        <f>IF(SP_SUL!Q786="","*",CONCATENATE(SP_SUL!Q786," ",SP_SUL!R786))</f>
        <v>1 Nº DE SOLDA</v>
      </c>
      <c r="S782" s="143" t="str">
        <f>IF(SP_SUL!V786="","*",SP_SUL!V786)</f>
        <v xml:space="preserve">Felipe </v>
      </c>
      <c r="T782" s="143" t="str">
        <f>IF(SP_SUL!W786="","*",SP_SUL!W786)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Oportunidade</v>
      </c>
      <c r="C783" s="144" t="str">
        <f>IF(SP_SUL!Z787="","*",SP_SUL!Z787)</f>
        <v>*</v>
      </c>
      <c r="D783" s="138" t="str">
        <f>IF(SP_SUL!S787="","*",SP_SUL!S787)</f>
        <v>SP SUL</v>
      </c>
      <c r="E783" s="138" t="str">
        <f>IF(SP_SUL!T787="","*",SP_SUL!T787)</f>
        <v>ZKE-ZEV</v>
      </c>
      <c r="F783" s="143">
        <f>IF(SP_SUL!B787="","*",SP_SUL!B787)</f>
        <v>46083</v>
      </c>
      <c r="G783" s="143" t="str">
        <f>IF(SP_SUL!D787="","*",SP_SUL!D787)</f>
        <v>E17</v>
      </c>
      <c r="H783" s="143" t="str">
        <f>IF(SP_SUL!F787="","*",SP_SUL!F787)</f>
        <v>CAMINHÃO DE SOLDA</v>
      </c>
      <c r="I783" s="143" t="str">
        <f>IF(SP_SUL!H787="","*",SP_SUL!H787)</f>
        <v>102ZKW2</v>
      </c>
      <c r="J783" s="143" t="str">
        <f>IF(SP_SUL!I787="","*",SP_SUL!I787)</f>
        <v>102ZKW2</v>
      </c>
      <c r="K783" s="138" t="str">
        <f>IF(SP_SUL!M787="","*",SP_SUL!M787)</f>
        <v>ZKW-ZLU</v>
      </c>
      <c r="L783" s="138" t="str">
        <f>IF(SP_SUL!N787="","*",SP_SUL!N787)</f>
        <v>102ZKW2</v>
      </c>
      <c r="M783" s="139">
        <f>IF(SP_SUL!J787="","*",SP_SUL!J787)</f>
        <v>55</v>
      </c>
      <c r="N783" s="142">
        <f>IF(SP_SUL!K787="","*",SP_SUL!K787)</f>
        <v>100.3</v>
      </c>
      <c r="O783" s="142" t="str">
        <f>IF(SP_SUL!L787="","*",SP_SUL!L787)</f>
        <v>-</v>
      </c>
      <c r="P783" s="141">
        <f>IF(SP_SUL!O787="","*",SP_SUL!O787)</f>
        <v>0.38194444444444442</v>
      </c>
      <c r="Q783" s="141">
        <f>IF(SP_SUL!P787="","*",SP_SUL!P787)</f>
        <v>0.125</v>
      </c>
      <c r="R783" s="143" t="str">
        <f>IF(SP_SUL!Q787="","*",CONCATENATE(SP_SUL!Q787," ",SP_SUL!R787))</f>
        <v>2 Nº DE SOLDA</v>
      </c>
      <c r="S783" s="143" t="str">
        <f>IF(SP_SUL!V787="","*",SP_SUL!V787)</f>
        <v xml:space="preserve">Higor </v>
      </c>
      <c r="T783" s="143" t="str">
        <f>IF(SP_SUL!W787="","*",SP_SUL!W787)</f>
        <v>Caminhão de solda</v>
      </c>
      <c r="U783" s="136">
        <f ca="1">_xlfn.XLOOKUP(G783&amp;$U$2,BS_CONTROLE[CHAVE],BS_CONTROLE[Quantidade_11],"-")</f>
        <v>0</v>
      </c>
      <c r="V783" s="136">
        <f ca="1">_xlfn.XLOOKUP(G783&amp;$V$2,BS_CONTROLE[CHAVE],BS_CONTROLE[Quantidade_11],"-")</f>
        <v>0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Oportunidade</v>
      </c>
      <c r="C784" s="144" t="str">
        <f>IF(SP_SUL!Z788="","*",SP_SUL!Z788)</f>
        <v>*</v>
      </c>
      <c r="D784" s="138" t="str">
        <f>IF(SP_SUL!S788="","*",SP_SUL!S788)</f>
        <v>SP SUL</v>
      </c>
      <c r="E784" s="138" t="str">
        <f>IF(SP_SUL!T788="","*",SP_SUL!T788)</f>
        <v>ZKE-ZEV</v>
      </c>
      <c r="F784" s="143">
        <f>IF(SP_SUL!B788="","*",SP_SUL!B788)</f>
        <v>46083</v>
      </c>
      <c r="G784" s="143" t="str">
        <f>IF(SP_SUL!D788="","*",SP_SUL!D788)</f>
        <v>DIEGO (TP-681)</v>
      </c>
      <c r="H784" s="143" t="str">
        <f>IF(SP_SUL!F788="","*",SP_SUL!F788)</f>
        <v>PDM - SUBSTITUIÇÃO - TRILHO</v>
      </c>
      <c r="I784" s="143" t="str">
        <f>IF(SP_SUL!H788="","*",SP_SUL!H788)</f>
        <v>-</v>
      </c>
      <c r="J784" s="143" t="str">
        <f>IF(SP_SUL!I788="","*",SP_SUL!I788)</f>
        <v>-</v>
      </c>
      <c r="K784" s="138" t="str">
        <f>IF(SP_SUL!M788="","*",SP_SUL!M788)</f>
        <v>ZWI-ZEM</v>
      </c>
      <c r="L784" s="138" t="str">
        <f>IF(SP_SUL!N788="","*",SP_SUL!N788)</f>
        <v>130ZYQ2</v>
      </c>
      <c r="M784" s="139">
        <f>IF(SP_SUL!J788="","*",SP_SUL!J788)</f>
        <v>55</v>
      </c>
      <c r="N784" s="142">
        <f>IF(SP_SUL!K788="","*",SP_SUL!K788)</f>
        <v>129.9</v>
      </c>
      <c r="O784" s="142" t="str">
        <f>IF(SP_SUL!L788="","*",SP_SUL!L788)</f>
        <v>-</v>
      </c>
      <c r="P784" s="141">
        <f>IF(SP_SUL!O788="","*",SP_SUL!O788)</f>
        <v>0.41666666666666669</v>
      </c>
      <c r="Q784" s="141">
        <f>IF(SP_SUL!P788="","*",SP_SUL!P788)</f>
        <v>8.3333333333333329E-2</v>
      </c>
      <c r="R784" s="143" t="str">
        <f>IF(SP_SUL!Q788="","*",CONCATENATE(SP_SUL!Q788," ",SP_SUL!R788))</f>
        <v>312 M</v>
      </c>
      <c r="S784" s="143" t="str">
        <f>IF(SP_SUL!V788="","*",SP_SUL!V788)</f>
        <v xml:space="preserve">Felipe </v>
      </c>
      <c r="T784" s="143" t="str">
        <f>IF(SP_SUL!W788="","*",SP_SUL!W788)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Oportunidade</v>
      </c>
      <c r="C785" s="144" t="str">
        <f>IF(SP_SUL!Z789="","*",SP_SUL!Z789)</f>
        <v>*</v>
      </c>
      <c r="D785" s="138" t="str">
        <f>IF(SP_SUL!S789="","*",SP_SUL!S789)</f>
        <v>SP SUL</v>
      </c>
      <c r="E785" s="138" t="str">
        <f>IF(SP_SUL!T789="","*",SP_SUL!T789)</f>
        <v>ZKE-ZEV</v>
      </c>
      <c r="F785" s="143">
        <f>IF(SP_SUL!B789="","*",SP_SUL!B789)</f>
        <v>46083</v>
      </c>
      <c r="G785" s="143" t="str">
        <f>IF(SP_SUL!D789="","*",SP_SUL!D789)</f>
        <v>W60</v>
      </c>
      <c r="H785" s="143" t="str">
        <f>IF(SP_SUL!F789="","*",SP_SUL!F789)</f>
        <v>RECOLHIMENTO DE DORMENTE</v>
      </c>
      <c r="I785" s="143" t="str">
        <f>IF(SP_SUL!H789="","*",SP_SUL!H789)</f>
        <v>ZEM130-2</v>
      </c>
      <c r="J785" s="143" t="str">
        <f>IF(SP_SUL!I789="","*",SP_SUL!I789)</f>
        <v>ZEM130-2</v>
      </c>
      <c r="K785" s="138" t="str">
        <f>IF(SP_SUL!M789="","*",SP_SUL!M789)</f>
        <v>ZEJ</v>
      </c>
      <c r="L785" s="138" t="str">
        <f>IF(SP_SUL!N789="","*",SP_SUL!N789)</f>
        <v>ZEJ1</v>
      </c>
      <c r="M785" s="139">
        <f>IF(SP_SUL!J789="","*",SP_SUL!J789)</f>
        <v>48</v>
      </c>
      <c r="N785" s="142">
        <f>IF(SP_SUL!K789="","*",SP_SUL!K789)</f>
        <v>145.9</v>
      </c>
      <c r="O785" s="142">
        <f>IF(SP_SUL!L789="","*",SP_SUL!L789)</f>
        <v>151.6</v>
      </c>
      <c r="P785" s="141">
        <f>IF(SP_SUL!O789="","*",SP_SUL!O789)</f>
        <v>0.33333333333333331</v>
      </c>
      <c r="Q785" s="141">
        <f>IF(SP_SUL!P789="","*",SP_SUL!P789)</f>
        <v>6.25E-2</v>
      </c>
      <c r="R785" s="143" t="str">
        <f>IF(SP_SUL!Q789="","*",CONCATENATE(SP_SUL!Q789," ",SP_SUL!R789))</f>
        <v>100 Nº DE PEÇAS</v>
      </c>
      <c r="S785" s="143" t="str">
        <f>IF(SP_SUL!V789="","*",SP_SUL!V789)</f>
        <v xml:space="preserve">felipe </v>
      </c>
      <c r="T785" s="143" t="str">
        <f>IF(SP_SUL!W789="","*",SP_SUL!W789)</f>
        <v>Recolhimento de dormente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>
        <f ca="1">_xlfn.XLOOKUP(G785&amp;$W$2,BS_CONTROLE[CHAVE],BS_CONTROLE[Quantidade_11],"-")</f>
        <v>0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Oportunidade</v>
      </c>
      <c r="C787" s="144" t="str">
        <f>IF(SP_SUL!Z791="","*",SP_SUL!Z791)</f>
        <v>*</v>
      </c>
      <c r="D787" s="138" t="str">
        <f>IF(SP_SUL!S791="","*",SP_SUL!S791)</f>
        <v>SP SUL</v>
      </c>
      <c r="E787" s="138" t="str">
        <f>IF(SP_SUL!T791="","*",SP_SUL!T791)</f>
        <v>ZKE-ZEV</v>
      </c>
      <c r="F787" s="143">
        <f>IF(SP_SUL!B791="","*",SP_SUL!B791)</f>
        <v>46083</v>
      </c>
      <c r="G787" s="143" t="str">
        <f>IF(SP_SUL!D791="","*",SP_SUL!D791)</f>
        <v>MATEUS (TP-809)</v>
      </c>
      <c r="H787" s="143" t="str">
        <f>IF(SP_SUL!F791="","*",SP_SUL!F791)</f>
        <v>MODERNIZAÇÃO - SOLDA</v>
      </c>
      <c r="I787" s="143" t="str">
        <f>IF(SP_SUL!H791="","*",SP_SUL!H791)</f>
        <v>-</v>
      </c>
      <c r="J787" s="143" t="str">
        <f>IF(SP_SUL!I791="","*",SP_SUL!I791)</f>
        <v>*</v>
      </c>
      <c r="K787" s="138" t="str">
        <f>IF(SP_SUL!M791="","*",SP_SUL!M791)</f>
        <v>ZRB-ZEV</v>
      </c>
      <c r="L787" s="138">
        <f>IF(SP_SUL!N791="","*",SP_SUL!N791)</f>
        <v>1561551</v>
      </c>
      <c r="M787" s="139">
        <f>IF(SP_SUL!J791="","*",SP_SUL!J791)</f>
        <v>48</v>
      </c>
      <c r="N787" s="142">
        <f>IF(SP_SUL!K791="","*",SP_SUL!K791)</f>
        <v>155.96</v>
      </c>
      <c r="O787" s="142" t="str">
        <f>IF(SP_SUL!L791="","*",SP_SUL!L791)</f>
        <v>-</v>
      </c>
      <c r="P787" s="141">
        <f>IF(SP_SUL!O791="","*",SP_SUL!O791)</f>
        <v>0.35416666666666669</v>
      </c>
      <c r="Q787" s="141">
        <f>IF(SP_SUL!P791="","*",SP_SUL!P791)</f>
        <v>6.9444444444444448E-2</v>
      </c>
      <c r="R787" s="143" t="str">
        <f>IF(SP_SUL!Q791="","*",CONCATENATE(SP_SUL!Q791," ",SP_SUL!R791))</f>
        <v>1 Nº DE SOLDA</v>
      </c>
      <c r="S787" s="143" t="str">
        <f>IF(SP_SUL!V791="","*",SP_SUL!V791)</f>
        <v>Alisson</v>
      </c>
      <c r="T787" s="143" t="str">
        <f>IF(SP_SUL!W791="","*",SP_SUL!W791)</f>
        <v xml:space="preserve">Execução de solda - Condicionado a temperatura 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Oportunidade</v>
      </c>
      <c r="C788" s="144" t="str">
        <f>IF(SP_SUL!Z792="","*",SP_SUL!Z792)</f>
        <v>*</v>
      </c>
      <c r="D788" s="138" t="str">
        <f>IF(SP_SUL!S792="","*",SP_SUL!S792)</f>
        <v>SP SUL</v>
      </c>
      <c r="E788" s="138" t="str">
        <f>IF(SP_SUL!T792="","*",SP_SUL!T792)</f>
        <v>ZKE-ZEV</v>
      </c>
      <c r="F788" s="143">
        <f>IF(SP_SUL!B792="","*",SP_SUL!B792)</f>
        <v>46083</v>
      </c>
      <c r="G788" s="143" t="str">
        <f>IF(SP_SUL!D792="","*",SP_SUL!D792)</f>
        <v>WALTER (TP-810)</v>
      </c>
      <c r="H788" s="143" t="str">
        <f>IF(SP_SUL!F792="","*",SP_SUL!F792)</f>
        <v>MODERNIZAÇÃO - SOLDA</v>
      </c>
      <c r="I788" s="143" t="str">
        <f>IF(SP_SUL!H792="","*",SP_SUL!H792)</f>
        <v>-</v>
      </c>
      <c r="J788" s="143" t="str">
        <f>IF(SP_SUL!I792="","*",SP_SUL!I792)</f>
        <v>-</v>
      </c>
      <c r="K788" s="138" t="str">
        <f>IF(SP_SUL!M792="","*",SP_SUL!M792)</f>
        <v>ZRB-ZEV</v>
      </c>
      <c r="L788" s="138">
        <f>IF(SP_SUL!N792="","*",SP_SUL!N792)</f>
        <v>1561551</v>
      </c>
      <c r="M788" s="139">
        <f>IF(SP_SUL!J792="","*",SP_SUL!J792)</f>
        <v>48</v>
      </c>
      <c r="N788" s="142">
        <f>IF(SP_SUL!K792="","*",SP_SUL!K792)</f>
        <v>155.36799999999999</v>
      </c>
      <c r="O788" s="142" t="str">
        <f>IF(SP_SUL!L792="","*",SP_SUL!L792)</f>
        <v>-</v>
      </c>
      <c r="P788" s="141">
        <f>IF(SP_SUL!O792="","*",SP_SUL!O792)</f>
        <v>0.35416666666666669</v>
      </c>
      <c r="Q788" s="141">
        <f>IF(SP_SUL!P792="","*",SP_SUL!P792)</f>
        <v>6.9444444444444448E-2</v>
      </c>
      <c r="R788" s="143" t="str">
        <f>IF(SP_SUL!Q792="","*",CONCATENATE(SP_SUL!Q792," ",SP_SUL!R792))</f>
        <v>1 Nº DE SOLDA</v>
      </c>
      <c r="S788" s="143" t="str">
        <f>IF(SP_SUL!V792="","*",SP_SUL!V792)</f>
        <v>Alisson</v>
      </c>
      <c r="T788" s="143" t="str">
        <f>IF(SP_SUL!W792="","*",SP_SUL!W792)</f>
        <v xml:space="preserve">Execução de solda - Condicionado a temperatura 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Oportunidade</v>
      </c>
      <c r="C789" s="144" t="str">
        <f>IF(SP_SUL!Z793="","*",SP_SUL!Z793)</f>
        <v>*</v>
      </c>
      <c r="D789" s="138" t="str">
        <f>IF(SP_SUL!S793="","*",SP_SUL!S793)</f>
        <v>SP SUL</v>
      </c>
      <c r="E789" s="138" t="str">
        <f>IF(SP_SUL!T793="","*",SP_SUL!T793)</f>
        <v>ZKE-ZEV</v>
      </c>
      <c r="F789" s="143">
        <f>IF(SP_SUL!B793="","*",SP_SUL!B793)</f>
        <v>46083</v>
      </c>
      <c r="G789" s="143" t="str">
        <f>IF(SP_SUL!D793="","*",SP_SUL!D793)</f>
        <v>ADENISON (TP-810)</v>
      </c>
      <c r="H789" s="143" t="str">
        <f>IF(SP_SUL!F793="","*",SP_SUL!F793)</f>
        <v>MODERNIZAÇÃO - SOLDA</v>
      </c>
      <c r="I789" s="143" t="str">
        <f>IF(SP_SUL!H793="","*",SP_SUL!H793)</f>
        <v>-</v>
      </c>
      <c r="J789" s="143" t="str">
        <f>IF(SP_SUL!I793="","*",SP_SUL!I793)</f>
        <v>-</v>
      </c>
      <c r="K789" s="138" t="str">
        <f>IF(SP_SUL!M793="","*",SP_SUL!M793)</f>
        <v>ZRB-ZEV</v>
      </c>
      <c r="L789" s="138">
        <f>IF(SP_SUL!N793="","*",SP_SUL!N793)</f>
        <v>1561551</v>
      </c>
      <c r="M789" s="139">
        <f>IF(SP_SUL!J793="","*",SP_SUL!J793)</f>
        <v>48</v>
      </c>
      <c r="N789" s="142">
        <f>IF(SP_SUL!K793="","*",SP_SUL!K793)</f>
        <v>155.37899999999999</v>
      </c>
      <c r="O789" s="142" t="str">
        <f>IF(SP_SUL!L793="","*",SP_SUL!L793)</f>
        <v>-</v>
      </c>
      <c r="P789" s="141">
        <f>IF(SP_SUL!O793="","*",SP_SUL!O793)</f>
        <v>0.35416666666666669</v>
      </c>
      <c r="Q789" s="141">
        <f>IF(SP_SUL!P793="","*",SP_SUL!P793)</f>
        <v>6.9444444444444448E-2</v>
      </c>
      <c r="R789" s="143" t="str">
        <f>IF(SP_SUL!Q793="","*",CONCATENATE(SP_SUL!Q793," ",SP_SUL!R793))</f>
        <v>1 Nº DE SOLDA</v>
      </c>
      <c r="S789" s="143" t="str">
        <f>IF(SP_SUL!V793="","*",SP_SUL!V793)</f>
        <v>Alisson</v>
      </c>
      <c r="T789" s="143" t="str">
        <f>IF(SP_SUL!W793="","*",SP_SUL!W793)</f>
        <v xml:space="preserve">Execução de solda - Condicionado a temperatura 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Oportunidade</v>
      </c>
      <c r="C790" s="144" t="str">
        <f>IF(SP_SUL!Z794="","*",SP_SUL!Z794)</f>
        <v>*</v>
      </c>
      <c r="D790" s="138" t="str">
        <f>IF(SP_SUL!S794="","*",SP_SUL!S794)</f>
        <v>SP SUL</v>
      </c>
      <c r="E790" s="138" t="str">
        <f>IF(SP_SUL!T794="","*",SP_SUL!T794)</f>
        <v>ZKE-ZEV</v>
      </c>
      <c r="F790" s="143">
        <f>IF(SP_SUL!B794="","*",SP_SUL!B794)</f>
        <v>46083</v>
      </c>
      <c r="G790" s="143" t="str">
        <f>IF(SP_SUL!D794="","*",SP_SUL!D794)</f>
        <v>CAIQUE (TMA-677)</v>
      </c>
      <c r="H790" s="143" t="str">
        <f>IF(SP_SUL!F794="","*",SP_SUL!F794)</f>
        <v>MODERNIZAÇÃO - SOLDA</v>
      </c>
      <c r="I790" s="143" t="str">
        <f>IF(SP_SUL!H794="","*",SP_SUL!H794)</f>
        <v>-</v>
      </c>
      <c r="J790" s="143" t="str">
        <f>IF(SP_SUL!I794="","*",SP_SUL!I794)</f>
        <v>-</v>
      </c>
      <c r="K790" s="138" t="str">
        <f>IF(SP_SUL!M794="","*",SP_SUL!M794)</f>
        <v>ZRB-ZEV</v>
      </c>
      <c r="L790" s="138">
        <f>IF(SP_SUL!N794="","*",SP_SUL!N794)</f>
        <v>1561551</v>
      </c>
      <c r="M790" s="139">
        <f>IF(SP_SUL!J794="","*",SP_SUL!J794)</f>
        <v>48</v>
      </c>
      <c r="N790" s="142">
        <f>IF(SP_SUL!K794="","*",SP_SUL!K794)</f>
        <v>155.59200000000001</v>
      </c>
      <c r="O790" s="142" t="str">
        <f>IF(SP_SUL!L794="","*",SP_SUL!L794)</f>
        <v>-</v>
      </c>
      <c r="P790" s="141">
        <f>IF(SP_SUL!O794="","*",SP_SUL!O794)</f>
        <v>0.35416666666666669</v>
      </c>
      <c r="Q790" s="141">
        <f>IF(SP_SUL!P794="","*",SP_SUL!P794)</f>
        <v>6.25E-2</v>
      </c>
      <c r="R790" s="143" t="str">
        <f>IF(SP_SUL!Q794="","*",CONCATENATE(SP_SUL!Q794," ",SP_SUL!R794))</f>
        <v>1 Nº DE SOLDA</v>
      </c>
      <c r="S790" s="143" t="str">
        <f>IF(SP_SUL!V794="","*",SP_SUL!V794)</f>
        <v>Alisson</v>
      </c>
      <c r="T790" s="143" t="str">
        <f>IF(SP_SUL!W794="","*",SP_SUL!W794)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Oportunidade</v>
      </c>
      <c r="C793" s="144" t="str">
        <f>IF(SP_SUL!Z797="","*",SP_SUL!Z797)</f>
        <v>*</v>
      </c>
      <c r="D793" s="138" t="str">
        <f>IF(SP_SUL!S797="","*",SP_SUL!S797)</f>
        <v>SP SUL</v>
      </c>
      <c r="E793" s="138" t="str">
        <f>IF(SP_SUL!T797="","*",SP_SUL!T797)</f>
        <v>ZEV-ZPT</v>
      </c>
      <c r="F793" s="143">
        <f>IF(SP_SUL!B797="","*",SP_SUL!B797)</f>
        <v>46083</v>
      </c>
      <c r="G793" s="143" t="str">
        <f>IF(SP_SUL!D797="","*",SP_SUL!D797)</f>
        <v xml:space="preserve">TURMA FIXA VIA </v>
      </c>
      <c r="H793" s="143" t="str">
        <f>IF(SP_SUL!F797="","*",SP_SUL!F797)</f>
        <v>MODERNIZAÇÃO - SOLDA</v>
      </c>
      <c r="I793" s="143" t="str">
        <f>IF(SP_SUL!H797="","*",SP_SUL!H797)</f>
        <v>-</v>
      </c>
      <c r="J793" s="143" t="str">
        <f>IF(SP_SUL!I797="","*",SP_SUL!I797)</f>
        <v>-</v>
      </c>
      <c r="K793" s="138" t="str">
        <f>IF(SP_SUL!M797="","*",SP_SUL!M797)</f>
        <v>ZEZ-ZXW</v>
      </c>
      <c r="L793" s="138" t="str">
        <f>IF(SP_SUL!N797="","*",SP_SUL!N797)</f>
        <v>ZXWK792</v>
      </c>
      <c r="M793" s="139">
        <f>IF(SP_SUL!J797="","*",SP_SUL!J797)</f>
        <v>92</v>
      </c>
      <c r="N793" s="142">
        <f>IF(SP_SUL!K797="","*",SP_SUL!K797)</f>
        <v>79.58</v>
      </c>
      <c r="O793" s="142" t="str">
        <f>IF(SP_SUL!L797="","*",SP_SUL!L797)</f>
        <v>-</v>
      </c>
      <c r="P793" s="141">
        <f>IF(SP_SUL!O797="","*",SP_SUL!O797)</f>
        <v>0.33333333333333331</v>
      </c>
      <c r="Q793" s="141">
        <f>IF(SP_SUL!P797="","*",SP_SUL!P797)</f>
        <v>6.25E-2</v>
      </c>
      <c r="R793" s="143" t="str">
        <f>IF(SP_SUL!Q797="","*",CONCATENATE(SP_SUL!Q797," ",SP_SUL!R797))</f>
        <v>1 Nº DE SOLDA</v>
      </c>
      <c r="S793" s="143" t="str">
        <f>IF(SP_SUL!V797="","*",SP_SUL!V797)</f>
        <v>Augusto</v>
      </c>
      <c r="T793" s="143" t="str">
        <f>IF(SP_SUL!W797="","*",SP_SUL!W797)</f>
        <v xml:space="preserve">Execução de solda - Condicionado a temperatura 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Contrato</v>
      </c>
      <c r="C794" s="144" t="str">
        <f>IF(SP_SUL!Z798="","*",SP_SUL!Z798)</f>
        <v>*</v>
      </c>
      <c r="D794" s="138" t="str">
        <f>IF(SP_SUL!S798="","*",SP_SUL!S798)</f>
        <v>SP SUL</v>
      </c>
      <c r="E794" s="138" t="str">
        <f>IF(SP_SUL!T798="","*",SP_SUL!T798)</f>
        <v>ZEV-ZPT</v>
      </c>
      <c r="F794" s="143">
        <f>IF(SP_SUL!B798="","*",SP_SUL!B798)</f>
        <v>46083</v>
      </c>
      <c r="G794" s="143" t="str">
        <f>IF(SP_SUL!D798="","*",SP_SUL!D798)</f>
        <v>W61</v>
      </c>
      <c r="H794" s="143" t="str">
        <f>IF(SP_SUL!F798="","*",SP_SUL!F798)</f>
        <v>DESLOCAMENTO</v>
      </c>
      <c r="I794" s="143" t="str">
        <f>IF(SP_SUL!H798="","*",SP_SUL!H798)</f>
        <v>K67ZEV2</v>
      </c>
      <c r="J794" s="143" t="str">
        <f>IF(SP_SUL!I798="","*",SP_SUL!I798)</f>
        <v>K67ZEV2</v>
      </c>
      <c r="K794" s="138" t="str">
        <f>IF(SP_SUL!M798="","*",SP_SUL!M798)</f>
        <v>ZXW-ZGP</v>
      </c>
      <c r="L794" s="138" t="str">
        <f>IF(SP_SUL!N798="","*",SP_SUL!N798)</f>
        <v>K84ZXW2</v>
      </c>
      <c r="M794" s="139">
        <f>IF(SP_SUL!J798="","*",SP_SUL!J798)</f>
        <v>92</v>
      </c>
      <c r="N794" s="142">
        <f>IF(SP_SUL!K798="","*",SP_SUL!K798)</f>
        <v>83.7</v>
      </c>
      <c r="O794" s="142" t="str">
        <f>IF(SP_SUL!L798="","*",SP_SUL!L798)</f>
        <v>-</v>
      </c>
      <c r="P794" s="141">
        <f>IF(SP_SUL!O798="","*",SP_SUL!O798)</f>
        <v>0.33333333333333331</v>
      </c>
      <c r="Q794" s="141">
        <f>IF(SP_SUL!P798="","*",SP_SUL!P798)</f>
        <v>4.1666666666666664E-2</v>
      </c>
      <c r="R794" s="143" t="str">
        <f>IF(SP_SUL!Q798="","*",CONCATENATE(SP_SUL!Q798," ",SP_SUL!R798))</f>
        <v>1 BINÁRIO</v>
      </c>
      <c r="S794" s="143" t="str">
        <f>IF(SP_SUL!V798="","*",SP_SUL!V798)</f>
        <v>Moises</v>
      </c>
      <c r="T794" s="143" t="str">
        <f>IF(SP_SUL!W798="","*",SP_SUL!W798)</f>
        <v>Deslocamento das turmas (Gira no travessão do km92)</v>
      </c>
      <c r="U794" s="136">
        <f ca="1">_xlfn.XLOOKUP(G794&amp;$U$2,BS_CONTROLE[CHAVE],BS_CONTROLE[Quantidade_11],"-")</f>
        <v>1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Contrato</v>
      </c>
      <c r="C795" s="144" t="str">
        <f>IF(SP_SUL!Z799="","*",SP_SUL!Z799)</f>
        <v>*</v>
      </c>
      <c r="D795" s="138" t="str">
        <f>IF(SP_SUL!S799="","*",SP_SUL!S799)</f>
        <v>SP SUL</v>
      </c>
      <c r="E795" s="138" t="str">
        <f>IF(SP_SUL!T799="","*",SP_SUL!T799)</f>
        <v>ZEV-ZPT</v>
      </c>
      <c r="F795" s="143">
        <f>IF(SP_SUL!B799="","*",SP_SUL!B799)</f>
        <v>46083</v>
      </c>
      <c r="G795" s="143" t="str">
        <f>IF(SP_SUL!D799="","*",SP_SUL!D799)</f>
        <v>W62</v>
      </c>
      <c r="H795" s="143" t="str">
        <f>IF(SP_SUL!F799="","*",SP_SUL!F799)</f>
        <v>DESLOCAMENTO</v>
      </c>
      <c r="I795" s="143" t="str">
        <f>IF(SP_SUL!H799="","*",SP_SUL!H799)</f>
        <v>ZPT1051</v>
      </c>
      <c r="J795" s="143" t="str">
        <f>IF(SP_SUL!I799="","*",SP_SUL!I799)</f>
        <v>ZPTZDR</v>
      </c>
      <c r="K795" s="138" t="str">
        <f>IF(SP_SUL!M799="","*",SP_SUL!M799)</f>
        <v>ZXW-ZGP</v>
      </c>
      <c r="L795" s="138" t="str">
        <f>IF(SP_SUL!N799="","*",SP_SUL!N799)</f>
        <v>K84ZXW2</v>
      </c>
      <c r="M795" s="139">
        <f>IF(SP_SUL!J799="","*",SP_SUL!J799)</f>
        <v>92</v>
      </c>
      <c r="N795" s="142">
        <f>IF(SP_SUL!K799="","*",SP_SUL!K799)</f>
        <v>83.7</v>
      </c>
      <c r="O795" s="142" t="str">
        <f>IF(SP_SUL!L799="","*",SP_SUL!L799)</f>
        <v>-</v>
      </c>
      <c r="P795" s="141">
        <f>IF(SP_SUL!O799="","*",SP_SUL!O799)</f>
        <v>0.32291666666666669</v>
      </c>
      <c r="Q795" s="141">
        <f>IF(SP_SUL!P799="","*",SP_SUL!P799)</f>
        <v>4.1666666666666664E-2</v>
      </c>
      <c r="R795" s="143" t="str">
        <f>IF(SP_SUL!Q799="","*",CONCATENATE(SP_SUL!Q799," ",SP_SUL!R799))</f>
        <v>1 BINÁRIO</v>
      </c>
      <c r="S795" s="143" t="str">
        <f>IF(SP_SUL!V799="","*",SP_SUL!V799)</f>
        <v xml:space="preserve">Moises </v>
      </c>
      <c r="T795" s="143" t="str">
        <f>IF(SP_SUL!W799="","*",SP_SUL!W799)</f>
        <v xml:space="preserve">Deslocamento de turmas na serra 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Oportunidade</v>
      </c>
      <c r="C796" s="144" t="str">
        <f>IF(SP_SUL!Z800="","*",SP_SUL!Z800)</f>
        <v>*</v>
      </c>
      <c r="D796" s="138" t="str">
        <f>IF(SP_SUL!S800="","*",SP_SUL!S800)</f>
        <v>SP SUL</v>
      </c>
      <c r="E796" s="138" t="str">
        <f>IF(SP_SUL!T800="","*",SP_SUL!T800)</f>
        <v>ZEV-ZPT</v>
      </c>
      <c r="F796" s="143">
        <f>IF(SP_SUL!B800="","*",SP_SUL!B800)</f>
        <v>46083</v>
      </c>
      <c r="G796" s="143" t="str">
        <f>IF(SP_SUL!D800="","*",SP_SUL!D800)</f>
        <v>A85</v>
      </c>
      <c r="H796" s="143" t="str">
        <f>IF(SP_SUL!F800="","*",SP_SUL!F800)</f>
        <v>DESLOCAMENTO</v>
      </c>
      <c r="I796" s="143" t="str">
        <f>IF(SP_SUL!H800="","*",SP_SUL!H800)</f>
        <v>ZXW-2</v>
      </c>
      <c r="J796" s="143" t="str">
        <f>IF(SP_SUL!I800="","*",SP_SUL!I800)</f>
        <v>ZEV-2</v>
      </c>
      <c r="K796" s="138" t="str">
        <f>IF(SP_SUL!M800="","*",SP_SUL!M800)</f>
        <v>ZXW-ZEV</v>
      </c>
      <c r="L796" s="138" t="str">
        <f>IF(SP_SUL!N800="","*",SP_SUL!N800)</f>
        <v>ZXWZEV</v>
      </c>
      <c r="M796" s="139">
        <f>IF(SP_SUL!J800="","*",SP_SUL!J800)</f>
        <v>92</v>
      </c>
      <c r="N796" s="142">
        <f>IF(SP_SUL!K800="","*",SP_SUL!K800)</f>
        <v>83.7</v>
      </c>
      <c r="O796" s="142" t="str">
        <f>IF(SP_SUL!L800="","*",SP_SUL!L800)</f>
        <v>-</v>
      </c>
      <c r="P796" s="141">
        <f>IF(SP_SUL!O800="","*",SP_SUL!O800)</f>
        <v>0.375</v>
      </c>
      <c r="Q796" s="141">
        <f>IF(SP_SUL!P800="","*",SP_SUL!P800)</f>
        <v>4.1666666666666664E-2</v>
      </c>
      <c r="R796" s="143" t="str">
        <f>IF(SP_SUL!Q800="","*",CONCATENATE(SP_SUL!Q800," ",SP_SUL!R800))</f>
        <v>1 BINÁRIO</v>
      </c>
      <c r="S796" s="143" t="str">
        <f>IF(SP_SUL!V800="","*",SP_SUL!V800)</f>
        <v xml:space="preserve">Moises </v>
      </c>
      <c r="T796" s="143" t="str">
        <f>IF(SP_SUL!W800="","*",SP_SUL!W800)</f>
        <v>Deslocamento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Oportunidade</v>
      </c>
      <c r="C797" s="144" t="str">
        <f>IF(SP_SUL!Z801="","*",SP_SUL!Z801)</f>
        <v>*</v>
      </c>
      <c r="D797" s="138" t="str">
        <f>IF(SP_SUL!S801="","*",SP_SUL!S801)</f>
        <v>SP SUL</v>
      </c>
      <c r="E797" s="138" t="str">
        <f>IF(SP_SUL!T801="","*",SP_SUL!T801)</f>
        <v>ZEV-ZPT</v>
      </c>
      <c r="F797" s="143">
        <f>IF(SP_SUL!B801="","*",SP_SUL!B801)</f>
        <v>46083</v>
      </c>
      <c r="G797" s="143" t="str">
        <f>IF(SP_SUL!D801="","*",SP_SUL!D801)</f>
        <v>THIAGO (TF-685)</v>
      </c>
      <c r="H797" s="143" t="str">
        <f>IF(SP_SUL!F801="","*",SP_SUL!F801)</f>
        <v>PDM - AMV - JACARÉ</v>
      </c>
      <c r="I797" s="143" t="str">
        <f>IF(SP_SUL!H801="","*",SP_SUL!H801)</f>
        <v>-</v>
      </c>
      <c r="J797" s="143" t="str">
        <f>IF(SP_SUL!I801="","*",SP_SUL!I801)</f>
        <v>-</v>
      </c>
      <c r="K797" s="138" t="str">
        <f>IF(SP_SUL!M801="","*",SP_SUL!M801)</f>
        <v>ZXW-ZGP</v>
      </c>
      <c r="L797" s="138" t="str">
        <f>IF(SP_SUL!N801="","*",SP_SUL!N801)</f>
        <v>ZDCK892</v>
      </c>
      <c r="M797" s="139">
        <f>IF(SP_SUL!J801="","*",SP_SUL!J801)</f>
        <v>92</v>
      </c>
      <c r="N797" s="142">
        <f>IF(SP_SUL!K801="","*",SP_SUL!K801)</f>
        <v>91.94</v>
      </c>
      <c r="O797" s="142" t="str">
        <f>IF(SP_SUL!L801="","*",SP_SUL!L801)</f>
        <v>-</v>
      </c>
      <c r="P797" s="141">
        <f>IF(SP_SUL!O801="","*",SP_SUL!O801)</f>
        <v>0.41666666666666669</v>
      </c>
      <c r="Q797" s="141">
        <f>IF(SP_SUL!P801="","*",SP_SUL!P801)</f>
        <v>0.10416666666666667</v>
      </c>
      <c r="R797" s="143" t="str">
        <f>IF(SP_SUL!Q801="","*",CONCATENATE(SP_SUL!Q801," ",SP_SUL!R801))</f>
        <v>1 Nº DE PEÇAS</v>
      </c>
      <c r="S797" s="143" t="str">
        <f>IF(SP_SUL!V801="","*",SP_SUL!V801)</f>
        <v xml:space="preserve">Moises </v>
      </c>
      <c r="T797" s="143" t="str">
        <f>IF(SP_SUL!W801="","*",SP_SUL!W801)</f>
        <v>PDM - Substituição de jacaré</v>
      </c>
      <c r="U797" s="136">
        <f ca="1">_xlfn.XLOOKUP(G797&amp;$U$2,BS_CONTROLE[CHAVE],BS_CONTROLE[Quantidade_11],"-")</f>
        <v>0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Oportunidade</v>
      </c>
      <c r="C798" s="144" t="str">
        <f>IF(SP_SUL!Z802="","*",SP_SUL!Z802)</f>
        <v>*</v>
      </c>
      <c r="D798" s="138" t="str">
        <f>IF(SP_SUL!S802="","*",SP_SUL!S802)</f>
        <v>SP SUL</v>
      </c>
      <c r="E798" s="138" t="str">
        <f>IF(SP_SUL!T802="","*",SP_SUL!T802)</f>
        <v>ZEV-ZPT</v>
      </c>
      <c r="F798" s="143">
        <f>IF(SP_SUL!B802="","*",SP_SUL!B802)</f>
        <v>46083</v>
      </c>
      <c r="G798" s="143" t="str">
        <f>IF(SP_SUL!D802="","*",SP_SUL!D802)</f>
        <v>HUELTON (TP-725)</v>
      </c>
      <c r="H798" s="143" t="str">
        <f>IF(SP_SUL!F802="","*",SP_SUL!F802)</f>
        <v>PDM - SOLDA</v>
      </c>
      <c r="I798" s="143" t="str">
        <f>IF(SP_SUL!H802="","*",SP_SUL!H802)</f>
        <v>-</v>
      </c>
      <c r="J798" s="143" t="str">
        <f>IF(SP_SUL!I802="","*",SP_SUL!I802)</f>
        <v>-</v>
      </c>
      <c r="K798" s="138" t="str">
        <f>IF(SP_SUL!M802="","*",SP_SUL!M802)</f>
        <v>ZPT</v>
      </c>
      <c r="L798" s="138" t="str">
        <f>IF(SP_SUL!N802="","*",SP_SUL!N802)</f>
        <v>ZPT2</v>
      </c>
      <c r="M798" s="139">
        <f>IF(SP_SUL!J802="","*",SP_SUL!J802)</f>
        <v>92</v>
      </c>
      <c r="N798" s="142">
        <f>IF(SP_SUL!K802="","*",SP_SUL!K802)</f>
        <v>106.7</v>
      </c>
      <c r="O798" s="142" t="str">
        <f>IF(SP_SUL!L802="","*",SP_SUL!L802)</f>
        <v>-</v>
      </c>
      <c r="P798" s="141">
        <f>IF(SP_SUL!O802="","*",SP_SUL!O802)</f>
        <v>0.41666666666666669</v>
      </c>
      <c r="Q798" s="141">
        <f>IF(SP_SUL!P802="","*",SP_SUL!P802)</f>
        <v>6.25E-2</v>
      </c>
      <c r="R798" s="143" t="str">
        <f>IF(SP_SUL!Q802="","*",CONCATENATE(SP_SUL!Q802," ",SP_SUL!R802))</f>
        <v>1 Nº DE SOLDA</v>
      </c>
      <c r="S798" s="143" t="str">
        <f>IF(SP_SUL!V802="","*",SP_SUL!V802)</f>
        <v>Huelton</v>
      </c>
      <c r="T798" s="143" t="str">
        <f>IF(SP_SUL!W802="","*",SP_SUL!W802)</f>
        <v xml:space="preserve">Execução de solda - Condicionado a temperatura </v>
      </c>
      <c r="U798" s="136">
        <f ca="1">_xlfn.XLOOKUP(G798&amp;$U$2,BS_CONTROLE[CHAVE],BS_CONTROLE[Quantidade_11],"-")</f>
        <v>0</v>
      </c>
      <c r="V798" s="136">
        <f ca="1">_xlfn.XLOOKUP(G798&amp;$V$2,BS_CONTROLE[CHAVE],BS_CONTROLE[Quantidade_11],"-")</f>
        <v>0</v>
      </c>
      <c r="W798" s="136">
        <f ca="1">_xlfn.XLOOKUP(G798&amp;$W$2,BS_CONTROLE[CHAVE],BS_CONTROLE[Quantidade_11],"-")</f>
        <v>0</v>
      </c>
    </row>
    <row r="799" spans="1:23" hidden="1">
      <c r="A799" s="144" t="str">
        <f>IF(SP_SUL!Y803="","*",SP_SUL!Y803)</f>
        <v>*</v>
      </c>
      <c r="B799" s="144" t="str">
        <f>IF(SP_SUL!X803="","*",SP_SUL!X803)</f>
        <v>Oportunidade</v>
      </c>
      <c r="C799" s="144" t="str">
        <f>IF(SP_SUL!Z803="","*",SP_SUL!Z803)</f>
        <v>*</v>
      </c>
      <c r="D799" s="138" t="str">
        <f>IF(SP_SUL!S803="","*",SP_SUL!S803)</f>
        <v>SP SUL</v>
      </c>
      <c r="E799" s="138" t="str">
        <f>IF(SP_SUL!T803="","*",SP_SUL!T803)</f>
        <v>ZEV-ZPT</v>
      </c>
      <c r="F799" s="143">
        <f>IF(SP_SUL!B803="","*",SP_SUL!B803)</f>
        <v>46083</v>
      </c>
      <c r="G799" s="143" t="str">
        <f>IF(SP_SUL!D803="","*",SP_SUL!D803)</f>
        <v>EXPANSÃO TURMA 1</v>
      </c>
      <c r="H799" s="143" t="str">
        <f>IF(SP_SUL!F803="","*",SP_SUL!F803)</f>
        <v>EXPANSÃO - SOLDA</v>
      </c>
      <c r="I799" s="143" t="str">
        <f>IF(SP_SUL!H803="","*",SP_SUL!H803)</f>
        <v>-</v>
      </c>
      <c r="J799" s="143" t="str">
        <f>IF(SP_SUL!I803="","*",SP_SUL!I803)</f>
        <v>-</v>
      </c>
      <c r="K799" s="138" t="str">
        <f>IF(SP_SUL!M803="","*",SP_SUL!M803)</f>
        <v>109-ZGM</v>
      </c>
      <c r="L799" s="138" t="str">
        <f>IF(SP_SUL!N803="","*",SP_SUL!N803)</f>
        <v>1101093/1101091</v>
      </c>
      <c r="M799" s="139">
        <f>IF(SP_SUL!J803="","*",SP_SUL!J803)</f>
        <v>30</v>
      </c>
      <c r="N799" s="142">
        <f>IF(SP_SUL!K803="","*",SP_SUL!K803)</f>
        <v>108.75</v>
      </c>
      <c r="O799" s="142">
        <f>IF(SP_SUL!L803="","*",SP_SUL!L803)</f>
        <v>109</v>
      </c>
      <c r="P799" s="141">
        <f>IF(SP_SUL!O803="","*",SP_SUL!O803)</f>
        <v>0.35416666666666669</v>
      </c>
      <c r="Q799" s="141">
        <f>IF(SP_SUL!P803="","*",SP_SUL!P803)</f>
        <v>6.25E-2</v>
      </c>
      <c r="R799" s="143" t="str">
        <f>IF(SP_SUL!Q803="","*",CONCATENATE(SP_SUL!Q803," ",SP_SUL!R803))</f>
        <v>1 Nº DE SOLDA</v>
      </c>
      <c r="S799" s="143" t="str">
        <f>IF(SP_SUL!V803="","*",SP_SUL!V803)</f>
        <v>Pedro</v>
      </c>
      <c r="T799" s="143" t="str">
        <f>IF(SP_SUL!W803="","*",SP_SUL!W803)</f>
        <v xml:space="preserve">Execução de solda - Condicionado a temperatura </v>
      </c>
      <c r="U799" s="136">
        <f ca="1">_xlfn.XLOOKUP(G799&amp;$U$2,BS_CONTROLE[CHAVE],BS_CONTROLE[Quantidade_11],"-")</f>
        <v>4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 hidden="1">
      <c r="A800" s="144" t="str">
        <f>IF(SP_SUL!Y804="","*",SP_SUL!Y804)</f>
        <v>*</v>
      </c>
      <c r="B800" s="144" t="str">
        <f>IF(SP_SUL!X804="","*",SP_SUL!X804)</f>
        <v>Oportunidade</v>
      </c>
      <c r="C800" s="144" t="str">
        <f>IF(SP_SUL!Z804="","*",SP_SUL!Z804)</f>
        <v>*</v>
      </c>
      <c r="D800" s="138" t="str">
        <f>IF(SP_SUL!S804="","*",SP_SUL!S804)</f>
        <v>SP SUL</v>
      </c>
      <c r="E800" s="138" t="str">
        <f>IF(SP_SUL!T804="","*",SP_SUL!T804)</f>
        <v>ZEV-ZPT</v>
      </c>
      <c r="F800" s="143">
        <f>IF(SP_SUL!B804="","*",SP_SUL!B804)</f>
        <v>46083</v>
      </c>
      <c r="G800" s="143" t="str">
        <f>IF(SP_SUL!D804="","*",SP_SUL!D804)</f>
        <v>LEANDRO (TP-727)</v>
      </c>
      <c r="H800" s="143" t="str">
        <f>IF(SP_SUL!F804="","*",SP_SUL!F804)</f>
        <v>PDM - SUBSTITUIÇÃO - DORMENTE</v>
      </c>
      <c r="I800" s="143" t="str">
        <f>IF(SP_SUL!H804="","*",SP_SUL!H804)</f>
        <v>-</v>
      </c>
      <c r="J800" s="143" t="str">
        <f>IF(SP_SUL!I804="","*",SP_SUL!I804)</f>
        <v>-</v>
      </c>
      <c r="K800" s="138" t="str">
        <f>IF(SP_SUL!M804="","*",SP_SUL!M804)</f>
        <v>109-ZGM</v>
      </c>
      <c r="L800" s="138">
        <f>IF(SP_SUL!N804="","*",SP_SUL!N804)</f>
        <v>1131121</v>
      </c>
      <c r="M800" s="139">
        <f>IF(SP_SUL!J804="","*",SP_SUL!J804)</f>
        <v>30</v>
      </c>
      <c r="N800" s="142">
        <f>IF(SP_SUL!K804="","*",SP_SUL!K804)</f>
        <v>112.7</v>
      </c>
      <c r="O800" s="142" t="str">
        <f>IF(SP_SUL!L804="","*",SP_SUL!L804)</f>
        <v>-</v>
      </c>
      <c r="P800" s="141">
        <f>IF(SP_SUL!O804="","*",SP_SUL!O804)</f>
        <v>0.41666666666666669</v>
      </c>
      <c r="Q800" s="141">
        <f>IF(SP_SUL!P804="","*",SP_SUL!P804)</f>
        <v>8.3333333333333329E-2</v>
      </c>
      <c r="R800" s="143" t="str">
        <f>IF(SP_SUL!Q804="","*",CONCATENATE(SP_SUL!Q804," ",SP_SUL!R804))</f>
        <v>30 Nº DE DORMENTES</v>
      </c>
      <c r="S800" s="143" t="str">
        <f>IF(SP_SUL!V804="","*",SP_SUL!V804)</f>
        <v xml:space="preserve">Moises </v>
      </c>
      <c r="T800" s="143" t="str">
        <f>IF(SP_SUL!W804="","*",SP_SUL!W804)</f>
        <v>PDM - Substituição de dormentes</v>
      </c>
      <c r="U800" s="136">
        <f ca="1">_xlfn.XLOOKUP(G800&amp;$U$2,BS_CONTROLE[CHAVE],BS_CONTROLE[Quantidade_11],"-")</f>
        <v>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0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2145</v>
      </c>
      <c r="C2" s="120" t="s">
        <v>980</v>
      </c>
      <c r="D2" s="75" t="s">
        <v>982</v>
      </c>
      <c r="E2" s="75" t="s">
        <v>2146</v>
      </c>
      <c r="F2" s="98" t="s">
        <v>2147</v>
      </c>
      <c r="G2" s="75" t="s">
        <v>2148</v>
      </c>
      <c r="H2" s="75" t="s">
        <v>2149</v>
      </c>
      <c r="I2" s="75" t="s">
        <v>2150</v>
      </c>
      <c r="J2" s="75" t="s">
        <v>2151</v>
      </c>
      <c r="K2" s="77" t="s">
        <v>2152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OPORTUNIDADE</v>
      </c>
      <c r="C739" s="94">
        <f>IF(SP_SUL!B744="","*",SP_SUL!B744)</f>
        <v>46081</v>
      </c>
      <c r="D739" s="93" t="str">
        <f>IF(SP_SUL!D744="","*",SP_SUL!D744)</f>
        <v>ROBSON (TP-729)</v>
      </c>
      <c r="E739" s="93" t="str">
        <f>IF(SP_SUL!H744="","*",SP_SUL!H744)</f>
        <v>-</v>
      </c>
      <c r="F739" s="99" t="str">
        <f>IF(SP_SUL!M744="","*",SP_SUL!M744)</f>
        <v>ZDS-ZQB</v>
      </c>
      <c r="G739" s="94" t="str">
        <f>IF(SP_SUL!I744="","*",SP_SUL!I744)</f>
        <v>-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-</v>
      </c>
      <c r="K739" s="96" t="str">
        <f>IF(SP_SUL!AD744="","*",SP_SUL!AD744)</f>
        <v>*</v>
      </c>
    </row>
    <row r="740" spans="2:11" hidden="1">
      <c r="B740" s="93" t="str">
        <f>IF(SP_SUL!Y745="","*",SP_SUL!Y745)</f>
        <v>OPORTUNIDADE</v>
      </c>
      <c r="C740" s="94">
        <f>IF(SP_SUL!B745="","*",SP_SUL!B745)</f>
        <v>46081</v>
      </c>
      <c r="D740" s="93" t="str">
        <f>IF(SP_SUL!D745="","*",SP_SUL!D745)</f>
        <v>V93</v>
      </c>
      <c r="E740" s="93" t="str">
        <f>IF(SP_SUL!H745="","*",SP_SUL!H745)</f>
        <v>ZYU1</v>
      </c>
      <c r="F740" s="99" t="str">
        <f>IF(SP_SUL!M745="","*",SP_SUL!M745)</f>
        <v>ZYU-ZST</v>
      </c>
      <c r="G740" s="94" t="str">
        <f>IF(SP_SUL!I745="","*",SP_SUL!I745)</f>
        <v>ZYU1</v>
      </c>
      <c r="H740" s="94" t="str">
        <f>IF(SP_SUL!AB745="","*",SP_SUL!AB745)</f>
        <v>FIXO</v>
      </c>
      <c r="I740" s="94" t="str">
        <f>IF(SP_SUL!AC745="","*",SP_SUL!AC745)</f>
        <v>ACIONAMENTO</v>
      </c>
      <c r="J740" s="95" t="str">
        <f>IF(SP_SUL!AA745="","*",SP_SUL!AA745)</f>
        <v>1 (Palazzi)</v>
      </c>
      <c r="K740" s="96">
        <f>IF(SP_SUL!AD745="","*",SP_SUL!AD745)</f>
        <v>0.33333333333333331</v>
      </c>
    </row>
    <row r="741" spans="2:11" hidden="1">
      <c r="B741" s="93" t="str">
        <f>IF(SP_SUL!Y746="","*",SP_SUL!Y746)</f>
        <v>OPORTUNIDADE</v>
      </c>
      <c r="C741" s="94">
        <f>IF(SP_SUL!B746="","*",SP_SUL!B746)</f>
        <v>46081</v>
      </c>
      <c r="D741" s="93" t="str">
        <f>IF(SP_SUL!D746="","*",SP_SUL!D746)</f>
        <v>JOSÉ  (TF-521)</v>
      </c>
      <c r="E741" s="93" t="str">
        <f>IF(SP_SUL!H746="","*",SP_SUL!H746)</f>
        <v>-</v>
      </c>
      <c r="F741" s="99" t="str">
        <f>IF(SP_SUL!M746="","*",SP_SUL!M746)</f>
        <v>ZDY-ZFY</v>
      </c>
      <c r="G741" s="94" t="str">
        <f>IF(SP_SUL!I746="","*",SP_SUL!I746)</f>
        <v>-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-</v>
      </c>
      <c r="K741" s="96" t="str">
        <f>IF(SP_SUL!AD746="","*",SP_SUL!AD746)</f>
        <v>-</v>
      </c>
    </row>
    <row r="742" spans="2:11" hidden="1">
      <c r="B742" s="93" t="str">
        <f>IF(SP_SUL!Y747="","*",SP_SUL!Y747)</f>
        <v>OPORTUNIDADE</v>
      </c>
      <c r="C742" s="94">
        <f>IF(SP_SUL!B747="","*",SP_SUL!B747)</f>
        <v>46081</v>
      </c>
      <c r="D742" s="93" t="str">
        <f>IF(SP_SUL!D747="","*",SP_SUL!D747)</f>
        <v>ROBSON (TP-729)</v>
      </c>
      <c r="E742" s="93" t="str">
        <f>IF(SP_SUL!H747="","*",SP_SUL!H747)</f>
        <v>-</v>
      </c>
      <c r="F742" s="99" t="str">
        <f>IF(SP_SUL!M747="","*",SP_SUL!M747)</f>
        <v>ZDY-ZFY</v>
      </c>
      <c r="G742" s="94" t="str">
        <f>IF(SP_SUL!I747="","*",SP_SUL!I747)</f>
        <v>-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-</v>
      </c>
      <c r="K742" s="96" t="str">
        <f>IF(SP_SUL!AD747="","*",SP_SUL!AD747)</f>
        <v>*</v>
      </c>
    </row>
    <row r="743" spans="2:11" hidden="1">
      <c r="B743" s="93" t="str">
        <f>IF(SP_SUL!Y748="","*",SP_SUL!Y748)</f>
        <v>OPORTUNIDADE</v>
      </c>
      <c r="C743" s="94">
        <f>IF(SP_SUL!B748="","*",SP_SUL!B748)</f>
        <v>46081</v>
      </c>
      <c r="D743" s="93" t="str">
        <f>IF(SP_SUL!D748="","*",SP_SUL!D748)</f>
        <v xml:space="preserve">TURMA FIXA VIA </v>
      </c>
      <c r="E743" s="93" t="str">
        <f>IF(SP_SUL!H748="","*",SP_SUL!H748)</f>
        <v>-</v>
      </c>
      <c r="F743" s="99" t="str">
        <f>IF(SP_SUL!M748="","*",SP_SUL!M748)</f>
        <v>ZGA-ZCX</v>
      </c>
      <c r="G743" s="94" t="str">
        <f>IF(SP_SUL!I748="","*",SP_SUL!I748)</f>
        <v>-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-</v>
      </c>
      <c r="K743" s="96" t="str">
        <f>IF(SP_SUL!AD748="","*",SP_SUL!AD748)</f>
        <v>*</v>
      </c>
    </row>
    <row r="744" spans="2:11" hidden="1">
      <c r="B744" s="93" t="str">
        <f>IF(SP_SUL!Y749="","*",SP_SUL!Y749)</f>
        <v>OPORTUNIDADE</v>
      </c>
      <c r="C744" s="94">
        <f>IF(SP_SUL!B749="","*",SP_SUL!B749)</f>
        <v>46081</v>
      </c>
      <c r="D744" s="93" t="str">
        <f>IF(SP_SUL!D749="","*",SP_SUL!D749)</f>
        <v>E17</v>
      </c>
      <c r="E744" s="93" t="str">
        <f>IF(SP_SUL!H749="","*",SP_SUL!H749)</f>
        <v>102ZKW2</v>
      </c>
      <c r="F744" s="99" t="str">
        <f>IF(SP_SUL!M749="","*",SP_SUL!M749)</f>
        <v>ZKW-ZLU</v>
      </c>
      <c r="G744" s="94" t="str">
        <f>IF(SP_SUL!I749="","*",SP_SUL!I749)</f>
        <v>102ZKW2</v>
      </c>
      <c r="H744" s="94" t="str">
        <f>IF(SP_SUL!AB749="","*",SP_SUL!AB749)</f>
        <v>FIXO</v>
      </c>
      <c r="I744" s="94" t="str">
        <f>IF(SP_SUL!AC749="","*",SP_SUL!AC749)</f>
        <v>*</v>
      </c>
      <c r="J744" s="95">
        <f>IF(SP_SUL!AA749="","*",SP_SUL!AA749)</f>
        <v>1</v>
      </c>
      <c r="K744" s="96">
        <f>IF(SP_SUL!AD749="","*",SP_SUL!AD749)</f>
        <v>0.29166666666666669</v>
      </c>
    </row>
    <row r="745" spans="2:11" hidden="1">
      <c r="B745" s="93" t="str">
        <f>IF(SP_SUL!Y750="","*",SP_SUL!Y750)</f>
        <v>OPORTUNIDADE</v>
      </c>
      <c r="C745" s="94">
        <f>IF(SP_SUL!B750="","*",SP_SUL!B750)</f>
        <v>46081</v>
      </c>
      <c r="D745" s="93" t="str">
        <f>IF(SP_SUL!D750="","*",SP_SUL!D750)</f>
        <v>CLEBISON (TP-728)</v>
      </c>
      <c r="E745" s="93" t="str">
        <f>IF(SP_SUL!H750="","*",SP_SUL!H750)</f>
        <v>-</v>
      </c>
      <c r="F745" s="99" t="str">
        <f>IF(SP_SUL!M750="","*",SP_SUL!M750)</f>
        <v>ZWI-ZEM</v>
      </c>
      <c r="G745" s="94" t="str">
        <f>IF(SP_SUL!I750="","*",SP_SUL!I750)</f>
        <v>-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OPORTUNIDADE</v>
      </c>
      <c r="C746" s="94">
        <f>IF(SP_SUL!B751="","*",SP_SUL!B751)</f>
        <v>46081</v>
      </c>
      <c r="D746" s="93" t="str">
        <f>IF(SP_SUL!D751="","*",SP_SUL!D751)</f>
        <v>ISMAEL(TP-726)</v>
      </c>
      <c r="E746" s="93" t="str">
        <f>IF(SP_SUL!H751="","*",SP_SUL!H751)</f>
        <v>-</v>
      </c>
      <c r="F746" s="99" t="str">
        <f>IF(SP_SUL!M751="","*",SP_SUL!M751)</f>
        <v>ZWI-ZEM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-</v>
      </c>
      <c r="K746" s="96" t="str">
        <f>IF(SP_SUL!AD751="","*",SP_SUL!AD751)</f>
        <v>*</v>
      </c>
    </row>
    <row r="747" spans="2:11" hidden="1">
      <c r="B747" s="93" t="str">
        <f>IF(SP_SUL!Y752="","*",SP_SUL!Y752)</f>
        <v>OPORTUNIDADE</v>
      </c>
      <c r="C747" s="94">
        <f>IF(SP_SUL!B752="","*",SP_SUL!B752)</f>
        <v>46081</v>
      </c>
      <c r="D747" s="93" t="str">
        <f>IF(SP_SUL!D752="","*",SP_SUL!D752)</f>
        <v>W60</v>
      </c>
      <c r="E747" s="93" t="str">
        <f>IF(SP_SUL!H752="","*",SP_SUL!H752)</f>
        <v>ZEM130-2</v>
      </c>
      <c r="F747" s="99" t="str">
        <f>IF(SP_SUL!M752="","*",SP_SUL!M752)</f>
        <v>ZWI-ZEM</v>
      </c>
      <c r="G747" s="94" t="str">
        <f>IF(SP_SUL!I752="","*",SP_SUL!I752)</f>
        <v>ZEM130-2</v>
      </c>
      <c r="H747" s="94" t="str">
        <f>IF(SP_SUL!AB752="","*",SP_SUL!AB752)</f>
        <v>FIXO</v>
      </c>
      <c r="I747" s="94" t="str">
        <f>IF(SP_SUL!AC752="","*",SP_SUL!AC752)</f>
        <v>ACIONAMENTO</v>
      </c>
      <c r="J747" s="95">
        <f>IF(SP_SUL!AA752="","*",SP_SUL!AA752)</f>
        <v>1</v>
      </c>
      <c r="K747" s="96">
        <f>IF(SP_SUL!AD752="","*",SP_SUL!AD752)</f>
        <v>0.29166666666666669</v>
      </c>
    </row>
    <row r="748" spans="2:11" hidden="1">
      <c r="B748" s="93" t="str">
        <f>IF(SP_SUL!Y753="","*",SP_SUL!Y753)</f>
        <v>OPORTUNIDADE</v>
      </c>
      <c r="C748" s="94">
        <f>IF(SP_SUL!B753="","*",SP_SUL!B753)</f>
        <v>46081</v>
      </c>
      <c r="D748" s="93" t="str">
        <f>IF(SP_SUL!D753="","*",SP_SUL!D753)</f>
        <v>V89</v>
      </c>
      <c r="E748" s="93" t="str">
        <f>IF(SP_SUL!H753="","*",SP_SUL!H753)</f>
        <v>102ZKW2</v>
      </c>
      <c r="F748" s="99" t="str">
        <f>IF(SP_SUL!M753="","*",SP_SUL!M753)</f>
        <v>ZEM</v>
      </c>
      <c r="G748" s="94" t="str">
        <f>IF(SP_SUL!I753="","*",SP_SUL!I753)</f>
        <v>ZEM1302</v>
      </c>
      <c r="H748" s="94" t="str">
        <f>IF(SP_SUL!AB753="","*",SP_SUL!AB753)</f>
        <v>FIXO</v>
      </c>
      <c r="I748" s="94" t="str">
        <f>IF(SP_SUL!AC753="","*",SP_SUL!AC753)</f>
        <v>ACIONAMENTO</v>
      </c>
      <c r="J748" s="95">
        <f>IF(SP_SUL!AA753="","*",SP_SUL!AA753)</f>
        <v>1</v>
      </c>
      <c r="K748" s="96">
        <f>IF(SP_SUL!AD753="","*",SP_SUL!AD753)</f>
        <v>0.35416666666666669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*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>
        <f>IF(SP_SUL!B755="","*",SP_SUL!B755)</f>
        <v>46081</v>
      </c>
      <c r="D750" s="93" t="str">
        <f>IF(SP_SUL!D755="","*",SP_SUL!D755)</f>
        <v>MOD ZRB</v>
      </c>
      <c r="E750" s="93" t="str">
        <f>IF(SP_SUL!H755="","*",SP_SUL!H755)</f>
        <v>-</v>
      </c>
      <c r="F750" s="99" t="str">
        <f>IF(SP_SUL!M755="","*",SP_SUL!M755)</f>
        <v>ZEJ-ZRB</v>
      </c>
      <c r="G750" s="94" t="str">
        <f>IF(SP_SUL!I755="","*",SP_SUL!I755)</f>
        <v>-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-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>
        <f>IF(SP_SUL!B756="","*",SP_SUL!B756)</f>
        <v>46081</v>
      </c>
      <c r="D751" s="93" t="str">
        <f>IF(SP_SUL!D756="","*",SP_SUL!D756)</f>
        <v>W96</v>
      </c>
      <c r="E751" s="93" t="str">
        <f>IF(SP_SUL!H756="","*",SP_SUL!H756)</f>
        <v>ZEM1</v>
      </c>
      <c r="F751" s="99" t="str">
        <f>IF(SP_SUL!M756="","*",SP_SUL!M756)</f>
        <v>ZEJ-ZRB</v>
      </c>
      <c r="G751" s="94" t="str">
        <f>IF(SP_SUL!I756="","*",SP_SUL!I756)</f>
        <v>ZEM-1</v>
      </c>
      <c r="H751" s="94" t="str">
        <f>IF(SP_SUL!AB756="","*",SP_SUL!AB756)</f>
        <v>Fixo</v>
      </c>
      <c r="I751" s="94" t="str">
        <f>IF(SP_SUL!AC756="","*",SP_SUL!AC756)</f>
        <v>ACIONAMENTO</v>
      </c>
      <c r="J751" s="95">
        <f>IF(SP_SUL!AA756="","*",SP_SUL!AA756)</f>
        <v>1</v>
      </c>
      <c r="K751" s="96">
        <f>IF(SP_SUL!AD756="","*",SP_SUL!AD756)</f>
        <v>0.29166666666666669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-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MATEUS (TP-809)</v>
      </c>
      <c r="E753" s="93" t="str">
        <f>IF(SP_SUL!H758="","*",SP_SUL!H758)</f>
        <v>-</v>
      </c>
      <c r="F753" s="99" t="str">
        <f>IF(SP_SUL!M758="","*",SP_SUL!M758)</f>
        <v>ZRB-ZEV</v>
      </c>
      <c r="G753" s="94" t="str">
        <f>IF(SP_SUL!I758="","*",SP_SUL!I758)</f>
        <v>-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-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WALTER (TP-810)</v>
      </c>
      <c r="E754" s="93" t="str">
        <f>IF(SP_SUL!H759="","*",SP_SUL!H759)</f>
        <v>-</v>
      </c>
      <c r="F754" s="99" t="str">
        <f>IF(SP_SUL!M759="","*",SP_SUL!M759)</f>
        <v>ZRB-ZEV</v>
      </c>
      <c r="G754" s="94" t="str">
        <f>IF(SP_SUL!I759="","*",SP_SUL!I759)</f>
        <v>-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-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ADENISON (TP-810)</v>
      </c>
      <c r="E755" s="93" t="str">
        <f>IF(SP_SUL!H760="","*",SP_SUL!H760)</f>
        <v>-</v>
      </c>
      <c r="F755" s="99" t="str">
        <f>IF(SP_SUL!M760="","*",SP_SUL!M760)</f>
        <v>ZRB-ZEV</v>
      </c>
      <c r="G755" s="94" t="str">
        <f>IF(SP_SUL!I760="","*",SP_SUL!I760)</f>
        <v>-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OPORTUNIDADE</v>
      </c>
      <c r="C756" s="94">
        <f>IF(SP_SUL!B761="","*",SP_SUL!B761)</f>
        <v>46081</v>
      </c>
      <c r="D756" s="93" t="str">
        <f>IF(SP_SUL!D761="","*",SP_SUL!D761)</f>
        <v>W61</v>
      </c>
      <c r="E756" s="93" t="str">
        <f>IF(SP_SUL!H761="","*",SP_SUL!H761)</f>
        <v>K67ZEV2</v>
      </c>
      <c r="F756" s="99" t="str">
        <f>IF(SP_SUL!M761="","*",SP_SUL!M761)</f>
        <v>ZXW-ZGP</v>
      </c>
      <c r="G756" s="94" t="str">
        <f>IF(SP_SUL!I761="","*",SP_SUL!I761)</f>
        <v>K67ZEV2</v>
      </c>
      <c r="H756" s="94" t="str">
        <f>IF(SP_SUL!AB761="","*",SP_SUL!AB761)</f>
        <v>FIXO</v>
      </c>
      <c r="I756" s="94" t="str">
        <f>IF(SP_SUL!AC761="","*",SP_SUL!AC761)</f>
        <v>-</v>
      </c>
      <c r="J756" s="95">
        <f>IF(SP_SUL!AA761="","*",SP_SUL!AA761)</f>
        <v>1</v>
      </c>
      <c r="K756" s="96">
        <f>IF(SP_SUL!AD761="","*",SP_SUL!AD761)</f>
        <v>0.3125</v>
      </c>
    </row>
    <row r="757" spans="2:11" hidden="1">
      <c r="B757" s="93" t="str">
        <f>IF(SP_SUL!Y762="","*",SP_SUL!Y762)</f>
        <v>OPORTUNIDADE</v>
      </c>
      <c r="C757" s="94">
        <f>IF(SP_SUL!B762="","*",SP_SUL!B762)</f>
        <v>46081</v>
      </c>
      <c r="D757" s="93" t="str">
        <f>IF(SP_SUL!D762="","*",SP_SUL!D762)</f>
        <v>W62</v>
      </c>
      <c r="E757" s="93" t="str">
        <f>IF(SP_SUL!H762="","*",SP_SUL!H762)</f>
        <v>ZPT1051</v>
      </c>
      <c r="F757" s="99" t="str">
        <f>IF(SP_SUL!M762="","*",SP_SUL!M762)</f>
        <v>ZXW-ZGP</v>
      </c>
      <c r="G757" s="94" t="str">
        <f>IF(SP_SUL!I762="","*",SP_SUL!I762)</f>
        <v>ZPTZDR</v>
      </c>
      <c r="H757" s="94" t="str">
        <f>IF(SP_SUL!AB762="","*",SP_SUL!AB762)</f>
        <v>FIXO</v>
      </c>
      <c r="I757" s="94" t="str">
        <f>IF(SP_SUL!AC762="","*",SP_SUL!AC762)</f>
        <v>*</v>
      </c>
      <c r="J757" s="95">
        <f>IF(SP_SUL!AA762="","*",SP_SUL!AA762)</f>
        <v>1</v>
      </c>
      <c r="K757" s="96">
        <f>IF(SP_SUL!AD762="","*",SP_SUL!AD762)</f>
        <v>0.29166666666666669</v>
      </c>
    </row>
    <row r="758" spans="2:11" hidden="1">
      <c r="B758" s="93" t="str">
        <f>IF(SP_SUL!Y763="","*",SP_SUL!Y763)</f>
        <v>OPORTUNIDADE</v>
      </c>
      <c r="C758" s="94">
        <f>IF(SP_SUL!B763="","*",SP_SUL!B763)</f>
        <v>46081</v>
      </c>
      <c r="D758" s="93" t="str">
        <f>IF(SP_SUL!D763="","*",SP_SUL!D763)</f>
        <v>ANTONI  (TP-720)</v>
      </c>
      <c r="E758" s="93" t="str">
        <f>IF(SP_SUL!H763="","*",SP_SUL!H763)</f>
        <v>-</v>
      </c>
      <c r="F758" s="99" t="str">
        <f>IF(SP_SUL!M763="","*",SP_SUL!M763)</f>
        <v>ZXW-ZGP</v>
      </c>
      <c r="G758" s="94" t="str">
        <f>IF(SP_SUL!I763="","*",SP_SUL!I763)</f>
        <v>-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-</v>
      </c>
      <c r="K758" s="96" t="str">
        <f>IF(SP_SUL!AD763="","*",SP_SUL!AD763)</f>
        <v>*</v>
      </c>
    </row>
    <row r="759" spans="2:11" hidden="1">
      <c r="B759" s="93" t="str">
        <f>IF(SP_SUL!Y764="","*",SP_SUL!Y764)</f>
        <v>OPORTUNIDADE</v>
      </c>
      <c r="C759" s="94">
        <f>IF(SP_SUL!B764="","*",SP_SUL!B764)</f>
        <v>46081</v>
      </c>
      <c r="D759" s="93" t="str">
        <f>IF(SP_SUL!D764="","*",SP_SUL!D764)</f>
        <v>CARLOS (TP-722)</v>
      </c>
      <c r="E759" s="93" t="str">
        <f>IF(SP_SUL!H764="","*",SP_SUL!H764)</f>
        <v>-</v>
      </c>
      <c r="F759" s="99" t="str">
        <f>IF(SP_SUL!M764="","*",SP_SUL!M764)</f>
        <v>ZXW-ZGP</v>
      </c>
      <c r="G759" s="94" t="str">
        <f>IF(SP_SUL!I764="","*",SP_SUL!I764)</f>
        <v>-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-</v>
      </c>
      <c r="K759" s="96" t="str">
        <f>IF(SP_SUL!AD764="","*",SP_SUL!AD764)</f>
        <v>*</v>
      </c>
    </row>
    <row r="760" spans="2:11" hidden="1">
      <c r="B760" s="93" t="str">
        <f>IF(SP_SUL!Y765="","*",SP_SUL!Y765)</f>
        <v>OPORTUNIDADE</v>
      </c>
      <c r="C760" s="94">
        <f>IF(SP_SUL!B765="","*",SP_SUL!B765)</f>
        <v>46081</v>
      </c>
      <c r="D760" s="93" t="str">
        <f>IF(SP_SUL!D765="","*",SP_SUL!D765)</f>
        <v>LEANDRO (TP-727)</v>
      </c>
      <c r="E760" s="93" t="str">
        <f>IF(SP_SUL!H765="","*",SP_SUL!H765)</f>
        <v>-</v>
      </c>
      <c r="F760" s="99" t="str">
        <f>IF(SP_SUL!M765="","*",SP_SUL!M765)</f>
        <v>ZXW-ZGP</v>
      </c>
      <c r="G760" s="94" t="str">
        <f>IF(SP_SUL!I765="","*",SP_SUL!I765)</f>
        <v>-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-</v>
      </c>
      <c r="K760" s="96" t="str">
        <f>IF(SP_SUL!AD765="","*",SP_SUL!AD765)</f>
        <v>*</v>
      </c>
    </row>
    <row r="761" spans="2:11" hidden="1">
      <c r="B761" s="93" t="str">
        <f>IF(SP_SUL!Y766="","*",SP_SUL!Y766)</f>
        <v>OPORTUNIDADE</v>
      </c>
      <c r="C761" s="94">
        <f>IF(SP_SUL!B766="","*",SP_SUL!B766)</f>
        <v>46081</v>
      </c>
      <c r="D761" s="93" t="str">
        <f>IF(SP_SUL!D766="","*",SP_SUL!D766)</f>
        <v>V85</v>
      </c>
      <c r="E761" s="93" t="str">
        <f>IF(SP_SUL!H766="","*",SP_SUL!H766)</f>
        <v>ZDRZPT</v>
      </c>
      <c r="F761" s="99" t="str">
        <f>IF(SP_SUL!M766="","*",SP_SUL!M766)</f>
        <v>ZGP</v>
      </c>
      <c r="G761" s="94" t="str">
        <f>IF(SP_SUL!I766="","*",SP_SUL!I766)</f>
        <v>ZDRZPT</v>
      </c>
      <c r="H761" s="94" t="str">
        <f>IF(SP_SUL!AB766="","*",SP_SUL!AB766)</f>
        <v>FIXO</v>
      </c>
      <c r="I761" s="94" t="str">
        <f>IF(SP_SUL!AC766="","*",SP_SUL!AC766)</f>
        <v>ACIONAMENTO</v>
      </c>
      <c r="J761" s="95">
        <f>IF(SP_SUL!AA766="","*",SP_SUL!AA766)</f>
        <v>1</v>
      </c>
      <c r="K761" s="96">
        <f>IF(SP_SUL!AD766="","*",SP_SUL!AD766)</f>
        <v>0.29166666666666669</v>
      </c>
    </row>
    <row r="762" spans="2:11" hidden="1">
      <c r="B762" s="93" t="str">
        <f>IF(SP_SUL!Y767="","*",SP_SUL!Y767)</f>
        <v>OPORTUNIDADE</v>
      </c>
      <c r="C762" s="94">
        <f>IF(SP_SUL!B767="","*",SP_SUL!B767)</f>
        <v>46081</v>
      </c>
      <c r="D762" s="93" t="str">
        <f>IF(SP_SUL!D767="","*",SP_SUL!D767)</f>
        <v>A84</v>
      </c>
      <c r="E762" s="93" t="str">
        <f>IF(SP_SUL!H767="","*",SP_SUL!H767)</f>
        <v>ZPT1051</v>
      </c>
      <c r="F762" s="99" t="str">
        <f>IF(SP_SUL!M767="","*",SP_SUL!M767)</f>
        <v>ZPT-ZEV</v>
      </c>
      <c r="G762" s="94" t="str">
        <f>IF(SP_SUL!I767="","*",SP_SUL!I767)</f>
        <v>ZEV1</v>
      </c>
      <c r="H762" s="94" t="str">
        <f>IF(SP_SUL!AB767="","*",SP_SUL!AB767)</f>
        <v>FIXO</v>
      </c>
      <c r="I762" s="94" t="str">
        <f>IF(SP_SUL!AC767="","*",SP_SUL!AC767)</f>
        <v>*</v>
      </c>
      <c r="J762" s="95">
        <f>IF(SP_SUL!AA767="","*",SP_SUL!AA767)</f>
        <v>1</v>
      </c>
      <c r="K762" s="96">
        <f>IF(SP_SUL!AD767="","*",SP_SUL!AD767)</f>
        <v>0.29166666666666669</v>
      </c>
    </row>
    <row r="763" spans="2:11" hidden="1">
      <c r="B763" s="93" t="str">
        <f>IF(SP_SUL!Y768="","*",SP_SUL!Y768)</f>
        <v>OPORTUNIDADE</v>
      </c>
      <c r="C763" s="94">
        <f>IF(SP_SUL!B768="","*",SP_SUL!B768)</f>
        <v>46081</v>
      </c>
      <c r="D763" s="93" t="str">
        <f>IF(SP_SUL!D768="","*",SP_SUL!D768)</f>
        <v>HUELTON (TP-725)</v>
      </c>
      <c r="E763" s="93" t="str">
        <f>IF(SP_SUL!H768="","*",SP_SUL!H768)</f>
        <v>-</v>
      </c>
      <c r="F763" s="99" t="str">
        <f>IF(SP_SUL!M768="","*",SP_SUL!M768)</f>
        <v>ZPT</v>
      </c>
      <c r="G763" s="94" t="str">
        <f>IF(SP_SUL!I768="","*",SP_SUL!I768)</f>
        <v>-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-</v>
      </c>
      <c r="K763" s="96" t="str">
        <f>IF(SP_SUL!AD768="","*",SP_SUL!AD768)</f>
        <v>*</v>
      </c>
    </row>
    <row r="764" spans="2:11" hidden="1">
      <c r="B764" s="93" t="str">
        <f>IF(SP_SUL!Y769="","*",SP_SUL!Y769)</f>
        <v>OPORTUNIDADE</v>
      </c>
      <c r="C764" s="94">
        <f>IF(SP_SUL!B769="","*",SP_SUL!B769)</f>
        <v>46081</v>
      </c>
      <c r="D764" s="93" t="str">
        <f>IF(SP_SUL!D769="","*",SP_SUL!D769)</f>
        <v>EXPANSÃO TURMA 1</v>
      </c>
      <c r="E764" s="93" t="str">
        <f>IF(SP_SUL!H769="","*",SP_SUL!H769)</f>
        <v>-</v>
      </c>
      <c r="F764" s="99" t="str">
        <f>IF(SP_SUL!M769="","*",SP_SUL!M769)</f>
        <v>109-ZGM</v>
      </c>
      <c r="G764" s="94" t="str">
        <f>IF(SP_SUL!I769="","*",SP_SUL!I769)</f>
        <v>-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-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>
        <f>IF(SP_SUL!B773="","*",SP_SUL!B773)</f>
        <v>46082</v>
      </c>
      <c r="D768" s="93" t="str">
        <f>IF(SP_SUL!D773="","*",SP_SUL!D773)</f>
        <v>E17</v>
      </c>
      <c r="E768" s="93" t="str">
        <f>IF(SP_SUL!H773="","*",SP_SUL!H773)</f>
        <v>102ZKW2</v>
      </c>
      <c r="F768" s="99" t="str">
        <f>IF(SP_SUL!M773="","*",SP_SUL!M773)</f>
        <v>ZKW-ZLU</v>
      </c>
      <c r="G768" s="94" t="str">
        <f>IF(SP_SUL!I773="","*",SP_SUL!I773)</f>
        <v>102ZKW2</v>
      </c>
      <c r="H768" s="94" t="str">
        <f>IF(SP_SUL!AB773="","*",SP_SUL!AB773)</f>
        <v>FIXO</v>
      </c>
      <c r="I768" s="94" t="str">
        <f>IF(SP_SUL!AC773="","*",SP_SUL!AC773)</f>
        <v>*</v>
      </c>
      <c r="J768" s="95">
        <f>IF(SP_SUL!AA773="","*",SP_SUL!AA773)</f>
        <v>1</v>
      </c>
      <c r="K768" s="96">
        <f>IF(SP_SUL!AD773="","*",SP_SUL!AD773)</f>
        <v>0.29166666666666669</v>
      </c>
    </row>
    <row r="769" spans="2:11" hidden="1">
      <c r="B769" s="93" t="str">
        <f>IF(SP_SUL!Y774="","*",SP_SUL!Y774)</f>
        <v>*</v>
      </c>
      <c r="C769" s="94">
        <f>IF(SP_SUL!B774="","*",SP_SUL!B774)</f>
        <v>46082</v>
      </c>
      <c r="D769" s="93" t="str">
        <f>IF(SP_SUL!D774="","*",SP_SUL!D774)</f>
        <v>A84</v>
      </c>
      <c r="E769" s="93" t="str">
        <f>IF(SP_SUL!H774="","*",SP_SUL!H774)</f>
        <v>ZEV-2</v>
      </c>
      <c r="F769" s="99" t="str">
        <f>IF(SP_SUL!M774="","*",SP_SUL!M774)</f>
        <v>ZEV-ZPT</v>
      </c>
      <c r="G769" s="94" t="str">
        <f>IF(SP_SUL!I774="","*",SP_SUL!I774)</f>
        <v>ZPT</v>
      </c>
      <c r="H769" s="94" t="str">
        <f>IF(SP_SUL!AB774="","*",SP_SUL!AB774)</f>
        <v>FIXO</v>
      </c>
      <c r="I769" s="94" t="str">
        <f>IF(SP_SUL!AC774="","*",SP_SUL!AC774)</f>
        <v>*</v>
      </c>
      <c r="J769" s="95">
        <f>IF(SP_SUL!AA774="","*",SP_SUL!AA774)</f>
        <v>1</v>
      </c>
      <c r="K769" s="96">
        <f>IF(SP_SUL!AD774="","*",SP_SUL!AD774)</f>
        <v>0.29166666666666669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>
        <f>IF(SP_SUL!B776="","*",SP_SUL!B776)</f>
        <v>46083</v>
      </c>
      <c r="D771" s="93" t="str">
        <f>IF(SP_SUL!D776="","*",SP_SUL!D776)</f>
        <v>V92</v>
      </c>
      <c r="E771" s="93" t="str">
        <f>IF(SP_SUL!H776="","*",SP_SUL!H776)</f>
        <v>ZAC-2</v>
      </c>
      <c r="F771" s="99" t="str">
        <f>IF(SP_SUL!M776="","*",SP_SUL!M776)</f>
        <v>ZTT-ZLI</v>
      </c>
      <c r="G771" s="94" t="str">
        <f>IF(SP_SUL!I776="","*",SP_SUL!I776)</f>
        <v>ZAC-2</v>
      </c>
      <c r="H771" s="94" t="str">
        <f>IF(SP_SUL!AB776="","*",SP_SUL!AB776)</f>
        <v>FIXO</v>
      </c>
      <c r="I771" s="94" t="str">
        <f>IF(SP_SUL!AC776="","*",SP_SUL!AC776)</f>
        <v>ACIONAMENTO</v>
      </c>
      <c r="J771" s="95" t="str">
        <f>IF(SP_SUL!AA776="","*",SP_SUL!AA776)</f>
        <v>1 (fixo Lucas)</v>
      </c>
      <c r="K771" s="96">
        <f>IF(SP_SUL!AD776="","*",SP_SUL!AD776)</f>
        <v>0.33333333333333331</v>
      </c>
    </row>
    <row r="772" spans="2:11" hidden="1">
      <c r="B772" s="93" t="str">
        <f>IF(SP_SUL!Y777="","*",SP_SUL!Y777)</f>
        <v>*</v>
      </c>
      <c r="C772" s="94">
        <f>IF(SP_SUL!B777="","*",SP_SUL!B777)</f>
        <v>46083</v>
      </c>
      <c r="D772" s="93" t="str">
        <f>IF(SP_SUL!D777="","*",SP_SUL!D777)</f>
        <v>EXPANSÃO TURMA 1</v>
      </c>
      <c r="E772" s="93" t="str">
        <f>IF(SP_SUL!H777="","*",SP_SUL!H777)</f>
        <v>-</v>
      </c>
      <c r="F772" s="99" t="str">
        <f>IF(SP_SUL!M777="","*",SP_SUL!M777)</f>
        <v>ZSU-ZNO</v>
      </c>
      <c r="G772" s="94" t="str">
        <f>IF(SP_SUL!I777="","*",SP_SUL!I777)</f>
        <v>-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-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-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>
        <f>IF(SP_SUL!B779="","*",SP_SUL!B779)</f>
        <v>46083</v>
      </c>
      <c r="D774" s="93" t="str">
        <f>IF(SP_SUL!D779="","*",SP_SUL!D779)</f>
        <v>DANIEL (TP-647)</v>
      </c>
      <c r="E774" s="93" t="str">
        <f>IF(SP_SUL!H779="","*",SP_SUL!H779)</f>
        <v>-</v>
      </c>
      <c r="F774" s="99" t="str">
        <f>IF(SP_SUL!M779="","*",SP_SUL!M779)</f>
        <v>ZST</v>
      </c>
      <c r="G774" s="94" t="str">
        <f>IF(SP_SUL!I779="","*",SP_SUL!I779)</f>
        <v>-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-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>
        <f>IF(SP_SUL!B780="","*",SP_SUL!B780)</f>
        <v>46083</v>
      </c>
      <c r="D775" s="93" t="str">
        <f>IF(SP_SUL!D780="","*",SP_SUL!D780)</f>
        <v>V93</v>
      </c>
      <c r="E775" s="93" t="str">
        <f>IF(SP_SUL!H780="","*",SP_SUL!H780)</f>
        <v>ZYU1</v>
      </c>
      <c r="F775" s="99" t="str">
        <f>IF(SP_SUL!M780="","*",SP_SUL!M780)</f>
        <v>ZYU-ZST</v>
      </c>
      <c r="G775" s="94" t="str">
        <f>IF(SP_SUL!I780="","*",SP_SUL!I780)</f>
        <v>ZYU1</v>
      </c>
      <c r="H775" s="94" t="str">
        <f>IF(SP_SUL!AB780="","*",SP_SUL!AB780)</f>
        <v>FIXO</v>
      </c>
      <c r="I775" s="94" t="str">
        <f>IF(SP_SUL!AC780="","*",SP_SUL!AC780)</f>
        <v>ACIONAMENTO</v>
      </c>
      <c r="J775" s="95" t="str">
        <f>IF(SP_SUL!AA780="","*",SP_SUL!AA780)</f>
        <v>1 (Palazzi)</v>
      </c>
      <c r="K775" s="96">
        <f>IF(SP_SUL!AD780="","*",SP_SUL!AD780)</f>
        <v>0.33333333333333331</v>
      </c>
    </row>
    <row r="776" spans="2:11" hidden="1">
      <c r="B776" s="93" t="str">
        <f>IF(SP_SUL!Y781="","*",SP_SUL!Y781)</f>
        <v>*</v>
      </c>
      <c r="C776" s="94">
        <f>IF(SP_SUL!B781="","*",SP_SUL!B781)</f>
        <v>46083</v>
      </c>
      <c r="D776" s="93" t="str">
        <f>IF(SP_SUL!D781="","*",SP_SUL!D781)</f>
        <v>ROGÉRIO (TP-730)</v>
      </c>
      <c r="E776" s="93" t="str">
        <f>IF(SP_SUL!H781="","*",SP_SUL!H781)</f>
        <v>-</v>
      </c>
      <c r="F776" s="99" t="str">
        <f>IF(SP_SUL!M781="","*",SP_SUL!M781)</f>
        <v>ZYU</v>
      </c>
      <c r="G776" s="94" t="str">
        <f>IF(SP_SUL!I781="","*",SP_SUL!I781)</f>
        <v>-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-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>
        <f>IF(SP_SUL!B782="","*",SP_SUL!B782)</f>
        <v>46083</v>
      </c>
      <c r="D777" s="93" t="str">
        <f>IF(SP_SUL!D782="","*",SP_SUL!D782)</f>
        <v>W59</v>
      </c>
      <c r="E777" s="93" t="str">
        <f>IF(SP_SUL!H782="","*",SP_SUL!H782)</f>
        <v>ZYU1</v>
      </c>
      <c r="F777" s="99" t="str">
        <f>IF(SP_SUL!M782="","*",SP_SUL!M782)</f>
        <v>ZDY-ZFY</v>
      </c>
      <c r="G777" s="94" t="str">
        <f>IF(SP_SUL!I782="","*",SP_SUL!I782)</f>
        <v>ZYU1</v>
      </c>
      <c r="H777" s="94" t="str">
        <f>IF(SP_SUL!AB782="","*",SP_SUL!AB782)</f>
        <v>ESCALA</v>
      </c>
      <c r="I777" s="94" t="str">
        <f>IF(SP_SUL!AC782="","*",SP_SUL!AC782)</f>
        <v>AGD ACIONAMENTO PCM</v>
      </c>
      <c r="J777" s="95" t="str">
        <f>IF(SP_SUL!AA782="","*",SP_SUL!AA782)</f>
        <v>1 (Escala + Auxiliar fixo)</v>
      </c>
      <c r="K777" s="96">
        <f>IF(SP_SUL!AD782="","*",SP_SUL!AD782)</f>
        <v>0.35416666666666669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ROBSON (TF-701)</v>
      </c>
      <c r="E778" s="93" t="str">
        <f>IF(SP_SUL!H783="","*",SP_SUL!H783)</f>
        <v>-</v>
      </c>
      <c r="F778" s="99" t="str">
        <f>IF(SP_SUL!M783="","*",SP_SUL!M783)</f>
        <v>ZDY-ZFY</v>
      </c>
      <c r="G778" s="94" t="str">
        <f>IF(SP_SUL!I783="","*",SP_SUL!I783)</f>
        <v>-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-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JACIANO (TF-674)</v>
      </c>
      <c r="E779" s="93" t="str">
        <f>IF(SP_SUL!H784="","*",SP_SUL!H784)</f>
        <v>-</v>
      </c>
      <c r="F779" s="99" t="str">
        <f>IF(SP_SUL!M784="","*",SP_SUL!M784)</f>
        <v>ZDY-ZFY</v>
      </c>
      <c r="G779" s="94" t="str">
        <f>IF(SP_SUL!I784="","*",SP_SUL!I784)</f>
        <v>-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-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>
        <f>IF(SP_SUL!B785="","*",SP_SUL!B785)</f>
        <v>46083</v>
      </c>
      <c r="D780" s="93" t="str">
        <f>IF(SP_SUL!D785="","*",SP_SUL!D785)</f>
        <v>CLEBISON (TP-728)</v>
      </c>
      <c r="E780" s="93" t="str">
        <f>IF(SP_SUL!H785="","*",SP_SUL!H785)</f>
        <v>-</v>
      </c>
      <c r="F780" s="99" t="str">
        <f>IF(SP_SUL!M785="","*",SP_SUL!M785)</f>
        <v>ZWW-ZKW</v>
      </c>
      <c r="G780" s="94" t="str">
        <f>IF(SP_SUL!I785="","*",SP_SUL!I785)</f>
        <v>-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-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>
        <f>IF(SP_SUL!B786="","*",SP_SUL!B786)</f>
        <v>46083</v>
      </c>
      <c r="D781" s="93" t="str">
        <f>IF(SP_SUL!D786="","*",SP_SUL!D786)</f>
        <v>ISMAEL(TP-726)</v>
      </c>
      <c r="E781" s="93" t="str">
        <f>IF(SP_SUL!H786="","*",SP_SUL!H786)</f>
        <v>-</v>
      </c>
      <c r="F781" s="99" t="str">
        <f>IF(SP_SUL!M786="","*",SP_SUL!M786)</f>
        <v>ZWW-ZKW</v>
      </c>
      <c r="G781" s="94" t="str">
        <f>IF(SP_SUL!I786="","*",SP_SUL!I786)</f>
        <v>-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-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>
        <f>IF(SP_SUL!B787="","*",SP_SUL!B787)</f>
        <v>46083</v>
      </c>
      <c r="D782" s="93" t="str">
        <f>IF(SP_SUL!D787="","*",SP_SUL!D787)</f>
        <v>E17</v>
      </c>
      <c r="E782" s="93" t="str">
        <f>IF(SP_SUL!H787="","*",SP_SUL!H787)</f>
        <v>102ZKW2</v>
      </c>
      <c r="F782" s="99" t="str">
        <f>IF(SP_SUL!M787="","*",SP_SUL!M787)</f>
        <v>ZKW-ZLU</v>
      </c>
      <c r="G782" s="94" t="str">
        <f>IF(SP_SUL!I787="","*",SP_SUL!I787)</f>
        <v>102ZKW2</v>
      </c>
      <c r="H782" s="94" t="str">
        <f>IF(SP_SUL!AB787="","*",SP_SUL!AB787)</f>
        <v>FIXO</v>
      </c>
      <c r="I782" s="94" t="str">
        <f>IF(SP_SUL!AC787="","*",SP_SUL!AC787)</f>
        <v>*</v>
      </c>
      <c r="J782" s="95">
        <f>IF(SP_SUL!AA787="","*",SP_SUL!AA787)</f>
        <v>1</v>
      </c>
      <c r="K782" s="96">
        <f>IF(SP_SUL!AD787="","*",SP_SUL!AD787)</f>
        <v>0.29166666666666669</v>
      </c>
    </row>
    <row r="783" spans="2:11" hidden="1">
      <c r="B783" s="93" t="str">
        <f>IF(SP_SUL!Y788="","*",SP_SUL!Y788)</f>
        <v>*</v>
      </c>
      <c r="C783" s="94">
        <f>IF(SP_SUL!B788="","*",SP_SUL!B788)</f>
        <v>46083</v>
      </c>
      <c r="D783" s="93" t="str">
        <f>IF(SP_SUL!D788="","*",SP_SUL!D788)</f>
        <v>DIEGO (TP-681)</v>
      </c>
      <c r="E783" s="93" t="str">
        <f>IF(SP_SUL!H788="","*",SP_SUL!H788)</f>
        <v>-</v>
      </c>
      <c r="F783" s="99" t="str">
        <f>IF(SP_SUL!M788="","*",SP_SUL!M788)</f>
        <v>ZWI-ZEM</v>
      </c>
      <c r="G783" s="94" t="str">
        <f>IF(SP_SUL!I788="","*",SP_SUL!I788)</f>
        <v>-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-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>
        <f>IF(SP_SUL!B789="","*",SP_SUL!B789)</f>
        <v>46083</v>
      </c>
      <c r="D784" s="93" t="str">
        <f>IF(SP_SUL!D789="","*",SP_SUL!D789)</f>
        <v>W60</v>
      </c>
      <c r="E784" s="93" t="str">
        <f>IF(SP_SUL!H789="","*",SP_SUL!H789)</f>
        <v>ZEM130-2</v>
      </c>
      <c r="F784" s="99" t="str">
        <f>IF(SP_SUL!M789="","*",SP_SUL!M789)</f>
        <v>ZEJ</v>
      </c>
      <c r="G784" s="94" t="str">
        <f>IF(SP_SUL!I789="","*",SP_SUL!I789)</f>
        <v>ZEM130-2</v>
      </c>
      <c r="H784" s="94" t="str">
        <f>IF(SP_SUL!AB789="","*",SP_SUL!AB789)</f>
        <v>FIXO</v>
      </c>
      <c r="I784" s="94" t="str">
        <f>IF(SP_SUL!AC789="","*",SP_SUL!AC789)</f>
        <v>ACIONAMENTO</v>
      </c>
      <c r="J784" s="95">
        <f>IF(SP_SUL!AA789="","*",SP_SUL!AA789)</f>
        <v>1</v>
      </c>
      <c r="K784" s="96">
        <f>IF(SP_SUL!AD789="","*",SP_SUL!AD789)</f>
        <v>0.29166666666666669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>
        <f>IF(SP_SUL!B791="","*",SP_SUL!B791)</f>
        <v>46083</v>
      </c>
      <c r="D786" s="93" t="str">
        <f>IF(SP_SUL!D791="","*",SP_SUL!D791)</f>
        <v>MATEUS (TP-809)</v>
      </c>
      <c r="E786" s="93" t="str">
        <f>IF(SP_SUL!H791="","*",SP_SUL!H791)</f>
        <v>-</v>
      </c>
      <c r="F786" s="99" t="str">
        <f>IF(SP_SUL!M791="","*",SP_SUL!M791)</f>
        <v>ZRB-ZEV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-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>
        <f>IF(SP_SUL!B792="","*",SP_SUL!B792)</f>
        <v>46083</v>
      </c>
      <c r="D787" s="93" t="str">
        <f>IF(SP_SUL!D792="","*",SP_SUL!D792)</f>
        <v>WALTER (TP-810)</v>
      </c>
      <c r="E787" s="93" t="str">
        <f>IF(SP_SUL!H792="","*",SP_SUL!H792)</f>
        <v>-</v>
      </c>
      <c r="F787" s="99" t="str">
        <f>IF(SP_SUL!M792="","*",SP_SUL!M792)</f>
        <v>ZRB-ZEV</v>
      </c>
      <c r="G787" s="94" t="str">
        <f>IF(SP_SUL!I792="","*",SP_SUL!I792)</f>
        <v>-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-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>
        <f>IF(SP_SUL!B793="","*",SP_SUL!B793)</f>
        <v>46083</v>
      </c>
      <c r="D788" s="93" t="str">
        <f>IF(SP_SUL!D793="","*",SP_SUL!D793)</f>
        <v>ADENISON (TP-810)</v>
      </c>
      <c r="E788" s="93" t="str">
        <f>IF(SP_SUL!H793="","*",SP_SUL!H793)</f>
        <v>-</v>
      </c>
      <c r="F788" s="99" t="str">
        <f>IF(SP_SUL!M793="","*",SP_SUL!M793)</f>
        <v>ZRB-ZEV</v>
      </c>
      <c r="G788" s="94" t="str">
        <f>IF(SP_SUL!I793="","*",SP_SUL!I793)</f>
        <v>-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-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>
        <f>IF(SP_SUL!B794="","*",SP_SUL!B794)</f>
        <v>46083</v>
      </c>
      <c r="D789" s="93" t="str">
        <f>IF(SP_SUL!D794="","*",SP_SUL!D794)</f>
        <v>CAIQUE (TMA-677)</v>
      </c>
      <c r="E789" s="93" t="str">
        <f>IF(SP_SUL!H794="","*",SP_SUL!H794)</f>
        <v>-</v>
      </c>
      <c r="F789" s="99" t="str">
        <f>IF(SP_SUL!M794="","*",SP_SUL!M794)</f>
        <v>ZRB-ZEV</v>
      </c>
      <c r="G789" s="94" t="str">
        <f>IF(SP_SUL!I794="","*",SP_SUL!I794)</f>
        <v>-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-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>
        <f>IF(SP_SUL!B797="","*",SP_SUL!B797)</f>
        <v>46083</v>
      </c>
      <c r="D792" s="93" t="str">
        <f>IF(SP_SUL!D797="","*",SP_SUL!D797)</f>
        <v xml:space="preserve">TURMA FIXA VIA </v>
      </c>
      <c r="E792" s="93" t="str">
        <f>IF(SP_SUL!H797="","*",SP_SUL!H797)</f>
        <v>-</v>
      </c>
      <c r="F792" s="99" t="str">
        <f>IF(SP_SUL!M797="","*",SP_SUL!M797)</f>
        <v>ZEZ-ZXW</v>
      </c>
      <c r="G792" s="94" t="str">
        <f>IF(SP_SUL!I797="","*",SP_SUL!I797)</f>
        <v>-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-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>
        <f>IF(SP_SUL!B798="","*",SP_SUL!B798)</f>
        <v>46083</v>
      </c>
      <c r="D793" s="93" t="str">
        <f>IF(SP_SUL!D798="","*",SP_SUL!D798)</f>
        <v>W61</v>
      </c>
      <c r="E793" s="93" t="str">
        <f>IF(SP_SUL!H798="","*",SP_SUL!H798)</f>
        <v>K67ZEV2</v>
      </c>
      <c r="F793" s="99" t="str">
        <f>IF(SP_SUL!M798="","*",SP_SUL!M798)</f>
        <v>ZXW-ZGP</v>
      </c>
      <c r="G793" s="94" t="str">
        <f>IF(SP_SUL!I798="","*",SP_SUL!I798)</f>
        <v>K67ZEV2</v>
      </c>
      <c r="H793" s="94" t="str">
        <f>IF(SP_SUL!AB798="","*",SP_SUL!AB798)</f>
        <v>FIXO</v>
      </c>
      <c r="I793" s="94" t="str">
        <f>IF(SP_SUL!AC798="","*",SP_SUL!AC798)</f>
        <v>ACIONAMENTO</v>
      </c>
      <c r="J793" s="95">
        <f>IF(SP_SUL!AA798="","*",SP_SUL!AA798)</f>
        <v>1</v>
      </c>
      <c r="K793" s="96">
        <f>IF(SP_SUL!AD798="","*",SP_SUL!AD798)</f>
        <v>0.3125</v>
      </c>
    </row>
    <row r="794" spans="2:11" hidden="1">
      <c r="B794" s="93" t="str">
        <f>IF(SP_SUL!Y799="","*",SP_SUL!Y799)</f>
        <v>*</v>
      </c>
      <c r="C794" s="94">
        <f>IF(SP_SUL!B799="","*",SP_SUL!B799)</f>
        <v>46083</v>
      </c>
      <c r="D794" s="93" t="str">
        <f>IF(SP_SUL!D799="","*",SP_SUL!D799)</f>
        <v>W62</v>
      </c>
      <c r="E794" s="93" t="str">
        <f>IF(SP_SUL!H799="","*",SP_SUL!H799)</f>
        <v>ZPT1051</v>
      </c>
      <c r="F794" s="99" t="str">
        <f>IF(SP_SUL!M799="","*",SP_SUL!M799)</f>
        <v>ZXW-ZGP</v>
      </c>
      <c r="G794" s="94" t="str">
        <f>IF(SP_SUL!I799="","*",SP_SUL!I799)</f>
        <v>ZPTZDR</v>
      </c>
      <c r="H794" s="94" t="str">
        <f>IF(SP_SUL!AB799="","*",SP_SUL!AB799)</f>
        <v>FIXO</v>
      </c>
      <c r="I794" s="94" t="str">
        <f>IF(SP_SUL!AC799="","*",SP_SUL!AC799)</f>
        <v>ACIONAMENTO</v>
      </c>
      <c r="J794" s="95">
        <f>IF(SP_SUL!AA799="","*",SP_SUL!AA799)</f>
        <v>1</v>
      </c>
      <c r="K794" s="96">
        <f>IF(SP_SUL!AD799="","*",SP_SUL!AD799)</f>
        <v>0.29166666666666669</v>
      </c>
    </row>
    <row r="795" spans="2:11" hidden="1">
      <c r="B795" s="93" t="str">
        <f>IF(SP_SUL!Y800="","*",SP_SUL!Y800)</f>
        <v>*</v>
      </c>
      <c r="C795" s="94">
        <f>IF(SP_SUL!B800="","*",SP_SUL!B800)</f>
        <v>46083</v>
      </c>
      <c r="D795" s="93" t="str">
        <f>IF(SP_SUL!D800="","*",SP_SUL!D800)</f>
        <v>A85</v>
      </c>
      <c r="E795" s="93" t="str">
        <f>IF(SP_SUL!H800="","*",SP_SUL!H800)</f>
        <v>ZXW-2</v>
      </c>
      <c r="F795" s="99" t="str">
        <f>IF(SP_SUL!M800="","*",SP_SUL!M800)</f>
        <v>ZXW-ZEV</v>
      </c>
      <c r="G795" s="94" t="str">
        <f>IF(SP_SUL!I800="","*",SP_SUL!I800)</f>
        <v>ZEV-2</v>
      </c>
      <c r="H795" s="94" t="str">
        <f>IF(SP_SUL!AB800="","*",SP_SUL!AB800)</f>
        <v>FIXO</v>
      </c>
      <c r="I795" s="94" t="str">
        <f>IF(SP_SUL!AC800="","*",SP_SUL!AC800)</f>
        <v>ACIONAMENTO</v>
      </c>
      <c r="J795" s="95">
        <f>IF(SP_SUL!AA800="","*",SP_SUL!AA800)</f>
        <v>1</v>
      </c>
      <c r="K795" s="96">
        <f>IF(SP_SUL!AD800="","*",SP_SUL!AD800)</f>
        <v>0.33333333333333331</v>
      </c>
    </row>
    <row r="796" spans="2:11" hidden="1">
      <c r="B796" s="93" t="str">
        <f>IF(SP_SUL!Y801="","*",SP_SUL!Y801)</f>
        <v>*</v>
      </c>
      <c r="C796" s="94">
        <f>IF(SP_SUL!B801="","*",SP_SUL!B801)</f>
        <v>46083</v>
      </c>
      <c r="D796" s="93" t="str">
        <f>IF(SP_SUL!D801="","*",SP_SUL!D801)</f>
        <v>THIAGO (TF-685)</v>
      </c>
      <c r="E796" s="93" t="str">
        <f>IF(SP_SUL!H801="","*",SP_SUL!H801)</f>
        <v>-</v>
      </c>
      <c r="F796" s="99" t="str">
        <f>IF(SP_SUL!M801="","*",SP_SUL!M801)</f>
        <v>ZXW-ZGP</v>
      </c>
      <c r="G796" s="94" t="str">
        <f>IF(SP_SUL!I801="","*",SP_SUL!I801)</f>
        <v>-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-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>
        <f>IF(SP_SUL!B802="","*",SP_SUL!B802)</f>
        <v>46083</v>
      </c>
      <c r="D797" s="93" t="str">
        <f>IF(SP_SUL!D802="","*",SP_SUL!D802)</f>
        <v>HUELTON (TP-725)</v>
      </c>
      <c r="E797" s="93" t="str">
        <f>IF(SP_SUL!H802="","*",SP_SUL!H802)</f>
        <v>-</v>
      </c>
      <c r="F797" s="99" t="str">
        <f>IF(SP_SUL!M802="","*",SP_SUL!M802)</f>
        <v>ZPT</v>
      </c>
      <c r="G797" s="94" t="str">
        <f>IF(SP_SUL!I802="","*",SP_SUL!I802)</f>
        <v>-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-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>
        <f>IF(SP_SUL!B803="","*",SP_SUL!B803)</f>
        <v>46083</v>
      </c>
      <c r="D798" s="93" t="str">
        <f>IF(SP_SUL!D803="","*",SP_SUL!D803)</f>
        <v>EXPANSÃO TURMA 1</v>
      </c>
      <c r="E798" s="93" t="str">
        <f>IF(SP_SUL!H803="","*",SP_SUL!H803)</f>
        <v>-</v>
      </c>
      <c r="F798" s="99" t="str">
        <f>IF(SP_SUL!M803="","*",SP_SUL!M803)</f>
        <v>109-ZGM</v>
      </c>
      <c r="G798" s="94" t="str">
        <f>IF(SP_SUL!I803="","*",SP_SUL!I803)</f>
        <v>-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-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>
        <f>IF(SP_SUL!B804="","*",SP_SUL!B804)</f>
        <v>46083</v>
      </c>
      <c r="D799" s="93" t="str">
        <f>IF(SP_SUL!D804="","*",SP_SUL!D804)</f>
        <v>LEANDRO (TP-727)</v>
      </c>
      <c r="E799" s="93" t="str">
        <f>IF(SP_SUL!H804="","*",SP_SUL!H804)</f>
        <v>-</v>
      </c>
      <c r="F799" s="99" t="str">
        <f>IF(SP_SUL!M804="","*",SP_SUL!M804)</f>
        <v>109-ZGM</v>
      </c>
      <c r="G799" s="94" t="str">
        <f>IF(SP_SUL!I804="","*",SP_SUL!I804)</f>
        <v>-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-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2153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2026-02-28T12:50:59Z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