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974" documentId="120_S{118792C3-22EF-5104-A093-F22BFE3913F3}" xr6:coauthVersionLast="47" xr6:coauthVersionMax="47" xr10:uidLastSave="{032F6162-B5D1-4F09-8EDB-2F4F8F3E21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L248" i="1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<sst xmlns="http://schemas.openxmlformats.org/spreadsheetml/2006/main" count="9876" uniqueCount="1695">
  <si>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</si>
  <si>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</si>
  <si>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</si>
  <si>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</si>
  <si>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</si>
  <si>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</si>
  <si>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</si>
  <si>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</si>
  <si>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</si>
  <si>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</si>
  <si>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</si>
  <si>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</si>
  <si>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</si>
  <si>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</si>
  <si>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</si>
  <si>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</si>
  <si>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</si>
  <si>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</si>
  <si>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</si>
  <si>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</si>
  <si>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</si>
  <si>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</si>
  <si>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</si>
  <si>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</si>
  <si>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</si>
  <si>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</si>
  <si>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</si>
  <si>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</si>
  <si>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</si>
  <si>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</si>
  <si>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</si>
  <si>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</si>
  <si>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</si>
  <si>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</si>
  <si>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</si>
  <si>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</si>
  <si>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</si>
  <si>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</si>
  <si>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</si>
  <si>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</si>
  <si>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</si>
  <si>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</si>
  <si>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</si>
  <si>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</si>
  <si>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</si>
  <si>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</si>
  <si>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</si>
  <si>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</si>
  <si>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</si>
  <si>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</si>
  <si>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</si>
  <si>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</si>
  <si>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</si>
  <si>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</si>
  <si>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</si>
  <si>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</si>
  <si>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</si>
  <si>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</si>
  <si>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</si>
  <si>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</si>
  <si>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</si>
  <si>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</si>
  <si>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</si>
  <si>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</si>
  <si>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</si>
  <si>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</si>
  <si>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</si>
  <si>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</si>
  <si>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</si>
  <si>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</si>
  <si>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</si>
  <si>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</si>
  <si>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</si>
  <si>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</si>
  <si>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</si>
  <si>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</si>
  <si>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</si>
  <si>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</si>
  <si>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</si>
  <si>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</si>
  <si>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</si>
  <si>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</si>
  <si>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</si>
  <si>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</si>
  <si>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</si>
  <si>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</si>
  <si>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</si>
  <si>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</si>
  <si>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</si>
  <si>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</si>
  <si>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</si>
  <si>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</si>
  <si>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</si>
  <si>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</si>
  <si>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</si>
  <si>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</si>
  <si>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</si>
  <si>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</si>
  <si>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</si>
  <si>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</si>
  <si>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</si>
  <si>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</si>
  <si>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</si>
  <si>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</si>
  <si>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</si>
  <si>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</si>
  <si>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</si>
  <si>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</si>
  <si>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</si>
  <si>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</si>
  <si>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</si>
  <si>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</si>
  <si>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</si>
  <si>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</si>
  <si>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</si>
  <si>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</si>
  <si>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</si>
  <si>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</si>
  <si>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</si>
  <si>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</si>
  <si>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</si>
  <si>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</si>
  <si>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</si>
  <si>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</si>
  <si>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</si>
  <si>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</si>
  <si>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</si>
  <si>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</si>
  <si>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</si>
  <si>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</si>
  <si>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</si>
  <si>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</si>
  <si>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</si>
  <si>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</si>
  <si>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</si>
  <si>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</si>
  <si>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</si>
  <si>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</si>
  <si>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</si>
  <si>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</si>
  <si>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</si>
  <si>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</si>
  <si>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</si>
  <si>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</si>
  <si>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</si>
  <si>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</si>
  <si>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</si>
  <si>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</si>
  <si>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</si>
  <si>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</si>
  <si>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</si>
  <si>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</si>
  <si>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</si>
  <si>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</si>
  <si>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</si>
  <si>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</si>
  <si>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</si>
  <si>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</si>
  <si>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</si>
  <si>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</si>
  <si>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</si>
  <si>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</si>
  <si>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</si>
  <si>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</si>
  <si>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</si>
  <si>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</si>
  <si>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</si>
  <si>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</si>
  <si>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</si>
  <si>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</si>
  <si>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</si>
  <si>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</si>
  <si>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</si>
  <si>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</si>
  <si>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</si>
  <si>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</si>
  <si>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</si>
  <si>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</si>
  <si>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</si>
  <si>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</si>
  <si>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</si>
  <si>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</si>
  <si>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</si>
  <si>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</si>
  <si>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</si>
  <si>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</si>
  <si>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</si>
  <si>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</si>
  <si>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</si>
  <si>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</si>
  <si>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</si>
  <si>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</si>
  <si>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</si>
  <si>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</si>
  <si>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</si>
  <si>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</si>
  <si>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</si>
  <si>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</si>
  <si>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</si>
  <si>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</si>
  <si>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</si>
  <si>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</si>
  <si>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</si>
  <si>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</si>
  <si>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</si>
  <si>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</si>
  <si>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</si>
  <si>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</si>
  <si>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</si>
  <si>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</si>
  <si>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</si>
  <si>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</si>
  <si>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</si>
  <si>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</si>
  <si>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</si>
  <si>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</si>
  <si>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</si>
  <si>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</si>
  <si>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</si>
  <si>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</si>
  <si>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</si>
  <si>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</si>
  <si>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</si>
  <si>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</si>
  <si>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</si>
  <si>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</si>
  <si>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</si>
  <si>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</si>
  <si>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</si>
  <si>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</si>
  <si>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</si>
  <si>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</si>
  <si>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</si>
  <si>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</si>
  <si>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</si>
  <si>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</si>
  <si>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</si>
  <si>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</si>
  <si>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</si>
  <si>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</si>
  <si>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</si>
  <si>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</si>
  <si>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</si>
  <si>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</si>
  <si>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</si>
  <si>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</si>
  <si>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</si>
  <si>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</si>
  <si>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</si>
  <si>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</si>
  <si>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</si>
  <si>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</si>
  <si>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</si>
  <si>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</si>
  <si>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</si>
  <si>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</si>
  <si>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</si>
  <si>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</si>
  <si>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</si>
  <si>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</si>
  <si>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</si>
  <si>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</si>
  <si>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</si>
  <si>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</si>
  <si>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</si>
  <si>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</si>
  <si>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</si>
  <si>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</si>
  <si>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</si>
  <si>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</si>
  <si>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</si>
  <si>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</si>
  <si>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</si>
  <si>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</si>
  <si>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</si>
  <si>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</si>
  <si>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</si>
  <si>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</si>
  <si>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</si>
  <si>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</si>
  <si>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</si>
  <si>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</si>
  <si>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</si>
  <si>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</si>
  <si>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</si>
  <si>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</si>
  <si>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</si>
  <si>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</si>
  <si>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</si>
  <si>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</si>
  <si>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</si>
  <si>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</si>
  <si>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</si>
  <si>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</si>
  <si>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</si>
  <si>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</si>
  <si>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</si>
  <si>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</si>
  <si>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</si>
  <si>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</si>
  <si>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</si>
  <si>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</si>
  <si>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</si>
  <si>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</si>
  <si>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</si>
  <si>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</si>
  <si>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</si>
  <si>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</si>
  <si>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</si>
  <si>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</si>
  <si>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</si>
  <si>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</si>
  <si>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</si>
  <si>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</si>
  <si>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</si>
  <si>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</si>
  <si>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</si>
  <si>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</si>
  <si>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</si>
  <si>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</si>
  <si>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</si>
  <si>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</si>
  <si>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</si>
  <si>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</si>
  <si>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</si>
  <si>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</si>
  <si>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</si>
  <si>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</si>
  <si>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</si>
  <si>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</si>
  <si>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</si>
  <si>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</si>
  <si>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</si>
  <si>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</si>
  <si>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</si>
  <si>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</si>
  <si>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</si>
  <si>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</si>
  <si>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</si>
  <si>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</si>
  <si>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</si>
  <si>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</si>
  <si>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</si>
  <si>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</si>
  <si>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</si>
  <si>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</si>
  <si>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</si>
  <si>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</si>
  <si>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</si>
  <si>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</si>
  <si>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</si>
  <si>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</si>
  <si>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</si>
  <si>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</si>
  <si>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</si>
  <si>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</si>
  <si>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</si>
  <si>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</si>
  <si>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</si>
  <si>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</si>
  <si>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</si>
  <si>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</si>
  <si>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</si>
  <si>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</si>
  <si>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</si>
  <si>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</si>
  <si>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</si>
  <si>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</si>
  <si>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</si>
  <si>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</si>
  <si>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</si>
  <si>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</si>
  <si>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</si>
  <si>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</si>
  <si>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</si>
  <si>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</si>
  <si>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</si>
  <si>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</si>
  <si>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</si>
  <si>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</si>
  <si>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</si>
  <si>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</si>
  <si>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</si>
  <si>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</si>
  <si>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</si>
  <si>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</si>
  <si>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</si>
  <si>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</si>
  <si>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</si>
  <si>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</si>
  <si>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</si>
  <si>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</si>
  <si>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</si>
  <si>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</si>
  <si>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</si>
  <si>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</si>
  <si>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</si>
  <si>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</si>
  <si>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</si>
  <si>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</si>
  <si>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</si>
  <si>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</si>
  <si>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</si>
  <si>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</si>
  <si>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</si>
  <si>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</si>
  <si>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</si>
  <si>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</si>
  <si>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</si>
  <si>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</si>
  <si>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</si>
  <si>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</si>
  <si>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</si>
  <si>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</si>
  <si>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</si>
  <si>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</si>
  <si>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</si>
  <si>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</si>
  <si>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</si>
  <si>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</si>
  <si>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</si>
  <si>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</si>
  <si>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</si>
  <si>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</si>
  <si>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</si>
  <si>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</si>
  <si>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</si>
  <si>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</si>
  <si>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</si>
  <si>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</si>
  <si>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</si>
  <si>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</si>
  <si>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</si>
  <si>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</si>
  <si>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</si>
  <si>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</si>
  <si>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</si>
  <si>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</si>
  <si>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</si>
  <si>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</si>
  <si>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</si>
  <si>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</si>
  <si>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</si>
  <si>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</si>
  <si>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</si>
  <si>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</si>
  <si>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</si>
  <si>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</si>
  <si>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</si>
  <si>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</si>
  <si>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</si>
  <si>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</si>
  <si>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</si>
  <si>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</si>
  <si>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</si>
  <si>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</si>
  <si>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</si>
  <si>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</si>
  <si>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</si>
  <si>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</si>
  <si>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</si>
  <si>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</si>
  <si>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</si>
  <si>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</si>
  <si>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</si>
  <si>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</si>
  <si>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</si>
  <si>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</si>
  <si>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</si>
  <si>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</si>
  <si>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</si>
  <si>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</si>
  <si>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</si>
  <si>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</si>
  <si>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</si>
  <si>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</si>
  <si>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</si>
  <si>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</si>
  <si>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</si>
  <si>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</si>
  <si>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</si>
  <si>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</si>
  <si>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</si>
  <si>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</si>
  <si>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</si>
  <si>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</si>
  <si>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</si>
  <si>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</si>
  <si>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</si>
  <si>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</si>
  <si>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</si>
  <si>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</si>
  <si>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</si>
  <si>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</si>
  <si>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</si>
  <si>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</si>
  <si>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</si>
  <si>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</si>
  <si>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</si>
  <si>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</si>
  <si>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</si>
  <si>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</si>
  <si>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</si>
  <si>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</si>
  <si>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</si>
  <si>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</si>
  <si>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</si>
  <si>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</si>
  <si>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</si>
  <si>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</si>
  <si>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</si>
  <si>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</si>
  <si>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</si>
  <si>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</si>
  <si>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</si>
  <si>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</si>
  <si>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</si>
  <si>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</si>
  <si>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</si>
  <si>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</si>
  <si>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</si>
  <si>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</si>
  <si>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</si>
  <si>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</si>
  <si>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</si>
  <si>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</si>
  <si>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</si>
  <si>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</si>
  <si>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</si>
  <si>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</si>
  <si>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</si>
  <si>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</si>
  <si>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</si>
  <si>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</si>
  <si>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</si>
  <si>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</si>
  <si>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</si>
  <si>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</si>
  <si>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</si>
  <si>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</si>
  <si>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</si>
  <si>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</si>
  <si>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</si>
  <si>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</si>
  <si>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</si>
  <si>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</si>
  <si>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</si>
  <si>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</si>
  <si>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</si>
  <si>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</si>
  <si>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</si>
  <si>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</si>
  <si>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</si>
  <si>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</si>
  <si>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</si>
  <si>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</si>
  <si>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</si>
  <si>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</si>
  <si>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</si>
  <si>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</si>
  <si>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</si>
  <si>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</si>
  <si>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</si>
  <si>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</si>
  <si>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</si>
  <si>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</si>
  <si>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</si>
  <si>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</si>
  <si>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</si>
  <si>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</si>
  <si>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</si>
  <si>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</si>
  <si>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</si>
  <si>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</si>
  <si>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</si>
  <si>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</si>
  <si>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</si>
  <si>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</si>
  <si>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</si>
  <si>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</si>
  <si>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</si>
  <si>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</si>
  <si>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</si>
  <si>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</si>
  <si>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</si>
  <si>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</si>
  <si>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</si>
  <si>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</si>
  <si>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</si>
  <si>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</si>
  <si>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</si>
  <si>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</si>
  <si>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</si>
  <si>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</si>
  <si>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</si>
  <si>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</si>
  <si>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</si>
  <si>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</si>
  <si>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</si>
  <si>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</si>
  <si>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</si>
  <si>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</si>
  <si>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</si>
  <si>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</si>
  <si>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</si>
  <si>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</si>
  <si>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</si>
  <si>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</si>
  <si>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</si>
  <si>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</si>
  <si>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</si>
  <si>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</si>
  <si>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</si>
  <si>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</si>
  <si>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</si>
  <si>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</si>
  <si>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</si>
  <si>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</si>
  <si>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</si>
  <si>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</si>
  <si>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</si>
  <si>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</si>
  <si>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</si>
  <si>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</si>
  <si>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</si>
  <si>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</si>
  <si>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</si>
  <si>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</si>
  <si>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</si>
  <si>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</si>
  <si>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</si>
  <si>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</si>
  <si>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</si>
  <si>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</si>
  <si>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</si>
  <si>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</si>
  <si>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</si>
  <si>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</si>
  <si>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</si>
  <si>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</si>
  <si>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</si>
  <si>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</si>
  <si>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</si>
  <si>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</si>
  <si>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</si>
  <si>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</si>
  <si>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</si>
  <si>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</si>
  <si>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</si>
  <si>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</si>
  <si>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</si>
  <si>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</si>
  <si>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</si>
  <si>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</si>
  <si>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</si>
  <si>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</si>
  <si>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</si>
  <si>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</si>
  <si>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</si>
  <si>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</si>
  <si>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</si>
  <si>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</si>
  <si>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</si>
  <si>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</si>
  <si>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</si>
  <si>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</si>
  <si>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</si>
  <si>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</si>
  <si>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</si>
  <si>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</si>
  <si>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</si>
  <si>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</si>
  <si>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</si>
  <si>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</si>
  <si>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</si>
  <si>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</si>
  <si>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</si>
  <si>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</si>
  <si>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</si>
  <si>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</si>
  <si>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</si>
  <si>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</si>
  <si>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</si>
  <si>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</si>
  <si>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</si>
  <si>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</si>
  <si>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</si>
  <si>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</si>
  <si>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</si>
  <si>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</si>
  <si>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</si>
  <si>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</si>
  <si>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</si>
  <si>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</si>
  <si>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</si>
  <si>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</si>
  <si>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</si>
  <si>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</si>
  <si>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</si>
  <si>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</si>
  <si>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</si>
  <si>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</si>
  <si>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</si>
  <si>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</si>
  <si>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</si>
  <si>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</si>
  <si>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</si>
  <si>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</si>
  <si>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</si>
  <si>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</si>
  <si>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</si>
  <si>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</si>
  <si>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</si>
  <si>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</si>
  <si>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</si>
  <si>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</si>
  <si>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</si>
  <si>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</si>
  <si>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</si>
  <si>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</si>
  <si>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</si>
  <si>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</si>
  <si>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</si>
  <si>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</si>
  <si>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</si>
  <si>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</si>
  <si>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</si>
  <si>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</si>
  <si>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</si>
  <si>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</si>
  <si>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</si>
  <si>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</si>
  <si>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</si>
  <si>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</si>
  <si>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</si>
  <si>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</si>
  <si>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</si>
  <si>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</si>
  <si>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</si>
  <si>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</si>
  <si>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</si>
  <si>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</si>
  <si>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</si>
  <si>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</si>
  <si>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</si>
  <si>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</si>
  <si>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</si>
  <si>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</si>
  <si>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</si>
  <si>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</si>
  <si>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</si>
  <si>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</si>
  <si>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</si>
  <si>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</si>
  <si>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</si>
  <si>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</si>
  <si>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</si>
  <si>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</si>
  <si>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</si>
  <si>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</si>
  <si>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</si>
  <si>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</si>
  <si>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</si>
  <si>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</si>
  <si>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</si>
  <si>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</si>
  <si>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</si>
  <si>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</si>
  <si>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</si>
  <si>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</si>
  <si>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</si>
  <si>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</si>
  <si>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</si>
  <si>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</si>
  <si>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</si>
  <si>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</si>
  <si>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</si>
  <si>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</si>
  <si>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</si>
  <si>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</si>
  <si>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</si>
  <si>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</si>
  <si>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</si>
  <si>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</si>
  <si>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</si>
  <si>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</si>
  <si>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</si>
  <si>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</si>
  <si>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</si>
  <si>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</si>
  <si>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</si>
  <si>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</si>
  <si>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</si>
  <si>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</si>
  <si>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</si>
  <si>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</si>
  <si>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</si>
  <si>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</si>
  <si>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</si>
  <si>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</si>
  <si>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</si>
  <si>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</si>
  <si>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</si>
  <si>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</si>
  <si>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</si>
  <si>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</si>
  <si>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</si>
  <si>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</si>
  <si>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</si>
  <si>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</si>
  <si>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</si>
  <si>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</si>
  <si>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</si>
  <si>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</si>
  <si>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</si>
  <si>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</si>
  <si>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</si>
  <si>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</si>
  <si>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</si>
  <si>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</si>
  <si>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</si>
  <si>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</si>
  <si>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</si>
  <si>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</si>
  <si>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</si>
  <si>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</si>
  <si>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</si>
  <si>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</si>
  <si>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</si>
  <si>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</si>
  <si>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</si>
  <si>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</si>
  <si>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</si>
  <si>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</si>
  <si>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</si>
  <si>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</si>
  <si>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</si>
  <si>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</si>
  <si>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</si>
  <si>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</si>
  <si>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</si>
  <si>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</si>
  <si>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</si>
  <si>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</si>
  <si>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</si>
  <si>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</si>
  <si>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</si>
  <si>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</si>
  <si>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</si>
  <si>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</si>
  <si>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</si>
  <si>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</si>
  <si>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</si>
  <si>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</si>
  <si>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</si>
  <si>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</si>
  <si>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</si>
  <si>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</si>
  <si>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</si>
  <si>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</si>
  <si>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</si>
  <si>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</si>
  <si>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</si>
  <si>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</si>
  <si>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</si>
  <si>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</si>
  <si>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</si>
  <si>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</si>
  <si>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</si>
  <si>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</si>
  <si>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</si>
  <si>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</si>
  <si>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</si>
  <si>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</si>
  <si>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</si>
  <si>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</si>
  <si>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</si>
  <si>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</si>
  <si>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</si>
  <si>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</si>
  <si>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</si>
  <si>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</si>
  <si>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</si>
  <si>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</si>
  <si>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</si>
  <si>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</si>
  <si>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</si>
  <si>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</si>
  <si>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</si>
  <si>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</si>
  <si>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</si>
  <si>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</si>
  <si>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</si>
  <si>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</si>
  <si>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</si>
  <si>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</si>
  <si>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</si>
  <si>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</si>
  <si>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</si>
  <si>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</si>
  <si>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</si>
  <si>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</si>
  <si>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</si>
  <si>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</si>
  <si>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</si>
  <si>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</si>
  <si>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</si>
  <si>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</si>
  <si>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</si>
  <si>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</si>
  <si>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</si>
  <si>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</si>
  <si>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</si>
  <si>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</si>
  <si>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</si>
  <si>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</si>
  <si>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</si>
  <si>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</si>
  <si>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</si>
  <si>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</si>
  <si>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</si>
  <si>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</si>
  <si>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</si>
  <si>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</si>
  <si>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</si>
  <si>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</si>
  <si>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</si>
  <si>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</si>
  <si>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</si>
  <si>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</si>
  <si>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</si>
  <si>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</si>
  <si>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</si>
  <si>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</si>
  <si>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</si>
  <si>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</si>
  <si>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</si>
  <si>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</si>
  <si>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</si>
  <si>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</si>
  <si>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</si>
  <si>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</si>
  <si>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</si>
  <si>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</si>
  <si>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</si>
  <si>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</si>
  <si>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</si>
  <si>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</si>
  <si>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</si>
  <si>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</si>
  <si>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</si>
  <si>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</si>
  <si>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</si>
  <si>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</si>
  <si>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</si>
  <si>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</si>
  <si>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</si>
  <si>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</si>
  <si>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</si>
  <si>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</si>
  <si>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</si>
  <si>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</si>
  <si>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</si>
  <si>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</si>
  <si>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</si>
  <si>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</si>
  <si>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</si>
  <si>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</si>
  <si>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</si>
  <si>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</si>
  <si>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</si>
  <si>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</si>
  <si>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</si>
  <si>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</si>
  <si>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</si>
  <si>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</si>
  <si>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</si>
  <si>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</si>
  <si>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</si>
  <si>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</si>
  <si>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</si>
  <si>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</si>
  <si>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</si>
  <si>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</si>
  <si>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</si>
  <si>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</si>
  <si>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</si>
  <si>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</si>
  <si>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</si>
  <si>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</si>
  <si>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</si>
  <si>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</si>
  <si>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</si>
  <si>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</si>
  <si>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</si>
  <si>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</si>
  <si>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</si>
  <si>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</si>
  <si>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</si>
  <si>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</si>
  <si>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</si>
  <si>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</si>
  <si>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</si>
  <si>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</si>
  <si>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</si>
  <si>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</si>
  <si>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</si>
  <si>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</si>
  <si>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</si>
  <si>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</si>
  <si>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</si>
  <si>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</si>
  <si>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</si>
  <si>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</si>
  <si>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</si>
  <si>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</si>
  <si>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</si>
  <si>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</si>
  <si>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</si>
  <si>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</si>
  <si>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</si>
  <si>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</si>
  <si>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</si>
  <si>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</si>
  <si>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</si>
  <si>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</si>
  <si>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</si>
  <si>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</si>
  <si>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</si>
  <si>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</si>
  <si>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</si>
  <si>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</si>
  <si>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</si>
  <si>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</si>
  <si>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</si>
  <si>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</si>
  <si>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</si>
  <si>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</si>
  <si>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</si>
  <si>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</si>
  <si>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</si>
  <si>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</si>
  <si>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</si>
  <si>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</si>
  <si>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</si>
  <si>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</si>
  <si>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</si>
  <si>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</si>
  <si>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</si>
  <si>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</si>
  <si>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</si>
  <si>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</si>
  <si>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</si>
  <si>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</si>
  <si>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</si>
  <si>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</si>
  <si>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</si>
  <si>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</si>
  <si>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</si>
  <si>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</si>
  <si>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</si>
  <si>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</si>
  <si>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</si>
  <si>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</si>
  <si>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</si>
  <si>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</si>
  <si>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</si>
  <si>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</si>
  <si>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</si>
  <si>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</si>
  <si>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</si>
  <si>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</si>
  <si>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</si>
  <si>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</si>
  <si>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</si>
  <si>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</si>
  <si>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</si>
  <si>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</si>
  <si>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</si>
  <si>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</si>
  <si>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</si>
  <si>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</si>
  <si>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</si>
  <si>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</si>
  <si>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</si>
  <si>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</si>
  <si>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</si>
  <si>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</si>
  <si>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</si>
  <si>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</si>
  <si>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</si>
  <si>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</si>
  <si>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</si>
  <si>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</si>
  <si>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</si>
  <si>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</si>
  <si>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</si>
  <si>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</si>
  <si>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</si>
  <si>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</si>
  <si>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</si>
  <si>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</si>
  <si>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</si>
  <si>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</si>
  <si>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</si>
  <si>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</si>
  <si>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</si>
  <si>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</si>
  <si>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</si>
  <si>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</si>
  <si>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</si>
  <si>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</si>
  <si>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</si>
  <si>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</si>
  <si>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</si>
  <si>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</si>
  <si>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</si>
  <si>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</si>
  <si>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</si>
  <si>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</si>
  <si>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</si>
  <si>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</si>
  <si>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</si>
  <si>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</si>
  <si>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</si>
  <si>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</si>
  <si>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</si>
  <si>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</si>
  <si>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</si>
  <si>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</si>
  <si>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</si>
  <si>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</si>
  <si>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</si>
  <si>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</si>
  <si>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</si>
  <si>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</si>
  <si>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</si>
  <si>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</si>
  <si>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</si>
  <si>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</si>
  <si>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</si>
  <si>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</si>
  <si>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</si>
  <si>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</si>
  <si>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</si>
  <si>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</si>
  <si>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</si>
  <si>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</si>
  <si>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</si>
  <si>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</si>
  <si>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</si>
  <si>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</si>
  <si>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</si>
  <si>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</si>
  <si>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</si>
  <si>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</si>
  <si>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</si>
  <si>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</si>
  <si>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</si>
  <si>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</si>
  <si>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</si>
  <si>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</si>
  <si>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</si>
  <si>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</si>
  <si>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</si>
  <si>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</si>
  <si>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</si>
  <si>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</si>
  <si>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</si>
  <si>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</si>
  <si>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</si>
  <si>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</si>
  <si>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</si>
  <si>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</si>
  <si>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</si>
  <si>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</si>
  <si>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</si>
  <si>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</si>
  <si>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</si>
  <si>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</si>
  <si>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</si>
  <si>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</si>
  <si>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</si>
  <si>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</si>
  <si>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</si>
  <si>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</si>
  <si>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</si>
  <si>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</si>
  <si>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</si>
  <si>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</si>
  <si>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</si>
  <si>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</si>
  <si>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</si>
  <si>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</si>
  <si>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</si>
  <si>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</si>
  <si>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</si>
  <si>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</si>
  <si>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</si>
  <si>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</si>
  <si>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</si>
  <si>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</si>
  <si>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</si>
  <si>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</si>
  <si>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</si>
  <si>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</si>
  <si>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</si>
  <si>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</si>
  <si>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</si>
  <si>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</si>
  <si>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</si>
  <si>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</si>
  <si>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</si>
  <si>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</si>
  <si>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</si>
  <si>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</si>
  <si>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</si>
  <si>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</si>
  <si>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</si>
  <si>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</si>
  <si>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</si>
  <si>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</si>
  <si>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</si>
  <si>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</si>
  <si>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</si>
  <si>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</si>
  <si>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</si>
  <si>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</si>
  <si>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</si>
  <si>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</si>
  <si>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</si>
  <si>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</si>
  <si>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</si>
  <si>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</si>
  <si>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</si>
  <si>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</si>
  <si>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</si>
  <si>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</si>
  <si>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</si>
  <si>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</si>
  <si>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</si>
  <si>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</si>
  <si>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</si>
  <si>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</si>
  <si>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</si>
  <si>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</si>
  <si>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</si>
  <si>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</si>
  <si>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</si>
  <si>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</si>
  <si>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</si>
  <si>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</si>
  <si>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</si>
  <si>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</si>
  <si>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</si>
  <si>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</si>
  <si>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</si>
  <si>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</si>
  <si>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</si>
  <si>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</si>
  <si>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</si>
  <si>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</si>
  <si>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</si>
  <si>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</si>
  <si>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</si>
  <si>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</si>
  <si>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</si>
  <si>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</si>
  <si>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</si>
  <si>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</si>
  <si>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</si>
  <si>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</si>
  <si>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</si>
  <si>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</si>
  <si>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</si>
  <si>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</si>
  <si>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</si>
  <si>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</si>
  <si>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</si>
  <si>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</si>
  <si>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</si>
  <si>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</si>
  <si>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</si>
  <si>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</si>
  <si>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</si>
  <si>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</si>
  <si>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</si>
  <si>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</si>
  <si>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</si>
  <si>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</si>
  <si>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</si>
  <si>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</si>
  <si>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</si>
  <si>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</si>
  <si>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</si>
  <si>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</si>
  <si>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</si>
  <si>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</si>
  <si>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</si>
  <si>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</si>
  <si>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</si>
  <si>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</si>
  <si>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</si>
  <si>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</si>
  <si>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</si>
  <si>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</si>
  <si>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</si>
  <si>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</si>
  <si>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</si>
  <si>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</si>
  <si>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</si>
  <si>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</si>
  <si>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</si>
  <si>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</si>
  <si>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</si>
  <si>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</si>
  <si>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</si>
  <si>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</si>
  <si>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</si>
  <si>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</si>
  <si>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</si>
  <si>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</si>
  <si>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</si>
  <si>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</si>
  <si>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</si>
  <si>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</si>
  <si>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</si>
  <si>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</si>
  <si>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</si>
  <si>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</si>
  <si>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</si>
  <si>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</si>
  <si>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</si>
  <si>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</si>
  <si>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</si>
  <si>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</si>
  <si>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</si>
  <si>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</si>
  <si>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</si>
  <si>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</si>
  <si>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</si>
  <si>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</si>
  <si>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</si>
  <si>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</si>
  <si>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</si>
  <si>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</si>
  <si>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</si>
  <si>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</si>
  <si>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</si>
  <si>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</si>
  <si>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</si>
  <si>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</si>
  <si>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</si>
  <si>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</si>
  <si>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</si>
  <si>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</si>
  <si>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</si>
  <si>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</si>
  <si>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</si>
  <si>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</si>
  <si>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</si>
  <si>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</si>
  <si>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</si>
  <si>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</si>
  <si>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</si>
  <si>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</si>
  <si>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</si>
  <si>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</si>
  <si>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</si>
  <si>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</si>
  <si>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</si>
  <si>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</si>
  <si>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</si>
  <si>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</si>
  <si>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</si>
  <si>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</si>
  <si>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</si>
  <si>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</si>
  <si>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</si>
  <si>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</si>
  <si>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</si>
  <si>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</si>
  <si>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</si>
  <si>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</si>
  <si>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</si>
  <si>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</si>
  <si>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</si>
  <si>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</si>
  <si>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</si>
  <si>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</si>
  <si>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</si>
  <si>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</si>
  <si>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</si>
  <si>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</si>
  <si>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</si>
  <si>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</si>
  <si>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</si>
  <si>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</si>
  <si>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</si>
  <si>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</si>
  <si>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</si>
  <si>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</si>
  <si>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</si>
  <si>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</si>
  <si>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</si>
  <si>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</si>
  <si>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</si>
  <si>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</si>
  <si>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</si>
  <si>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</si>
  <si>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</si>
  <si>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</si>
  <si>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</si>
  <si>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</si>
  <si>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</si>
  <si>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</si>
  <si>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</si>
  <si>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</si>
  <si>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</si>
  <si>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</si>
  <si>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</si>
  <si>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</si>
  <si>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</si>
  <si>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</si>
  <si>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</si>
  <si>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</si>
  <si>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</si>
  <si>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</si>
  <si>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</si>
  <si>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</si>
  <si>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</si>
  <si>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</si>
  <si>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</si>
  <si>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</si>
  <si>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</si>
  <si>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</si>
  <si>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</si>
  <si>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</si>
  <si>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</si>
  <si>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</si>
  <si>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</si>
  <si>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</si>
  <si>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</si>
  <si>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</si>
  <si>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</si>
  <si>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</si>
  <si>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</si>
  <si>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</si>
  <si>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</si>
  <si>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</si>
  <si>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</si>
  <si>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</si>
  <si>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</si>
  <si>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</si>
  <si>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</si>
  <si>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</si>
  <si>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</si>
  <si>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</si>
  <si>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</si>
  <si>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</si>
  <si>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</si>
  <si>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</si>
  <si>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</si>
  <si>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</si>
  <si>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</si>
  <si>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</si>
  <si>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</si>
  <si>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</si>
  <si>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</si>
  <si>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</si>
  <si>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</si>
  <si>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</si>
  <si>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</si>
  <si>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</si>
  <si>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</si>
  <si>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</si>
  <si>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</si>
  <si>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</si>
  <si>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</si>
  <si>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</si>
  <si>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</si>
  <si>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</si>
  <si>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</si>
  <si>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</si>
  <si>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</si>
  <si>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</si>
  <si>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</si>
  <si>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</si>
  <si>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</si>
  <si>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</si>
  <si>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</si>
  <si>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</si>
  <si>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</si>
  <si>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</si>
  <si>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</si>
  <si>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</si>
  <si>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</si>
  <si>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</si>
  <si>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</si>
  <si>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</si>
  <si>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</si>
  <si>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</si>
  <si>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</si>
  <si>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</si>
  <si>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</si>
  <si>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</si>
  <si>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</si>
  <si>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</si>
  <si>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</si>
  <si>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</si>
  <si>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</si>
  <si>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</si>
  <si>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</si>
  <si>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</si>
  <si>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</si>
  <si>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</si>
  <si>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</si>
  <si>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</si>
  <si>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</si>
  <si>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</si>
  <si>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</si>
  <si>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</si>
  <si>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</si>
  <si>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</si>
  <si>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</si>
  <si>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</si>
  <si>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</si>
  <si>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</si>
  <si>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</si>
  <si>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</si>
  <si>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</si>
  <si>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</si>
  <si>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</si>
  <si>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</si>
  <si>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</si>
  <si>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</si>
  <si>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</si>
  <si>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</si>
  <si>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</si>
  <si>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</si>
  <si>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</si>
  <si>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</si>
  <si>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</si>
  <si>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</si>
  <si>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</si>
  <si>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</si>
  <si>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</si>
  <si>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</si>
  <si>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</si>
  <si>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</si>
  <si>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</si>
  <si>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</si>
  <si>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</si>
  <si>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</si>
  <si>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</si>
  <si>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</si>
  <si>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</si>
  <si>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</si>
  <si>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</si>
  <si>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</si>
  <si>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</si>
  <si>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</si>
  <si>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</si>
  <si>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</si>
  <si>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</si>
  <si>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</si>
  <si>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</si>
  <si>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</si>
  <si>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</si>
  <si>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</si>
  <si>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</si>
  <si>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</si>
  <si>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</si>
  <si>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</si>
  <si>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</si>
  <si>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</si>
  <si>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</si>
  <si>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</si>
  <si>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</si>
  <si>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</si>
  <si>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</si>
  <si>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</si>
  <si>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</si>
  <si>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</si>
  <si>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</si>
  <si>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</si>
  <si>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</si>
  <si>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</si>
  <si>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</si>
  <si>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</si>
  <si>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</si>
  <si>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</si>
  <si>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</si>
  <si>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</si>
  <si>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</si>
  <si>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</si>
  <si>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</si>
  <si>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</si>
  <si>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</si>
  <si>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</si>
  <si>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</si>
  <si>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</si>
  <si>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</si>
  <si>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</si>
  <si>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</si>
  <si>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</si>
  <si>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</si>
  <si>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</si>
  <si>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</si>
  <si>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</si>
  <si>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</si>
  <si>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</si>
  <si>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</si>
  <si>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</si>
  <si>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</si>
  <si>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</si>
  <si>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</si>
  <si>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</si>
  <si>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</si>
  <si>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</si>
  <si>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</si>
  <si>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</si>
  <si>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</si>
  <si>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</si>
  <si>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</si>
  <si>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</si>
  <si>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</si>
  <si>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</si>
  <si>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</si>
  <si>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</si>
  <si>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</si>
  <si>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</si>
  <si>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</si>
  <si>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</si>
  <si>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</si>
  <si>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</si>
  <si>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</si>
  <si>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</si>
  <si>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</si>
  <si>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</si>
  <si>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</si>
  <si>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</si>
  <si>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</si>
  <si>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</si>
  <si>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</si>
  <si>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</si>
  <si>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</si>
  <si>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</si>
  <si>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</si>
  <si>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</si>
  <si>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</si>
  <si>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</si>
  <si>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</si>
  <si>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</si>
  <si>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</si>
  <si>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</si>
  <si>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</si>
  <si>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</si>
  <si>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</si>
  <si>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</si>
  <si>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</si>
  <si>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</si>
  <si>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</si>
  <si>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</si>
  <si>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</si>
  <si>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</si>
  <si>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Solda - Condicionado à temperatura (243244-1)</t>
  </si>
  <si>
    <t>ZSF-1</t>
  </si>
  <si>
    <t>Solda - Condicionado à temperatura (ZSF-1)</t>
  </si>
  <si>
    <t>ZRW-1</t>
  </si>
  <si>
    <t>Solda - Condicionado à temperatura (ZRW-1)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</si>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</sst>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1" activePane="topRight" state="frozen"/>
      <selection pane="topRight" activeCell="B5" sqref="B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 hidden="1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520</v>
      </c>
      <c r="I251" s="119" t="s">
        <v>520</v>
      </c>
      <c r="J251" s="118"/>
      <c r="K251" s="118"/>
      <c r="L251" s="118" t="s">
        <v>520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1666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/>
      <c r="AS253" s="121"/>
      <c r="AT253" s="121"/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/>
      </c>
    </row>
    <row r="254" spans="1:72" hidden="1">
      <c r="A254" s="148" t="str">
        <f>D254&amp;B254</f>
        <v/>
      </c>
      <c r="B254" s="115"/>
      <c r="C254" s="9" t="str">
        <f>IF(BS_CONTROLE[[#This Row],[DATA]]="","",WEEKNUM(BS_CONTROLE[[#This Row],[DATA]]))</f>
        <v/>
      </c>
      <c r="D254" s="117"/>
      <c r="E254" s="47">
        <v>249</v>
      </c>
      <c r="F254" s="141"/>
      <c r="G254" s="10" t="str">
        <f>IF(D254="","*",VLOOKUP(F254,BS_ATIVIDADE[],3,FALSE))</f>
        <v>*</v>
      </c>
      <c r="H254" s="191" t="s">
        <v>520</v>
      </c>
      <c r="I254" s="119"/>
      <c r="J254" s="118"/>
      <c r="K254" s="118"/>
      <c r="L254" s="118"/>
      <c r="M254" s="142"/>
      <c r="N254" s="142"/>
      <c r="O254" s="119"/>
      <c r="P254" s="119"/>
      <c r="Q254" s="118"/>
      <c r="R254" s="11" t="str">
        <f>IFERROR(_xlfn.XLOOKUP(F254, BS_ATIVIDADE[ATIVIDADE],BS_ATIVIDADE[UNIDADE] ), "*")</f>
        <v>*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8"/>
      <c r="W254" s="118"/>
      <c r="X254" s="117"/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>
        <f>BS_CONTROLE[[#This Row],[Local - Encerramento]]</f>
        <v>0</v>
      </c>
      <c r="AM254" s="118" t="str">
        <f>IF(BS_CONTROLE[[#This Row],[Entre - Estações]]=0, "-", BS_CONTROLE[[#This Row],[Entre - Estações]])</f>
        <v>-</v>
      </c>
      <c r="AN254" s="118" t="str">
        <f>IF(BS_CONTROLE[[#This Row],[SB]]=0, "-", BS_CONTROLE[[#This Row],[SB]])</f>
        <v>-</v>
      </c>
      <c r="AO254" s="118" t="str">
        <f>IF(BS_CONTROLE[[#This Row],[SUB]]=0, "-", BS_CONTROLE[[#This Row],[SUB]])</f>
        <v>-</v>
      </c>
      <c r="AP254" s="118">
        <f>BS_CONTROLE[[#This Row],[KM - Inicio]]</f>
        <v>0</v>
      </c>
      <c r="AQ254" s="118">
        <f>BS_CONTROLE[[#This Row],[KM - Inicio]]</f>
        <v>0</v>
      </c>
      <c r="AR254" s="121"/>
      <c r="AS254" s="121"/>
      <c r="AT254" s="121"/>
      <c r="AU254" s="168"/>
      <c r="AV254" s="168"/>
      <c r="AW254" s="16"/>
      <c r="AX254" s="16"/>
      <c r="AY254" s="13" t="str">
        <f>IF(D254="","*",IFERROR(IF(ISODD(COUNT(AS254:AX254)),"ERRO",SUM((AT254-AS254),(AV254-AU254),(AX254-AW254))),"ERRO"))</f>
        <v>*</v>
      </c>
      <c r="AZ254" s="203"/>
      <c r="BA254" s="122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1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979</v>
      </c>
      <c r="E255" s="47">
        <v>250</v>
      </c>
      <c r="F255" s="141" t="s">
        <v>874</v>
      </c>
      <c r="G255" s="10" t="str">
        <f>IF(D255="","*",VLOOKUP(F255,BS_ATIVIDADE[],3,FALSE))</f>
        <v>SOLDA</v>
      </c>
      <c r="H255" s="191" t="s">
        <v>520</v>
      </c>
      <c r="I255" s="119" t="s">
        <v>520</v>
      </c>
      <c r="J255" s="118">
        <v>73</v>
      </c>
      <c r="K255" s="118">
        <v>421</v>
      </c>
      <c r="L255" s="118" t="s">
        <v>520</v>
      </c>
      <c r="M255" s="142" t="s">
        <v>1667</v>
      </c>
      <c r="N255" s="142" t="s">
        <v>442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1182</v>
      </c>
      <c r="W255" s="118" t="s">
        <v>1668</v>
      </c>
      <c r="X255" s="117" t="s">
        <v>522</v>
      </c>
      <c r="Y255" s="144" t="s">
        <v>525</v>
      </c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 hidden="1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975</v>
      </c>
      <c r="E256" s="47">
        <v>251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431.8</v>
      </c>
      <c r="L256" s="118" t="s">
        <v>520</v>
      </c>
      <c r="M256" s="142" t="s">
        <v>447</v>
      </c>
      <c r="N256" s="142" t="s">
        <v>1669</v>
      </c>
      <c r="O256" s="119">
        <v>0.35416666666666669</v>
      </c>
      <c r="P256" s="119">
        <v>4.1666666666666664E-2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1125</v>
      </c>
      <c r="W256" s="118" t="s">
        <v>1670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520</v>
      </c>
      <c r="I257" s="119" t="s">
        <v>520</v>
      </c>
      <c r="J257" s="118"/>
      <c r="K257" s="118"/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 t="s">
        <v>525</v>
      </c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888</v>
      </c>
      <c r="E258" s="47">
        <v>227</v>
      </c>
      <c r="F258" s="141" t="s">
        <v>797</v>
      </c>
      <c r="G258" s="10" t="str">
        <f>IF(D258="","*",VLOOKUP(F258,BS_ATIVIDADE[],3,FALSE))</f>
        <v>MECANIZAÇÃO - SOCADORA</v>
      </c>
      <c r="H258" s="191" t="s">
        <v>421</v>
      </c>
      <c r="I258" s="119" t="s">
        <v>421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1624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1145</v>
      </c>
      <c r="W258" s="194" t="s">
        <v>1625</v>
      </c>
      <c r="X258" s="117" t="s">
        <v>522</v>
      </c>
      <c r="Y258" s="144" t="s">
        <v>525</v>
      </c>
      <c r="Z258" s="117"/>
      <c r="AA258" s="118">
        <v>1</v>
      </c>
      <c r="AB258" s="116" t="s">
        <v>512</v>
      </c>
      <c r="AC258" s="116" t="s">
        <v>506</v>
      </c>
      <c r="AD258" s="120">
        <v>0.33333333333333331</v>
      </c>
      <c r="AE258" s="192">
        <v>6238</v>
      </c>
      <c r="AF258" s="192">
        <v>9983</v>
      </c>
      <c r="AG258" s="192" t="s">
        <v>520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 hidden="1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520</v>
      </c>
      <c r="I259" s="119" t="s">
        <v>520</v>
      </c>
      <c r="J259" s="118"/>
      <c r="K259" s="118"/>
      <c r="L259" s="118" t="s">
        <v>520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854</v>
      </c>
      <c r="E261" s="47">
        <v>241</v>
      </c>
      <c r="F261" s="141" t="s">
        <v>797</v>
      </c>
      <c r="G261" s="10" t="str">
        <f>IF(D261="","*",VLOOKUP(F261,BS_ATIVIDADE[],3,FALSE))</f>
        <v>MECANIZAÇÃO - SOCADORA</v>
      </c>
      <c r="H261" s="191" t="s">
        <v>70</v>
      </c>
      <c r="I261" s="191" t="s">
        <v>70</v>
      </c>
      <c r="J261" s="118">
        <v>73</v>
      </c>
      <c r="K261" s="118">
        <v>15.1</v>
      </c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1655</v>
      </c>
      <c r="W261" s="118" t="s">
        <v>1357</v>
      </c>
      <c r="X261" s="117" t="s">
        <v>522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0.29166666666666669</v>
      </c>
      <c r="AE261" s="118">
        <v>6240</v>
      </c>
      <c r="AF261" s="118">
        <v>6200</v>
      </c>
      <c r="AG261" s="118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520</v>
      </c>
      <c r="I262" s="119" t="s">
        <v>520</v>
      </c>
      <c r="J262" s="118"/>
      <c r="K262" s="118"/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982</v>
      </c>
      <c r="E265" s="47">
        <v>249</v>
      </c>
      <c r="F265" s="141" t="s">
        <v>848</v>
      </c>
      <c r="G265" s="10" t="str">
        <f>IF(D265="","*",VLOOKUP(F265,BS_ATIVIDADE[],3,FALSE))</f>
        <v>AMV</v>
      </c>
      <c r="H265" s="191" t="s">
        <v>520</v>
      </c>
      <c r="I265" s="119" t="s">
        <v>520</v>
      </c>
      <c r="J265" s="118">
        <v>70</v>
      </c>
      <c r="K265" s="118">
        <v>87.2</v>
      </c>
      <c r="L265" s="118" t="s">
        <v>520</v>
      </c>
      <c r="M265" s="142" t="s">
        <v>1671</v>
      </c>
      <c r="N265" s="142" t="s">
        <v>1672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1673</v>
      </c>
      <c r="W265" s="118" t="s">
        <v>1674</v>
      </c>
      <c r="X265" s="117" t="s">
        <v>522</v>
      </c>
      <c r="Y265" s="144" t="s">
        <v>525</v>
      </c>
      <c r="Z265" s="117"/>
      <c r="AA265" s="118" t="s">
        <v>520</v>
      </c>
      <c r="AB265" s="116" t="s">
        <v>520</v>
      </c>
      <c r="AC265" s="116" t="s">
        <v>520</v>
      </c>
      <c r="AD265" s="120" t="s">
        <v>520</v>
      </c>
      <c r="AE265" s="118" t="s">
        <v>520</v>
      </c>
      <c r="AF265" s="118" t="s">
        <v>520</v>
      </c>
      <c r="AG265" s="118" t="s">
        <v>520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 hidden="1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520</v>
      </c>
      <c r="I266" s="119" t="s">
        <v>520</v>
      </c>
      <c r="J266" s="118"/>
      <c r="K266" s="118"/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9 BN227:BO230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250:BN734 BN164:BN226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250:BO734 BO164:BO226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2987" activePane="bottomLeft" state="frozen"/>
      <selection pane="bottomLeft" activeCell="P3013" sqref="A2987:P301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1675</v>
      </c>
      <c r="D5" s="263"/>
      <c r="E5" s="263"/>
      <c r="F5" s="263"/>
      <c r="G5" s="263"/>
      <c r="H5" s="263"/>
      <c r="I5" s="263"/>
      <c r="J5" s="264"/>
      <c r="K5" s="265" t="s">
        <v>1676</v>
      </c>
      <c r="L5" s="266"/>
      <c r="M5" s="266"/>
      <c r="N5" s="266"/>
      <c r="O5" s="267" t="s">
        <v>1677</v>
      </c>
      <c r="P5" s="268"/>
    </row>
    <row r="6" spans="1:16" s="82" customFormat="1" ht="15" customHeight="1">
      <c r="A6" s="74" t="s">
        <v>1678</v>
      </c>
      <c r="B6" s="83" t="s">
        <v>1679</v>
      </c>
      <c r="C6" s="84" t="s">
        <v>1061</v>
      </c>
      <c r="D6" s="85" t="s">
        <v>1062</v>
      </c>
      <c r="E6" s="84" t="s">
        <v>1680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1681</v>
      </c>
      <c r="M6" s="88" t="s">
        <v>710</v>
      </c>
      <c r="N6" s="89" t="s">
        <v>1056</v>
      </c>
      <c r="O6" s="230" t="s">
        <v>1099</v>
      </c>
      <c r="P6" s="150" t="s">
        <v>1682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31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31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31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31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31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31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31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31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31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31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31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31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31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31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31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31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31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31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31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31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 t="str">
        <f>IF(SP_NORTE!B254="","*",SP_NORTE!B254)</f>
        <v>*</v>
      </c>
      <c r="B255" s="91" t="str">
        <f>IF(SP_NORTE!X254="","*",SP_NORTE!X254)</f>
        <v>*</v>
      </c>
      <c r="C255" s="91" t="str">
        <f>IF(SP_NORTE!S254="","*",SP_NORTE!S254)</f>
        <v>-</v>
      </c>
      <c r="D255" s="91" t="str">
        <f>IF(SP_NORTE!T254="","*",SP_NORTE!T254)</f>
        <v>-</v>
      </c>
      <c r="E255" s="91" t="str">
        <f>IF(SP_NORTE!D254="","*",SP_NORTE!D254)</f>
        <v>*</v>
      </c>
      <c r="F255" s="91" t="str">
        <f>IF(SP_NORTE!H254="","*",SP_NORTE!H254)</f>
        <v>-</v>
      </c>
      <c r="G255" s="91" t="str">
        <f>IF(SP_NORTE!M254="","*",SP_NORTE!M254)</f>
        <v>*</v>
      </c>
      <c r="H255" s="130" t="str">
        <f>IF(SP_NORTE!K254="","*",SP_NORTE!K254)</f>
        <v>*</v>
      </c>
      <c r="I255" s="127" t="str">
        <f>IF(SP_NORTE!O254="","*",SP_NORTE!O254)</f>
        <v>*</v>
      </c>
      <c r="J255" s="127" t="str">
        <f>IF(SP_NORTE!P254="","*",SP_NORTE!P254)</f>
        <v>*</v>
      </c>
      <c r="K255" s="91" t="str">
        <f>IF(SP_NORTE!AK254="","*",SP_NORTE!AK254)</f>
        <v>-</v>
      </c>
      <c r="L255" s="91" t="str">
        <f>IF(SP_NORTE!AM254="","*",SP_NORTE!AM254)</f>
        <v>-</v>
      </c>
      <c r="M255" s="91">
        <f>IF(SP_NORTE!AP254="","*",SP_NORTE!AP254)</f>
        <v>0</v>
      </c>
      <c r="N255" s="91" t="str">
        <f>IF(SP_NORTE!AM254="","*",SP_NORTE!AM254)</f>
        <v>-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TMI-ZEB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A2" workbookViewId="0">
      <selection activeCell="H29" sqref="H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1683</v>
      </c>
      <c r="V1" s="274"/>
      <c r="W1" s="274"/>
    </row>
    <row r="2" spans="1:23" s="92" customFormat="1">
      <c r="A2" s="95" t="s">
        <v>1684</v>
      </c>
      <c r="B2" s="95" t="s">
        <v>1679</v>
      </c>
      <c r="C2" s="95" t="s">
        <v>511</v>
      </c>
      <c r="D2" s="96" t="s">
        <v>1061</v>
      </c>
      <c r="E2" s="96" t="s">
        <v>1062</v>
      </c>
      <c r="F2" s="96" t="s">
        <v>1678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1685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*</v>
      </c>
      <c r="C251" s="185" t="str">
        <f>IF(SP_NORTE!Z254="","*",SP_NORTE!Z254)</f>
        <v>*</v>
      </c>
      <c r="D251" s="174" t="str">
        <f>IF(SP_NORTE!S254="","*",SP_NORTE!S254)</f>
        <v>-</v>
      </c>
      <c r="E251" s="174" t="str">
        <f>IF(SP_NORTE!T254="","*",SP_NORTE!T254)</f>
        <v>-</v>
      </c>
      <c r="F251" s="184" t="str">
        <f>IF(SP_NORTE!B254="","*",SP_NORTE!B254)</f>
        <v>*</v>
      </c>
      <c r="G251" s="184" t="str">
        <f>IF(SP_NORTE!D254="","*",SP_NORTE!D254)</f>
        <v>*</v>
      </c>
      <c r="H251" s="184" t="str">
        <f>IF(SP_NORTE!F254="","*",SP_NORTE!F254)</f>
        <v>*</v>
      </c>
      <c r="I251" s="184" t="str">
        <f>IF(SP_NORTE!H254="","*",SP_NORTE!H254)</f>
        <v>-</v>
      </c>
      <c r="J251" s="184" t="str">
        <f>IF(SP_NORTE!I254="","*",SP_NORTE!I254)</f>
        <v>*</v>
      </c>
      <c r="K251" s="174" t="str">
        <f>IF(SP_NORTE!M254="","*",SP_NORTE!M254)</f>
        <v>*</v>
      </c>
      <c r="L251" s="174" t="str">
        <f>IF(SP_NORTE!N254="","*",SP_NORTE!N254)</f>
        <v>*</v>
      </c>
      <c r="M251" s="175" t="str">
        <f>IF(SP_NORTE!J254="","*",SP_NORTE!J254)</f>
        <v>*</v>
      </c>
      <c r="N251" s="183" t="str">
        <f>IF(SP_NORTE!K254="","*",SP_NORTE!K254)</f>
        <v>*</v>
      </c>
      <c r="O251" s="183" t="str">
        <f>IF(SP_NORTE!L254="","*",SP_NORTE!L254)</f>
        <v>*</v>
      </c>
      <c r="P251" s="182" t="str">
        <f>IF(SP_NORTE!O254="","*",SP_NORTE!O254)</f>
        <v>*</v>
      </c>
      <c r="Q251" s="182" t="str">
        <f>IF(SP_NORTE!P254="","*",SP_NORTE!P254)</f>
        <v>*</v>
      </c>
      <c r="R251" s="184" t="str">
        <f>IF(SP_NORTE!Q254="","*",CONCATENATE(SP_NORTE!Q254," ",SP_NORTE!R254))</f>
        <v>*</v>
      </c>
      <c r="S251" s="184" t="str">
        <f>IF(SP_NORTE!V254="","*",SP_NORTE!V254)</f>
        <v>*</v>
      </c>
      <c r="T251" s="184" t="str">
        <f>IF(SP_NORTE!W254="","*",SP_NORTE!W254)</f>
        <v>*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OPORTUNIDADE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TMI-ZEB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OPORTUNIDADE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1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OPORTUNIDADE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OPORTUNIDADE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TMI-ZEB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OPORTUNIDADE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OPORTUNIDADE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1686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1687</v>
      </c>
      <c r="C2" s="135" t="s">
        <v>1046</v>
      </c>
      <c r="D2" s="84" t="s">
        <v>1048</v>
      </c>
      <c r="E2" s="84" t="s">
        <v>1688</v>
      </c>
      <c r="F2" s="112" t="s">
        <v>1689</v>
      </c>
      <c r="G2" s="84" t="s">
        <v>1690</v>
      </c>
      <c r="H2" s="84" t="s">
        <v>1691</v>
      </c>
      <c r="I2" s="84" t="s">
        <v>1692</v>
      </c>
      <c r="J2" s="84" t="s">
        <v>1693</v>
      </c>
      <c r="K2" s="86" t="s">
        <v>1694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 t="str">
        <f>IF(SP_NORTE!B254="","*",SP_NORTE!B254)</f>
        <v>*</v>
      </c>
      <c r="D247" s="107" t="str">
        <f>IF(SP_NORTE!D254="","*",SP_NORTE!D254)</f>
        <v>*</v>
      </c>
      <c r="E247" s="107" t="str">
        <f>IF(SP_NORTE!H254="","*",SP_NORTE!H254)</f>
        <v>-</v>
      </c>
      <c r="F247" s="113" t="str">
        <f>IF(SP_NORTE!M254="","*",SP_NORTE!M254)</f>
        <v>*</v>
      </c>
      <c r="G247" s="108" t="str">
        <f>IF(SP_NORTE!I254="","*",SP_NORTE!I254)</f>
        <v>*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OPORTUNIDADE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OPORTUNIDADE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OPORTUNIDADE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OPORTUNIDADE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OPORTUNIDADE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OPORTUNIDADE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2025-10-18T10:22:54Z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