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55" documentId="8_{B6337239-1A00-434D-AAD0-422EA1FEB5AE}" xr6:coauthVersionLast="47" xr6:coauthVersionMax="47" xr10:uidLastSave="{A394329F-7700-4021-BB56-3FDE742BA4E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<sst xmlns="http://schemas.openxmlformats.org/spreadsheetml/2006/main" count="5056" uniqueCount="1392">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</sst>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115" activePane="bottomRight" state="frozen"/>
      <selection pane="bottomRight" activeCell="D124" sqref="D1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900</v>
      </c>
      <c r="AL92" s="283" t="str">
        <f>IF(BS_CONTROLE[[#This Row],[Local - Encerramento]]=0, "-", BS_CONTROLE[[#This Row],[Local - Encerramento]])</f>
        <v>-</v>
      </c>
      <c r="AM92" s="283" t="s">
        <v>899</v>
      </c>
      <c r="AN92" s="283" t="s">
        <v>900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1332</v>
      </c>
      <c r="BK92" s="16" t="s">
        <v>1333</v>
      </c>
      <c r="BL92" s="15"/>
      <c r="BM92" s="14" t="s">
        <v>983</v>
      </c>
      <c r="BN92" s="14" t="s">
        <v>1012</v>
      </c>
      <c r="BO92" s="164" t="s">
        <v>1064</v>
      </c>
      <c r="BP92" s="16" t="s">
        <v>1334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1335</v>
      </c>
      <c r="BK96" s="396" t="s">
        <v>1336</v>
      </c>
      <c r="BL96" s="15"/>
      <c r="BM96" s="14" t="s">
        <v>987</v>
      </c>
      <c r="BN96" s="14" t="s">
        <v>987</v>
      </c>
      <c r="BO96" s="164" t="s">
        <v>987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1337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1338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1339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1340</v>
      </c>
      <c r="X107" s="217" t="s">
        <v>963</v>
      </c>
      <c r="Y107" s="157" t="s">
        <v>966</v>
      </c>
      <c r="Z107" s="157"/>
      <c r="AA107" s="83" t="s">
        <v>1341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1342</v>
      </c>
      <c r="BK107" s="16" t="s">
        <v>1342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</v>
      </c>
      <c r="B112" s="170"/>
      <c r="C112" s="8" t="str">
        <f>IF(BS_CONTROLE[[#This Row],[DATA]]="","",WEEKNUM(BS_CONTROLE[[#This Row],[DATA]]))</f>
        <v/>
      </c>
      <c r="D112" s="51" t="s">
        <v>213</v>
      </c>
      <c r="E112" s="319">
        <v>106</v>
      </c>
      <c r="F112" s="171"/>
      <c r="G112" s="9" t="e">
        <f>IF(D112="","*",VLOOKUP(F112,BS_ATIVIDADE[#All],3,FALSE))</f>
        <v>#N/A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e">
        <f>IF(D112="","*",VLOOKUP(AI112,BS_ATIVIDADE[#Data],3,FALSE))</f>
        <v>#N/A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>W70</v>
      </c>
      <c r="B114" s="170"/>
      <c r="C114" s="8" t="str">
        <f>IF(BS_CONTROLE[[#This Row],[DATA]]="","",WEEKNUM(BS_CONTROLE[[#This Row],[DATA]]))</f>
        <v/>
      </c>
      <c r="D114" s="51" t="s">
        <v>245</v>
      </c>
      <c r="E114" s="319">
        <v>108</v>
      </c>
      <c r="F114" s="171"/>
      <c r="G114" s="9" t="e">
        <f>IF(D114="","*",VLOOKUP(F114,BS_ATIVIDADE[#All],3,FALSE))</f>
        <v>#N/A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e">
        <f>IF(D114="","*",VLOOKUP(AI114,BS_ATIVIDADE[#Data],3,FALSE))</f>
        <v>#N/A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</v>
      </c>
      <c r="B116" s="170"/>
      <c r="C116" s="8" t="str">
        <f>IF(BS_CONTROLE[[#This Row],[DATA]]="","",WEEKNUM(BS_CONTROLE[[#This Row],[DATA]]))</f>
        <v/>
      </c>
      <c r="D116" s="51" t="s">
        <v>133</v>
      </c>
      <c r="E116" s="319">
        <v>110</v>
      </c>
      <c r="F116" s="171"/>
      <c r="G116" s="9" t="e">
        <f>IF(D116="","*",VLOOKUP(F116,BS_ATIVIDADE[#All],3,FALSE))</f>
        <v>#N/A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e">
        <f>IF(D116="","*",VLOOKUP(AI116,BS_ATIVIDADE[#Data],3,FALSE))</f>
        <v>#N/A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>E46</v>
      </c>
      <c r="B118" s="170"/>
      <c r="C118" s="8" t="str">
        <f>IF(BS_CONTROLE[[#This Row],[DATA]]="","",WEEKNUM(BS_CONTROLE[[#This Row],[DATA]]))</f>
        <v/>
      </c>
      <c r="D118" s="51" t="s">
        <v>159</v>
      </c>
      <c r="E118" s="319">
        <v>112</v>
      </c>
      <c r="F118" s="171"/>
      <c r="G118" s="9" t="e">
        <f>IF(D118="","*",VLOOKUP(F118,BS_ATIVIDADE[#All],3,FALSE))</f>
        <v>#N/A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e">
        <f>IF(D118="","*",VLOOKUP(AI118,BS_ATIVIDADE[#Data],3,FALSE))</f>
        <v>#N/A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MARCOS (TF-520)</v>
      </c>
      <c r="B121" s="170"/>
      <c r="C121" s="8" t="str">
        <f>IF(BS_CONTROLE[[#This Row],[DATA]]="","",WEEKNUM(BS_CONTROLE[[#This Row],[DATA]]))</f>
        <v/>
      </c>
      <c r="D121" s="51" t="s">
        <v>324</v>
      </c>
      <c r="E121" s="319">
        <v>115</v>
      </c>
      <c r="F121" s="171"/>
      <c r="G121" s="9" t="e">
        <f>IF(D121="","*",VLOOKUP(F121,BS_ATIVIDADE[#All],3,FALSE))</f>
        <v>#N/A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e">
        <f>IF(D121="","*",VLOOKUP(AI121,BS_ATIVIDADE[#Data],3,FALSE))</f>
        <v>#N/A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7" operator="equal">
      <formula>"ERRO"</formula>
    </cfRule>
  </conditionalFormatting>
  <conditionalFormatting sqref="X4 Y476:Y551 Y1:Z475">
    <cfRule type="cellIs" dxfId="139" priority="18366" operator="equal">
      <formula>"OPORTUNIDADE"</formula>
    </cfRule>
  </conditionalFormatting>
  <conditionalFormatting sqref="AZ6:AZ523">
    <cfRule type="expression" dxfId="138" priority="18361">
      <formula>$BU6=1</formula>
    </cfRule>
  </conditionalFormatting>
  <conditionalFormatting sqref="BQ6:BQ600">
    <cfRule type="cellIs" dxfId="137" priority="18372" operator="equal">
      <formula>"Produção e Intervalo"</formula>
    </cfRule>
    <cfRule type="cellIs" dxfId="136" priority="18373" operator="equal">
      <formula>"Aderente"</formula>
    </cfRule>
    <cfRule type="cellIs" dxfId="135" priority="18374" operator="equal">
      <formula>"Intervalo"</formula>
    </cfRule>
    <cfRule type="cellIs" dxfId="134" priority="18375" operator="equal">
      <formula>"Produção"</formula>
    </cfRule>
    <cfRule type="cellIs" dxfId="133" priority="18376" operator="equal">
      <formula>"ERRO"</formula>
    </cfRule>
  </conditionalFormatting>
  <conditionalFormatting sqref="BR6:BS553">
    <cfRule type="cellIs" dxfId="132" priority="18354" operator="equal">
      <formula>"*"</formula>
    </cfRule>
    <cfRule type="cellIs" dxfId="131" priority="18355" operator="greaterThanOrEqual">
      <formula>1</formula>
    </cfRule>
    <cfRule type="cellIs" dxfId="130" priority="18356" operator="lessThan">
      <formula>1</formula>
    </cfRule>
  </conditionalFormatting>
  <conditionalFormatting sqref="X476:X523 Y476:Y551 Y6:Z475">
    <cfRule type="cellIs" dxfId="129" priority="18302" operator="equal">
      <formula>"NÃO"</formula>
    </cfRule>
    <cfRule type="cellIs" dxfId="128" priority="18303" operator="equal">
      <formula>"SIM"</formula>
    </cfRule>
  </conditionalFormatting>
  <conditionalFormatting sqref="X476:X523">
    <cfRule type="cellIs" dxfId="127" priority="18301" operator="equal">
      <formula>"OPORTUNIDADE"</formula>
    </cfRule>
  </conditionalFormatting>
  <conditionalFormatting sqref="Z476:Z523">
    <cfRule type="cellIs" dxfId="126" priority="18299" operator="equal">
      <formula>"NÃO"</formula>
    </cfRule>
    <cfRule type="cellIs" dxfId="125" priority="18300" operator="equal">
      <formula>"SIM"</formula>
    </cfRule>
  </conditionalFormatting>
  <conditionalFormatting sqref="Z476:Z523">
    <cfRule type="cellIs" dxfId="124" priority="18298" operator="equal">
      <formula>"OPORTUNIDADE"</formula>
    </cfRule>
  </conditionalFormatting>
  <conditionalFormatting sqref="Y1048576">
    <cfRule type="cellIs" dxfId="123" priority="18183" operator="equal">
      <formula>"OPORTUNIDADE"</formula>
    </cfRule>
  </conditionalFormatting>
  <conditionalFormatting sqref="Y1048576">
    <cfRule type="cellIs" dxfId="122" priority="18181" operator="equal">
      <formula>"NÃO"</formula>
    </cfRule>
    <cfRule type="cellIs" dxfId="121" priority="18182" operator="equal">
      <formula>"SIM"</formula>
    </cfRule>
  </conditionalFormatting>
  <conditionalFormatting sqref="Z524:Z549">
    <cfRule type="cellIs" dxfId="120" priority="17918" operator="equal">
      <formula>"OPORTUNIDADE"</formula>
    </cfRule>
  </conditionalFormatting>
  <conditionalFormatting sqref="Z524:Z549">
    <cfRule type="cellIs" dxfId="119" priority="17916" operator="equal">
      <formula>"NÃO"</formula>
    </cfRule>
    <cfRule type="cellIs" dxfId="118" priority="17917" operator="equal">
      <formula>"SIM"</formula>
    </cfRule>
  </conditionalFormatting>
  <conditionalFormatting sqref="X550">
    <cfRule type="cellIs" dxfId="117" priority="17904" operator="equal">
      <formula>"NÃO"</formula>
    </cfRule>
    <cfRule type="cellIs" dxfId="116" priority="17905" operator="equal">
      <formula>"SIM"</formula>
    </cfRule>
  </conditionalFormatting>
  <conditionalFormatting sqref="X550">
    <cfRule type="cellIs" dxfId="115" priority="17903" operator="equal">
      <formula>"OPORTUNIDADE"</formula>
    </cfRule>
  </conditionalFormatting>
  <conditionalFormatting sqref="Z550">
    <cfRule type="cellIs" dxfId="114" priority="17901" operator="equal">
      <formula>"NÃO"</formula>
    </cfRule>
    <cfRule type="cellIs" dxfId="113" priority="17902" operator="equal">
      <formula>"SIM"</formula>
    </cfRule>
  </conditionalFormatting>
  <conditionalFormatting sqref="Z550">
    <cfRule type="cellIs" dxfId="112" priority="17900" operator="equal">
      <formula>"OPORTUNIDADE"</formula>
    </cfRule>
  </conditionalFormatting>
  <conditionalFormatting sqref="BI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0">
      <iconSet showValue="0">
        <cfvo type="percent" val="0"/>
        <cfvo type="num" val="1"/>
        <cfvo type="num" val="1" gte="0"/>
      </iconSet>
    </cfRule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0">
      <formula>$BU493=1</formula>
    </cfRule>
  </conditionalFormatting>
  <conditionalFormatting sqref="AZ526:AZ550">
    <cfRule type="expression" dxfId="110" priority="18680">
      <formula>$BU498=1</formula>
    </cfRule>
  </conditionalFormatting>
  <conditionalFormatting sqref="BI524:BI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5" operator="equal">
      <formula>"*"</formula>
    </cfRule>
    <cfRule type="cellIs" dxfId="108" priority="13316" operator="greaterThanOrEqual">
      <formula>1</formula>
    </cfRule>
    <cfRule type="cellIs" dxfId="107" priority="13317" operator="lessThan">
      <formula>1</formula>
    </cfRule>
  </conditionalFormatting>
  <conditionalFormatting sqref="BI6:BI523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106 BK108:BK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2" operator="equal">
      <formula>"ERRO"</formula>
    </cfRule>
  </conditionalFormatting>
  <conditionalFormatting sqref="BK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1343</v>
      </c>
      <c r="W1" s="384"/>
      <c r="X1" s="384"/>
      <c r="Y1" s="103"/>
    </row>
    <row r="2" spans="1:25" s="100" customFormat="1" ht="11.25" customHeight="1">
      <c r="A2" s="104" t="s">
        <v>1344</v>
      </c>
      <c r="B2" s="104" t="s">
        <v>1345</v>
      </c>
      <c r="C2" s="104" t="s">
        <v>7</v>
      </c>
      <c r="D2" s="105" t="s">
        <v>1169</v>
      </c>
      <c r="E2" s="105" t="s">
        <v>1170</v>
      </c>
      <c r="F2" s="105" t="s">
        <v>1346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1347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V86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W70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>
        <f ca="1">_xlfn.XLOOKUP(G112&amp;$V$2,BS_CONTROLE[CHAVE],BS_CONTROLE[Quantidade_11],"-")</f>
        <v>28</v>
      </c>
      <c r="W112" s="111">
        <f ca="1">_xlfn.XLOOKUP(G112&amp;$W$2,BS_CONTROLE[CHAVE],BS_CONTROLE[Quantidade_11],"-")</f>
        <v>1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A80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E46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>
        <f ca="1">_xlfn.XLOOKUP(G116&amp;$V$2,BS_CONTROLE[CHAVE],BS_CONTROLE[Quantidade_11],"-")</f>
        <v>6240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MARCOS (TF-520)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1348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1349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1350</v>
      </c>
      <c r="E3" s="321" t="s">
        <v>1351</v>
      </c>
      <c r="F3" s="321" t="s">
        <v>1352</v>
      </c>
      <c r="G3" s="321" t="s">
        <v>1353</v>
      </c>
      <c r="H3" s="321" t="s">
        <v>1354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1355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1356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1357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1358</v>
      </c>
      <c r="C4" s="326" t="s">
        <v>1359</v>
      </c>
      <c r="D4" s="326" t="s">
        <v>1360</v>
      </c>
      <c r="E4" s="326" t="s">
        <v>1361</v>
      </c>
      <c r="F4" s="326" t="s">
        <v>358</v>
      </c>
      <c r="G4" s="326" t="s">
        <v>1362</v>
      </c>
      <c r="H4" s="191"/>
    </row>
    <row r="5" spans="1:8" ht="43.5">
      <c r="A5" s="191"/>
      <c r="B5" s="327" t="s">
        <v>1363</v>
      </c>
      <c r="C5" s="327">
        <v>309525</v>
      </c>
      <c r="D5" s="327" t="s">
        <v>1364</v>
      </c>
      <c r="E5" s="327" t="s">
        <v>245</v>
      </c>
      <c r="F5" s="327" t="s">
        <v>1365</v>
      </c>
      <c r="G5" s="328">
        <v>46296</v>
      </c>
      <c r="H5" s="191"/>
    </row>
    <row r="6" spans="1:8" ht="43.5">
      <c r="A6" s="191"/>
      <c r="B6" s="327" t="s">
        <v>1366</v>
      </c>
      <c r="C6" s="327">
        <v>256875</v>
      </c>
      <c r="D6" s="327" t="s">
        <v>1367</v>
      </c>
      <c r="E6" s="327" t="s">
        <v>245</v>
      </c>
      <c r="F6" s="327" t="s">
        <v>1365</v>
      </c>
      <c r="G6" s="328">
        <v>46296</v>
      </c>
      <c r="H6" s="191"/>
    </row>
    <row r="7" spans="1:8" ht="43.5">
      <c r="A7" s="191"/>
      <c r="B7" s="327" t="s">
        <v>1368</v>
      </c>
      <c r="C7" s="327">
        <v>257278</v>
      </c>
      <c r="D7" s="327" t="s">
        <v>1369</v>
      </c>
      <c r="E7" s="327" t="s">
        <v>236</v>
      </c>
      <c r="F7" s="327" t="s">
        <v>1370</v>
      </c>
      <c r="G7" s="328">
        <v>46235</v>
      </c>
      <c r="H7" s="191"/>
    </row>
    <row r="8" spans="1:8" ht="43.5">
      <c r="A8" s="191"/>
      <c r="B8" s="327" t="s">
        <v>1371</v>
      </c>
      <c r="C8" s="327">
        <v>261794</v>
      </c>
      <c r="D8" s="327" t="s">
        <v>1372</v>
      </c>
      <c r="E8" s="327" t="s">
        <v>236</v>
      </c>
      <c r="F8" s="327" t="s">
        <v>1370</v>
      </c>
      <c r="G8" s="328">
        <v>46082</v>
      </c>
      <c r="H8" s="191"/>
    </row>
    <row r="9" spans="1:8" ht="43.5">
      <c r="A9" s="191"/>
      <c r="B9" s="327" t="s">
        <v>1373</v>
      </c>
      <c r="C9" s="327">
        <v>257033</v>
      </c>
      <c r="D9" s="327" t="s">
        <v>1374</v>
      </c>
      <c r="E9" s="327" t="s">
        <v>236</v>
      </c>
      <c r="F9" s="327" t="s">
        <v>545</v>
      </c>
      <c r="G9" s="327" t="s">
        <v>1375</v>
      </c>
      <c r="H9" s="191"/>
    </row>
    <row r="10" spans="1:8" ht="43.5">
      <c r="A10" s="191"/>
      <c r="B10" s="327" t="s">
        <v>1376</v>
      </c>
      <c r="C10" s="327">
        <v>396578</v>
      </c>
      <c r="D10" s="327" t="s">
        <v>1377</v>
      </c>
      <c r="E10" s="327" t="s">
        <v>236</v>
      </c>
      <c r="F10" s="327" t="s">
        <v>545</v>
      </c>
      <c r="G10" s="327" t="s">
        <v>1375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1378</v>
      </c>
      <c r="D5" s="389"/>
      <c r="E5" s="389"/>
      <c r="F5" s="389"/>
      <c r="G5" s="389"/>
      <c r="H5" s="389"/>
      <c r="I5" s="389"/>
      <c r="J5" s="390"/>
      <c r="K5" s="391" t="s">
        <v>1379</v>
      </c>
      <c r="L5" s="392"/>
      <c r="M5" s="392"/>
      <c r="N5" s="392"/>
      <c r="O5" s="393" t="s">
        <v>1380</v>
      </c>
      <c r="P5" s="394"/>
      <c r="Q5" s="395"/>
    </row>
    <row r="6" spans="1:17" s="93" customFormat="1" ht="15.75" customHeight="1">
      <c r="A6" s="87" t="s">
        <v>1346</v>
      </c>
      <c r="B6" s="94" t="s">
        <v>1345</v>
      </c>
      <c r="C6" s="95" t="s">
        <v>1169</v>
      </c>
      <c r="D6" s="96" t="s">
        <v>1170</v>
      </c>
      <c r="E6" s="95" t="s">
        <v>1381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1382</v>
      </c>
      <c r="M6" s="138" t="s">
        <v>30</v>
      </c>
      <c r="N6" s="139" t="s">
        <v>1164</v>
      </c>
      <c r="O6" s="245" t="s">
        <v>1207</v>
      </c>
      <c r="P6" s="156"/>
      <c r="Q6" s="192" t="s">
        <v>1383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V86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W70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A80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E46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MARCOS (TF-520)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1384</v>
      </c>
      <c r="C2" s="95" t="s">
        <v>1154</v>
      </c>
      <c r="D2" s="95" t="s">
        <v>1156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0" t="s">
        <v>1391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V86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W70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A80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E46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MARCOS (TF-520)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2026-01-07T16:07:43Z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