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437" documentId="120_S{118792C3-22EF-5104-A093-F22BFE3913F3}" xr6:coauthVersionLast="47" xr6:coauthVersionMax="47" xr10:uidLastSave="{872C7540-1DFA-4C5D-AC8E-781369E9E793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8" i="1" l="1" a="1"/>
  <c r="N318" i="1"/>
  <c r="M318" i="1" a="1"/>
  <c r="M318" i="1"/>
  <c r="N316" i="1" a="1"/>
  <c r="N316" i="1"/>
  <c r="M316" i="1" a="1"/>
  <c r="M316" i="1"/>
  <c r="N315" i="1" a="1"/>
  <c r="N315" i="1"/>
  <c r="M315" i="1" a="1"/>
  <c r="M315" i="1"/>
  <c r="N314" i="1" a="1"/>
  <c r="N314" i="1"/>
  <c r="M314" i="1" a="1"/>
  <c r="M314" i="1"/>
  <c r="N313" i="1" a="1"/>
  <c r="N313" i="1"/>
  <c r="M313" i="1" a="1"/>
  <c r="M313" i="1"/>
  <c r="N312" i="1" a="1"/>
  <c r="N312" i="1"/>
  <c r="M312" i="1" a="1"/>
  <c r="M312" i="1"/>
  <c r="N310" i="1" a="1"/>
  <c r="N310" i="1"/>
  <c r="M310" i="1" a="1"/>
  <c r="M310" i="1"/>
  <c r="N309" i="1" a="1"/>
  <c r="N309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AQ772" i="1"/>
  <c r="BB772" i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L306" i="15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772" i="1" l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<sst xmlns="http://schemas.openxmlformats.org/spreadsheetml/2006/main" count="6793" uniqueCount="1480">
  <si>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</si>
  <si>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</si>
  <si>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</si>
  <si>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</si>
  <si>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</si>
  <si>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</si>
  <si>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</si>
  <si>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</si>
  <si>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</si>
  <si>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</si>
  <si>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</si>
  <si>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</si>
  <si>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</si>
  <si>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</si>
  <si>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</si>
  <si>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</si>
  <si>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</si>
  <si>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</si>
  <si>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</si>
  <si>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</si>
  <si>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</si>
  <si>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</si>
  <si>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</si>
  <si>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</si>
  <si>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</si>
  <si>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</si>
  <si>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</si>
  <si>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</si>
  <si>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</si>
  <si>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</si>
  <si>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</si>
  <si>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</si>
  <si>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</si>
  <si>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</si>
  <si>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</si>
  <si>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</si>
  <si>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</si>
  <si>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</si>
  <si>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</si>
  <si>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</si>
  <si>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</si>
  <si>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</si>
  <si>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</si>
  <si>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</si>
  <si>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</si>
  <si>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</si>
  <si>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</si>
  <si>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</si>
  <si>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</si>
  <si>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</si>
  <si>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</si>
  <si>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</si>
  <si>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</si>
  <si>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</si>
  <si>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</si>
  <si>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</si>
  <si>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</si>
  <si>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</si>
  <si>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</si>
  <si>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</si>
  <si>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</si>
  <si>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</si>
  <si>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</si>
  <si>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</si>
  <si>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</si>
  <si>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</si>
  <si>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</si>
  <si>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</si>
  <si>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</si>
  <si>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</si>
  <si>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</si>
  <si>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</si>
  <si>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</si>
  <si>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</si>
  <si>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</si>
  <si>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</si>
  <si>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</si>
  <si>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</si>
  <si>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</si>
  <si>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</si>
  <si>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</si>
  <si>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</si>
  <si>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</si>
  <si>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</si>
  <si>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</si>
  <si>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</si>
  <si>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</si>
  <si>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</si>
  <si>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</si>
  <si>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</si>
  <si>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</si>
  <si>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</si>
  <si>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</si>
  <si>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</si>
  <si>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</si>
  <si>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</si>
  <si>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</si>
  <si>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</si>
  <si>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</si>
  <si>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</si>
  <si>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</si>
  <si>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</si>
  <si>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</si>
  <si>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</si>
  <si>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</si>
  <si>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</si>
  <si>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</si>
  <si>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</si>
  <si>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</si>
  <si>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</si>
  <si>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</si>
  <si>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</si>
  <si>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</si>
  <si>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</si>
  <si>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</si>
  <si>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</si>
  <si>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</si>
  <si>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</si>
  <si>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</si>
  <si>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</si>
  <si>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</si>
  <si>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</si>
  <si>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</si>
  <si>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</si>
  <si>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</si>
  <si>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</si>
  <si>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</si>
  <si>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</si>
  <si>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</si>
  <si>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</si>
  <si>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</si>
  <si>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</si>
  <si>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</si>
  <si>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</si>
  <si>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</si>
  <si>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</si>
  <si>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</si>
  <si>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</si>
  <si>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</si>
  <si>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</si>
  <si>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</si>
  <si>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</si>
  <si>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</si>
  <si>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</si>
  <si>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</si>
  <si>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</si>
  <si>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</si>
  <si>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</si>
  <si>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</si>
  <si>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</si>
  <si>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</si>
  <si>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</si>
  <si>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</si>
  <si>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</si>
  <si>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</si>
  <si>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</si>
  <si>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</si>
  <si>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</si>
  <si>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</si>
  <si>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</si>
  <si>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</si>
  <si>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</si>
  <si>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</si>
  <si>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</si>
  <si>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</si>
  <si>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</si>
  <si>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</si>
  <si>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</si>
  <si>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</si>
  <si>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</si>
  <si>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</si>
  <si>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</si>
  <si>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</si>
  <si>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</si>
  <si>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</si>
  <si>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</si>
  <si>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</si>
  <si>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</si>
  <si>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</si>
  <si>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</si>
  <si>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</si>
  <si>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</si>
  <si>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</si>
  <si>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</si>
  <si>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</si>
  <si>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</si>
  <si>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</si>
  <si>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</si>
  <si>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</si>
  <si>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</si>
  <si>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</si>
  <si>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</si>
  <si>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</si>
  <si>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</si>
  <si>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</si>
  <si>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</si>
  <si>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</si>
  <si>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</si>
  <si>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</si>
  <si>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</si>
  <si>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</si>
  <si>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</si>
  <si>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</si>
  <si>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</si>
  <si>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</si>
  <si>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</si>
  <si>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</si>
  <si>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</si>
  <si>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</si>
  <si>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</si>
  <si>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</si>
  <si>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</si>
  <si>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</si>
  <si>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</si>
  <si>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</si>
  <si>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</si>
  <si>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</si>
  <si>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</si>
  <si>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</si>
  <si>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</si>
  <si>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</si>
  <si>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</si>
  <si>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</si>
  <si>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</si>
  <si>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</si>
  <si>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</si>
  <si>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</si>
  <si>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</si>
  <si>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</si>
  <si>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</si>
  <si>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</si>
  <si>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</si>
  <si>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</si>
  <si>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</si>
  <si>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</si>
  <si>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</si>
  <si>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</si>
  <si>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</si>
  <si>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</si>
  <si>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</si>
  <si>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</si>
  <si>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</si>
  <si>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</si>
  <si>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</si>
  <si>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</si>
  <si>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</si>
  <si>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</si>
  <si>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</si>
  <si>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</si>
  <si>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</si>
  <si>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</si>
  <si>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</si>
  <si>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</si>
  <si>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</si>
  <si>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</si>
  <si>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</si>
  <si>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</si>
  <si>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</si>
  <si>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</si>
  <si>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</si>
  <si>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</si>
  <si>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</si>
  <si>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</si>
  <si>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</si>
  <si>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</si>
  <si>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</si>
  <si>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</si>
  <si>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</si>
  <si>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</si>
  <si>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</si>
  <si>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</si>
  <si>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</si>
  <si>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</si>
  <si>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</si>
  <si>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</si>
  <si>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</si>
  <si>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</si>
  <si>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</si>
  <si>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</si>
  <si>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</si>
  <si>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</si>
  <si>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</si>
  <si>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</si>
  <si>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</si>
  <si>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</si>
  <si>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</si>
  <si>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</si>
  <si>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</si>
  <si>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</si>
  <si>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</si>
  <si>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</si>
  <si>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</si>
  <si>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</si>
  <si>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</si>
  <si>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</si>
  <si>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</si>
  <si>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</si>
  <si>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</si>
  <si>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</si>
  <si>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</si>
  <si>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</si>
  <si>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</si>
  <si>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</si>
  <si>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</si>
  <si>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</si>
  <si>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</si>
  <si>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</si>
  <si>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</si>
  <si>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</si>
  <si>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</si>
  <si>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</si>
  <si>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</si>
  <si>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</si>
  <si>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</si>
  <si>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</si>
  <si>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</si>
  <si>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</si>
  <si>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</si>
  <si>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</si>
  <si>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</si>
  <si>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</si>
  <si>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</si>
  <si>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</si>
  <si>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</si>
  <si>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</si>
  <si>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</si>
  <si>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</si>
  <si>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</si>
  <si>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</si>
  <si>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</si>
  <si>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</si>
  <si>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</si>
  <si>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</si>
  <si>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</si>
  <si>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</si>
  <si>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</si>
  <si>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</si>
  <si>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</si>
  <si>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</si>
  <si>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</si>
  <si>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</si>
  <si>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</si>
  <si>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</si>
  <si>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</si>
  <si>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</si>
  <si>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</si>
  <si>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</si>
  <si>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</si>
  <si>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</si>
  <si>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</si>
  <si>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</si>
  <si>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</si>
  <si>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</si>
  <si>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</si>
  <si>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</si>
  <si>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</si>
  <si>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</si>
  <si>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</si>
  <si>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</si>
  <si>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</si>
  <si>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</si>
  <si>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</si>
  <si>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</si>
  <si>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</si>
  <si>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</si>
  <si>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</si>
  <si>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</si>
  <si>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</si>
  <si>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</si>
  <si>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</si>
  <si>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</si>
  <si>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</si>
  <si>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</si>
  <si>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</si>
  <si>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</si>
  <si>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</si>
  <si>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</si>
  <si>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</si>
  <si>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</si>
  <si>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</si>
  <si>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</si>
  <si>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</si>
  <si>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</si>
  <si>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</si>
  <si>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</si>
  <si>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</si>
  <si>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</si>
  <si>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</si>
  <si>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</si>
  <si>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</si>
  <si>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</si>
  <si>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</si>
  <si>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</si>
  <si>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</si>
  <si>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</si>
  <si>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</si>
  <si>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</si>
  <si>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</si>
  <si>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</si>
  <si>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</si>
  <si>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</si>
  <si>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</si>
  <si>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</si>
  <si>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</si>
  <si>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</si>
  <si>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</si>
  <si>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</si>
  <si>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</si>
  <si>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</si>
  <si>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</si>
  <si>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</si>
  <si>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</si>
  <si>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</si>
  <si>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</si>
  <si>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</si>
  <si>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</si>
  <si>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</si>
  <si>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</si>
  <si>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</si>
  <si>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</si>
  <si>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</si>
  <si>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</si>
  <si>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</si>
  <si>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</si>
  <si>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</si>
  <si>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</si>
  <si>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</si>
  <si>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</si>
  <si>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</si>
  <si>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</si>
  <si>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</si>
  <si>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</si>
  <si>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</si>
  <si>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</si>
  <si>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</si>
  <si>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</si>
  <si>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</si>
  <si>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</si>
  <si>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</si>
  <si>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</si>
  <si>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</si>
  <si>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</si>
  <si>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</si>
  <si>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</si>
  <si>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</si>
  <si>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</si>
  <si>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</si>
  <si>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</si>
  <si>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</si>
  <si>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</si>
  <si>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</si>
  <si>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</si>
  <si>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</si>
  <si>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</si>
  <si>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</si>
  <si>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</si>
  <si>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</si>
  <si>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</si>
  <si>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</si>
  <si>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</si>
  <si>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</si>
  <si>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</si>
  <si>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</si>
  <si>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</si>
  <si>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</si>
  <si>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</si>
  <si>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</si>
  <si>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</si>
  <si>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</si>
  <si>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</si>
  <si>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</si>
  <si>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</si>
  <si>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</si>
  <si>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</si>
  <si>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</si>
  <si>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</si>
  <si>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</si>
  <si>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</si>
  <si>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</si>
  <si>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</si>
  <si>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</si>
  <si>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</si>
  <si>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</si>
  <si>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</si>
  <si>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</si>
  <si>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</si>
  <si>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</si>
  <si>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</si>
  <si>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</si>
  <si>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</si>
  <si>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</si>
  <si>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</si>
  <si>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</si>
  <si>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</si>
  <si>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</si>
  <si>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</si>
  <si>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</si>
  <si>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</si>
  <si>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</si>
  <si>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</si>
  <si>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</si>
  <si>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</si>
  <si>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</si>
  <si>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</si>
  <si>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</si>
  <si>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</si>
  <si>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</si>
  <si>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</si>
  <si>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</si>
  <si>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</si>
  <si>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</si>
  <si>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</si>
  <si>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</si>
  <si>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</si>
  <si>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</si>
  <si>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</si>
  <si>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</si>
  <si>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</si>
  <si>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</si>
  <si>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</si>
  <si>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</si>
  <si>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</si>
  <si>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</si>
  <si>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</si>
  <si>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</si>
  <si>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</si>
  <si>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</si>
  <si>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</si>
  <si>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</si>
  <si>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</si>
  <si>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</si>
  <si>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</si>
  <si>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</si>
  <si>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</si>
  <si>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</si>
  <si>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</si>
  <si>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</si>
  <si>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</si>
  <si>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</si>
  <si>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</si>
  <si>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</si>
  <si>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</si>
  <si>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</si>
  <si>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</si>
  <si>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</si>
  <si>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</si>
  <si>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</si>
  <si>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</si>
  <si>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</si>
  <si>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</si>
  <si>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</si>
  <si>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</si>
  <si>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</si>
  <si>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</si>
  <si>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</si>
  <si>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</si>
  <si>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</si>
  <si>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</si>
  <si>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</si>
  <si>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</si>
  <si>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</si>
  <si>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</si>
  <si>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</si>
  <si>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</si>
  <si>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</si>
  <si>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</si>
  <si>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</si>
  <si>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</si>
  <si>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</si>
  <si>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</si>
  <si>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</si>
  <si>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</si>
  <si>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</si>
  <si>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</si>
  <si>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</si>
  <si>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</si>
  <si>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</si>
  <si>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</si>
  <si>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</si>
  <si>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</si>
  <si>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</si>
  <si>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</si>
  <si>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</si>
  <si>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</si>
  <si>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</si>
  <si>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</si>
  <si>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</si>
  <si>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</si>
  <si>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</si>
  <si>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</si>
  <si>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</si>
  <si>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</si>
  <si>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</si>
  <si>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</si>
  <si>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</si>
  <si>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</si>
  <si>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</si>
  <si>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</si>
  <si>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</si>
  <si>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</si>
  <si>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</si>
  <si>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</si>
  <si>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</si>
  <si>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</si>
  <si>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</si>
  <si>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</si>
  <si>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</si>
  <si>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</si>
  <si>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</si>
  <si>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</si>
  <si>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</si>
  <si>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</si>
  <si>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</si>
  <si>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</si>
  <si>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</si>
  <si>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</si>
  <si>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</si>
  <si>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</si>
  <si>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</si>
  <si>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</si>
  <si>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</si>
  <si>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</si>
  <si>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</si>
  <si>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</si>
  <si>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</si>
  <si>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</si>
  <si>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</si>
  <si>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</si>
  <si>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</si>
  <si>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</si>
  <si>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</si>
  <si>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</si>
  <si>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</si>
  <si>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</si>
  <si>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</si>
  <si>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</si>
  <si>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</si>
  <si>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</si>
  <si>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</si>
  <si>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</si>
  <si>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</si>
  <si>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</si>
  <si>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</si>
  <si>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</si>
  <si>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</si>
  <si>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</si>
  <si>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</si>
  <si>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</si>
  <si>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</si>
  <si>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</si>
  <si>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</si>
  <si>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</si>
  <si>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</si>
  <si>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</si>
  <si>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</si>
  <si>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</si>
  <si>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</si>
  <si>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</si>
  <si>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</si>
  <si>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</si>
  <si>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</si>
  <si>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</si>
  <si>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</si>
  <si>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</si>
  <si>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</si>
  <si>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</si>
  <si>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</si>
  <si>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</si>
  <si>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</si>
  <si>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</si>
  <si>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</si>
  <si>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</si>
  <si>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</si>
  <si>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</si>
  <si>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</si>
  <si>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</si>
  <si>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</si>
  <si>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</si>
  <si>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</si>
  <si>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</si>
  <si>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</si>
  <si>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</si>
  <si>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</si>
  <si>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</si>
  <si>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</si>
  <si>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</si>
  <si>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</si>
  <si>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</si>
  <si>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</si>
  <si>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</si>
  <si>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</si>
  <si>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</si>
  <si>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</si>
  <si>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</si>
  <si>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</si>
  <si>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</si>
  <si>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</si>
  <si>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</si>
  <si>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</si>
  <si>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</si>
  <si>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</si>
  <si>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</si>
  <si>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</si>
  <si>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</si>
  <si>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</si>
  <si>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</si>
  <si>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</si>
  <si>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</si>
  <si>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</si>
  <si>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</si>
  <si>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</si>
  <si>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</si>
  <si>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</si>
  <si>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</si>
  <si>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</si>
  <si>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</si>
  <si>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</si>
  <si>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</si>
  <si>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</si>
  <si>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</si>
  <si>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</si>
  <si>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</si>
  <si>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</si>
  <si>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</si>
  <si>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</si>
  <si>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</si>
  <si>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</si>
  <si>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</si>
  <si>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</si>
  <si>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</si>
  <si>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</si>
  <si>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</si>
  <si>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</si>
  <si>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</si>
  <si>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</si>
  <si>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</si>
  <si>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</si>
  <si>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</si>
  <si>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</si>
  <si>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</si>
  <si>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</si>
  <si>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</si>
  <si>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</si>
  <si>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</si>
  <si>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</si>
  <si>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</si>
  <si>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</si>
  <si>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</si>
  <si>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</si>
  <si>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</si>
  <si>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</si>
  <si>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</si>
  <si>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</si>
  <si>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</si>
  <si>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</si>
  <si>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</si>
  <si>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</si>
  <si>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</si>
  <si>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</si>
  <si>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</si>
  <si>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</si>
  <si>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</si>
  <si>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</si>
  <si>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</si>
  <si>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</si>
  <si>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</si>
  <si>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</si>
  <si>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</si>
  <si>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</si>
  <si>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</si>
  <si>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</si>
  <si>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</si>
  <si>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</si>
  <si>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</si>
  <si>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</si>
  <si>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</si>
  <si>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</si>
  <si>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</si>
  <si>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</si>
  <si>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</si>
  <si>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</si>
  <si>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</si>
  <si>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</si>
  <si>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</si>
  <si>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</si>
  <si>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</si>
  <si>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</si>
  <si>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</si>
  <si>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</si>
  <si>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</si>
  <si>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</si>
  <si>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</si>
  <si>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</si>
  <si>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</si>
  <si>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</si>
  <si>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</si>
  <si>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</si>
  <si>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</si>
  <si>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</si>
  <si>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</si>
  <si>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</si>
  <si>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</si>
  <si>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</si>
  <si>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</si>
  <si>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</si>
  <si>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</si>
  <si>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</si>
  <si>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</si>
  <si>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</si>
  <si>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</si>
  <si>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</si>
  <si>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</si>
  <si>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</si>
  <si>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</si>
  <si>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</si>
  <si>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</si>
  <si>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</si>
  <si>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</si>
  <si>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</si>
  <si>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</si>
  <si>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</si>
  <si>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</si>
  <si>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</si>
  <si>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</si>
  <si>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</si>
  <si>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</si>
  <si>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</si>
  <si>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</si>
  <si>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</si>
  <si>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</si>
  <si>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</si>
  <si>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</si>
  <si>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</si>
  <si>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</si>
  <si>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</si>
  <si>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</si>
  <si>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</si>
  <si>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</si>
  <si>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</si>
  <si>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</si>
  <si>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</si>
  <si>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</si>
  <si>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</si>
  <si>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</si>
  <si>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</si>
  <si>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</si>
  <si>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</si>
  <si>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</si>
  <si>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</si>
  <si>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</si>
  <si>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</si>
  <si>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</si>
  <si>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</si>
  <si>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</si>
  <si>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</si>
  <si>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</si>
  <si>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</si>
  <si>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</si>
  <si>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</si>
  <si>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</si>
  <si>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</si>
  <si>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</si>
  <si>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</si>
  <si>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</si>
  <si>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</si>
  <si>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</si>
  <si>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</si>
  <si>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</si>
  <si>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</si>
  <si>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</si>
  <si>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</si>
  <si>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</si>
  <si>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</si>
  <si>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</si>
  <si>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</si>
  <si>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</si>
  <si>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</si>
  <si>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</si>
  <si>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</si>
  <si>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</si>
  <si>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</si>
  <si>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</si>
  <si>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</si>
  <si>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</si>
  <si>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</si>
  <si>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</si>
  <si>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</si>
  <si>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</si>
  <si>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</si>
  <si>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</si>
  <si>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</si>
  <si>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</si>
  <si>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</si>
  <si>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</si>
  <si>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</si>
  <si>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</si>
  <si>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</si>
  <si>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</si>
  <si>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</si>
  <si>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</si>
  <si>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</si>
  <si>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</si>
  <si>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</si>
  <si>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</si>
  <si>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</si>
  <si>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</si>
  <si>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</si>
  <si>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</si>
  <si>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</si>
  <si>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</si>
  <si>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</si>
  <si>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</si>
  <si>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</si>
  <si>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</si>
  <si>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</si>
  <si>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</si>
  <si>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</si>
  <si>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</si>
  <si>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</si>
  <si>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</si>
  <si>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</si>
  <si>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</si>
  <si>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</si>
  <si>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</si>
  <si>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</si>
  <si>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</si>
  <si>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</si>
  <si>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</si>
  <si>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</si>
  <si>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</si>
  <si>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</si>
  <si>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</si>
  <si>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</si>
  <si>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</si>
  <si>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</si>
  <si>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</si>
  <si>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</si>
  <si>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</si>
  <si>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</si>
  <si>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</si>
  <si>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</si>
  <si>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</si>
  <si>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</si>
  <si>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</si>
  <si>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</si>
  <si>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</si>
  <si>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</si>
  <si>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</si>
  <si>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</si>
  <si>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</si>
  <si>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</si>
  <si>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</si>
  <si>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</si>
  <si>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</si>
  <si>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</si>
  <si>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</si>
  <si>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</si>
  <si>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</si>
  <si>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</si>
  <si>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</si>
  <si>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</si>
  <si>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</si>
  <si>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</si>
  <si>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</si>
  <si>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</si>
  <si>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</si>
  <si>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</si>
  <si>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</si>
  <si>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</si>
  <si>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</si>
  <si>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</si>
  <si>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</si>
  <si>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</si>
  <si>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</si>
  <si>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</si>
  <si>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</si>
  <si>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</si>
  <si>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</si>
  <si>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</si>
  <si>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</si>
  <si>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</si>
  <si>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</si>
  <si>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</si>
  <si>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</si>
  <si>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</si>
  <si>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</si>
  <si>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</si>
  <si>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</si>
  <si>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</si>
  <si>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</si>
  <si>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</si>
  <si>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</si>
  <si>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</si>
  <si>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</si>
  <si>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</si>
  <si>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</si>
  <si>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</si>
  <si>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</si>
  <si>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</si>
  <si>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</si>
  <si>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</si>
  <si>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</si>
  <si>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</si>
  <si>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</si>
  <si>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</si>
  <si>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</si>
  <si>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</si>
  <si>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</si>
  <si>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</si>
  <si>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</si>
  <si>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</si>
  <si>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</si>
  <si>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</si>
  <si>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</si>
  <si>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</si>
  <si>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</si>
  <si>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</si>
  <si>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</si>
  <si>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</si>
  <si>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</si>
  <si>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</si>
  <si>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</si>
  <si>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</si>
  <si>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</si>
  <si>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</si>
  <si>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</si>
  <si>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</si>
  <si>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</si>
  <si>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</si>
  <si>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</si>
  <si>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</si>
  <si>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</si>
  <si>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</si>
  <si>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</si>
  <si>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</si>
  <si>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</si>
  <si>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</si>
  <si>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</si>
  <si>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</si>
  <si>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</si>
  <si>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</si>
  <si>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</si>
  <si>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</si>
  <si>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</si>
  <si>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</si>
  <si>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</si>
  <si>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</si>
  <si>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</si>
  <si>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</si>
  <si>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</si>
  <si>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</si>
  <si>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</si>
  <si>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</si>
  <si>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</si>
  <si>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</si>
  <si>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</si>
  <si>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</si>
  <si>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</si>
  <si>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</si>
  <si>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</si>
  <si>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</si>
  <si>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</si>
  <si>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</si>
  <si>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</si>
  <si>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</si>
  <si>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</si>
  <si>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</si>
  <si>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</si>
  <si>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</si>
  <si>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</si>
  <si>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</si>
  <si>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</si>
  <si>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</si>
  <si>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</si>
  <si>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</si>
  <si>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</si>
  <si>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</si>
  <si>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</si>
  <si>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</si>
  <si>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</si>
  <si>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</si>
  <si>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</si>
  <si>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</si>
  <si>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</si>
  <si>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</si>
  <si>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</si>
  <si>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</si>
  <si>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</si>
  <si>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</si>
  <si>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</si>
  <si>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</si>
  <si>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</si>
  <si>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</si>
  <si>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</si>
  <si>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</si>
  <si>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</si>
  <si>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</si>
  <si>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</si>
  <si>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</si>
  <si>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</si>
  <si>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</si>
  <si>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</si>
  <si>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</si>
  <si>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</si>
  <si>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</si>
  <si>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</si>
  <si>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</si>
  <si>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</si>
  <si>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</si>
  <si>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</si>
  <si>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</si>
  <si>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</si>
  <si>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</si>
  <si>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</si>
  <si>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</si>
  <si>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</si>
  <si>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</si>
  <si>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</si>
  <si>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</si>
  <si>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</si>
  <si>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</si>
  <si>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</si>
  <si>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</si>
  <si>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</si>
  <si>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</si>
  <si>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</si>
  <si>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</si>
  <si>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</si>
  <si>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</si>
  <si>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</si>
  <si>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</si>
  <si>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</si>
  <si>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</si>
  <si>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</si>
  <si>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</si>
  <si>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</si>
  <si>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</si>
  <si>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</si>
  <si>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</si>
  <si>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</si>
  <si>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</si>
  <si>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</si>
  <si>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</si>
  <si>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</si>
  <si>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</si>
  <si>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</si>
  <si>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</si>
  <si>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</si>
  <si>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</si>
  <si>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</si>
  <si>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</si>
  <si>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</si>
  <si>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</si>
  <si>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</si>
  <si>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</si>
  <si>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</si>
  <si>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</si>
  <si>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</si>
  <si>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</si>
  <si>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</si>
  <si>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</si>
  <si>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</si>
  <si>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</si>
  <si>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</si>
  <si>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</si>
  <si>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</si>
  <si>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</si>
  <si>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</si>
  <si>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</si>
  <si>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</si>
  <si>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</si>
  <si>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</si>
  <si>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</si>
  <si>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</si>
  <si>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</si>
  <si>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</si>
  <si>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</si>
  <si>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</si>
  <si>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</si>
  <si>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</si>
  <si>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</si>
  <si>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</si>
  <si>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</si>
  <si>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</si>
  <si>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</si>
  <si>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</si>
  <si>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</si>
  <si>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</si>
  <si>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</si>
  <si>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</si>
  <si>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</si>
  <si>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</si>
  <si>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</si>
  <si>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</si>
  <si>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</si>
  <si>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</si>
  <si>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</si>
  <si>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</si>
  <si>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</si>
  <si>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</si>
  <si>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</si>
  <si>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</si>
  <si>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</si>
  <si>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</si>
  <si>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</si>
  <si>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</si>
  <si>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</si>
  <si>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</si>
  <si>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</si>
  <si>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</si>
  <si>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</si>
  <si>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</si>
  <si>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</si>
  <si>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</si>
  <si>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</si>
  <si>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</si>
  <si>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</si>
  <si>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</si>
  <si>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</si>
  <si>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</si>
  <si>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</si>
  <si>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</si>
  <si>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</si>
  <si>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</si>
  <si>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</si>
  <si>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</si>
  <si>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</si>
  <si>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</si>
  <si>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</si>
  <si>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</si>
  <si>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</si>
  <si>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</si>
  <si>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</si>
  <si>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</si>
  <si>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</si>
  <si>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</si>
  <si>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</si>
  <si>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</si>
  <si>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</si>
  <si>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</si>
  <si>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</si>
  <si>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</si>
  <si>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</si>
  <si>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</si>
  <si>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</si>
  <si>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</si>
  <si>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</si>
  <si>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</si>
  <si>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</si>
  <si>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</si>
  <si>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</si>
  <si>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</si>
  <si>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</si>
  <si>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</si>
  <si>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</si>
  <si>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</si>
  <si>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</si>
  <si>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</si>
  <si>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</si>
  <si>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</si>
  <si>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</si>
  <si>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</si>
  <si>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</si>
  <si>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</si>
  <si>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</si>
  <si>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</si>
  <si>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</si>
  <si>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</si>
  <si>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</si>
  <si>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</si>
  <si>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</si>
  <si>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</si>
  <si>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</si>
  <si>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</si>
  <si>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</si>
  <si>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</si>
  <si>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</si>
  <si>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</si>
  <si>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</si>
  <si>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</si>
  <si>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</si>
  <si>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</si>
  <si>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</si>
  <si>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</si>
  <si>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</si>
  <si>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</si>
  <si>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</si>
  <si>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</si>
  <si>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</si>
  <si>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</si>
  <si>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</si>
  <si>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</si>
  <si>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</si>
  <si>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</si>
  <si>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</si>
  <si>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</si>
  <si>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</si>
  <si>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</si>
  <si>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</si>
  <si>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</si>
  <si>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</si>
  <si>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</si>
  <si>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</si>
  <si>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</si>
  <si>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</si>
  <si>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</si>
  <si>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</si>
  <si>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</si>
  <si>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</si>
  <si>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</si>
  <si>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</si>
  <si>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</si>
  <si>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</si>
  <si>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</si>
  <si>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</si>
  <si>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</si>
  <si>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</si>
  <si>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</si>
  <si>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</si>
  <si>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</si>
  <si>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</si>
  <si>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</si>
  <si>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</si>
  <si>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</si>
  <si>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</si>
  <si>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</si>
  <si>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</si>
  <si>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</si>
  <si>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</si>
  <si>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</si>
  <si>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</si>
  <si>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</si>
  <si>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</si>
  <si>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</si>
  <si>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</si>
  <si>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</si>
  <si>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</si>
  <si>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</si>
  <si>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</si>
  <si>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</si>
  <si>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</si>
  <si>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</si>
  <si>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</si>
  <si>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</si>
  <si>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</si>
  <si>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</si>
  <si>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</si>
  <si>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</si>
  <si>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</si>
  <si>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</si>
  <si>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</si>
  <si>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</si>
  <si>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</si>
  <si>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</si>
  <si>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</si>
  <si>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</si>
  <si>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</si>
  <si>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</si>
  <si>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</si>
  <si>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</si>
  <si>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</si>
  <si>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</si>
  <si>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</si>
  <si>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</si>
  <si>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</si>
  <si>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</si>
  <si>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</si>
  <si>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</si>
  <si>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</si>
  <si>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</si>
  <si>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</si>
  <si>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</si>
  <si>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</si>
  <si>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</si>
  <si>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</si>
  <si>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</si>
  <si>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</si>
  <si>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11&gt;00</t>
  </si>
  <si>
    <t>Necessário W59 realizar a descarga do jacaré no km198, após turma solicia intervalo.</t>
  </si>
  <si>
    <t>TP não solicitou intervalo,, devido necessidade do  W59 realizar a descarga do jacaré no km198, após turma solicia intervalo.</t>
  </si>
  <si>
    <t>TP não solicita intervalo, finalizou O.S no sabado.</t>
  </si>
  <si>
    <t>MC1 10h28 / Aguardando passagem do Y94 para receber autorização de entrada na via.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</si>
  <si>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</si>
  <si>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</si>
  <si>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</si>
  <si>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</si>
  <si>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</si>
  <si>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</si>
  <si>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</si>
  <si>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</si>
  <si>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</si>
  <si>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</si>
  <si>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</si>
  <si>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</si>
  <si>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</si>
  <si>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</si>
  <si>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</si>
  <si>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</si>
  <si>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</si>
  <si>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</si>
  <si>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</si>
  <si>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</si>
  <si>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Aguardando equipe da ANTT</t>
  </si>
  <si>
    <t>Alterado programação para via 1 / Condições climáticas</t>
  </si>
  <si>
    <t>Condições climáticas</t>
  </si>
  <si>
    <t>Sem contato com a turma</t>
  </si>
  <si>
    <t>1 Lucas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</si>
  <si>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</si>
  <si>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</si>
  <si>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MC1 do W96 em ZEM-1 às 07h40 e circula em licença até 148ZEJ-2 KM 147+520; (5° veículo)</t>
  </si>
  <si>
    <t>MC1 do W99 em ZEM-1 às 07h20 e circula em licença até ZRB150-2 KM 150+100 (4° veículo)</t>
  </si>
  <si>
    <t>MC1 da V95 em ZEM-1 às 07h e circula em licença até ZRB150-2 KM 150+150 (3° veículo)</t>
  </si>
  <si>
    <t>MC1 do W97 em K67ZEV-1 às 07h e circula em licença até ZRB150-2 KM 150+600; (1° veículo / V96 vai em comboio com o W97)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</si>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</sst>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G279" activePane="bottomRight" state="frozen"/>
      <selection pane="bottomRight" activeCell="BB19" sqref="BB1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3" t="s">
        <v>920</v>
      </c>
      <c r="C1" s="194"/>
      <c r="D1" s="194"/>
      <c r="E1" s="3"/>
      <c r="F1" s="193" t="s">
        <v>921</v>
      </c>
      <c r="G1" s="194"/>
      <c r="H1" s="195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  <c r="V1" s="194"/>
      <c r="W1" s="194"/>
      <c r="X1" s="194"/>
      <c r="Y1" s="194"/>
      <c r="Z1" s="194"/>
      <c r="AA1" s="194"/>
      <c r="AB1" s="194"/>
      <c r="AC1" s="194"/>
      <c r="AD1" s="194"/>
      <c r="AE1" s="194"/>
      <c r="AF1" s="194"/>
      <c r="AG1" s="196"/>
      <c r="AH1" s="5"/>
      <c r="AI1" s="203" t="s">
        <v>922</v>
      </c>
      <c r="AJ1" s="204"/>
      <c r="AK1" s="204"/>
      <c r="AL1" s="204"/>
      <c r="AM1" s="205"/>
      <c r="AN1" s="206"/>
      <c r="AO1" s="204"/>
      <c r="AP1" s="204"/>
      <c r="AQ1" s="204"/>
      <c r="AR1" s="204"/>
      <c r="AS1" s="204"/>
      <c r="AT1" s="204"/>
      <c r="AU1" s="204"/>
      <c r="AV1" s="204"/>
      <c r="AW1" s="204"/>
      <c r="AX1" s="204"/>
      <c r="AY1" s="204"/>
      <c r="AZ1" s="204"/>
      <c r="BA1" s="204"/>
      <c r="BB1" s="204"/>
      <c r="BC1" s="204"/>
      <c r="BD1" s="204"/>
      <c r="BE1" s="204"/>
      <c r="BF1" s="207"/>
      <c r="BG1" s="5"/>
      <c r="BH1" s="208" t="s">
        <v>923</v>
      </c>
      <c r="BI1" s="209"/>
      <c r="BJ1" s="209"/>
      <c r="BK1" s="210"/>
      <c r="BL1" s="5"/>
      <c r="BM1" s="200" t="s">
        <v>924</v>
      </c>
      <c r="BN1" s="201"/>
      <c r="BO1" s="201"/>
      <c r="BP1" s="201"/>
      <c r="BQ1" s="201"/>
      <c r="BR1" s="201"/>
      <c r="BS1" s="202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3" t="s">
        <v>925</v>
      </c>
      <c r="AJ2" s="204"/>
      <c r="AK2" s="204"/>
      <c r="AL2" s="204"/>
      <c r="AM2" s="205"/>
      <c r="AN2" s="206"/>
      <c r="AO2" s="204"/>
      <c r="AP2" s="204"/>
      <c r="AQ2" s="207"/>
      <c r="AR2" s="6"/>
      <c r="AS2" s="203" t="s">
        <v>928</v>
      </c>
      <c r="AT2" s="204"/>
      <c r="AU2" s="204"/>
      <c r="AV2" s="204"/>
      <c r="AW2" s="204"/>
      <c r="AX2" s="204"/>
      <c r="AY2" s="207"/>
      <c r="AZ2" s="6"/>
      <c r="BA2" s="197" t="s">
        <v>929</v>
      </c>
      <c r="BB2" s="199"/>
      <c r="BC2" s="203" t="s">
        <v>926</v>
      </c>
      <c r="BD2" s="204"/>
      <c r="BE2" s="204"/>
      <c r="BF2" s="207"/>
      <c r="BG2" s="5"/>
      <c r="BH2" s="211"/>
      <c r="BI2" s="212"/>
      <c r="BJ2" s="212"/>
      <c r="BK2" s="213"/>
      <c r="BL2" s="5"/>
      <c r="BM2" s="214"/>
      <c r="BN2" s="215"/>
      <c r="BO2" s="215"/>
      <c r="BP2" s="215"/>
      <c r="BQ2" s="215"/>
      <c r="BR2" s="215"/>
      <c r="BS2" s="216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7" t="s">
        <v>930</v>
      </c>
      <c r="AJ3" s="199"/>
      <c r="AK3" s="197" t="s">
        <v>931</v>
      </c>
      <c r="AL3" s="198"/>
      <c r="AM3" s="219"/>
      <c r="AN3" s="220"/>
      <c r="AO3" s="198"/>
      <c r="AP3" s="198"/>
      <c r="AQ3" s="199"/>
      <c r="AR3" s="63"/>
      <c r="AS3" s="191" t="s">
        <v>937</v>
      </c>
      <c r="AT3" s="192"/>
      <c r="AU3" s="191" t="s">
        <v>938</v>
      </c>
      <c r="AV3" s="192"/>
      <c r="AW3" s="191" t="s">
        <v>939</v>
      </c>
      <c r="AX3" s="192"/>
      <c r="AY3" s="63" t="s">
        <v>940</v>
      </c>
      <c r="AZ3" s="63"/>
      <c r="BA3" s="217"/>
      <c r="BB3" s="218"/>
      <c r="BC3" s="197" t="s">
        <v>933</v>
      </c>
      <c r="BD3" s="198"/>
      <c r="BE3" s="198"/>
      <c r="BF3" s="199"/>
      <c r="BG3" s="62"/>
      <c r="BH3" s="211"/>
      <c r="BI3" s="212"/>
      <c r="BJ3" s="212"/>
      <c r="BK3" s="213"/>
      <c r="BL3" s="62"/>
      <c r="BM3" s="200" t="s">
        <v>941</v>
      </c>
      <c r="BN3" s="201"/>
      <c r="BO3" s="201"/>
      <c r="BP3" s="202"/>
      <c r="BQ3" s="200" t="s">
        <v>707</v>
      </c>
      <c r="BR3" s="201"/>
      <c r="BS3" s="202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1119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1030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1073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09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8" t="s">
        <v>558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IF(OR(B259="",F259=""),"*",AZ259/Q259)</f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09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/>
      <c r="BI260" s="17"/>
      <c r="BJ260" s="17" t="s">
        <v>1372</v>
      </c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IF(OR(B260="",F260=""),"*",AZ260/Q260)</f>
        <v>0</v>
      </c>
      <c r="BT260" s="8" t="str">
        <f t="shared" si="4"/>
        <v/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09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>IF(OR(B261="",F261=""),"*",AZ261/Q261)</f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09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>IF(OR(B262="",F262=""),"*",AZ262/Q262)</f>
        <v>0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09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 t="s">
        <v>1376</v>
      </c>
      <c r="BK263" s="176" t="s">
        <v>1376</v>
      </c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</v>
      </c>
      <c r="BS263" s="19">
        <f>IF(OR(B263="",F263=""),"*",AZ263/Q263)</f>
        <v>0</v>
      </c>
      <c r="BT263" s="8" t="str">
        <f t="shared" si="4"/>
        <v/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 t="s">
        <v>1377</v>
      </c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09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e">
        <f>IF(AND(BR264&lt;1,BS264&lt;1),"Produção e Intervalo",IF(BR264&lt;1,"Intervalo",IF(BS264&lt;1,"Produção","Aderente")))</f>
        <v>#DIV/0!</v>
      </c>
      <c r="BR264" s="19" t="e">
        <f>IF(OR(B264="",F264=""),"*",AY264/P264)</f>
        <v>#DIV/0!</v>
      </c>
      <c r="BS264" s="19" t="e">
        <f>IF(OR(B264="",F264=""),"*",AZ264/Q264)</f>
        <v>#DIV/0!</v>
      </c>
      <c r="BT264" s="8" t="str">
        <f t="shared" ref="BT264:BT327" si="5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09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IF(OR(B265="",F265=""),"*",AZ265/Q265)</f>
        <v>0</v>
      </c>
      <c r="BT265" s="8" t="str">
        <f t="shared" si="5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09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 t="s">
        <v>1381</v>
      </c>
      <c r="BK266" s="176" t="s">
        <v>1381</v>
      </c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IF(OR(B266="",F266=""),"*",AZ266/Q266)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09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IF(OR(B267="",F267=""),"*",AZ267/Q267)</f>
        <v>0</v>
      </c>
      <c r="BT267" s="8" t="str">
        <f t="shared" si="5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09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IF(OR(B268="",F268=""),"*",AZ268/Q268)</f>
        <v>0</v>
      </c>
      <c r="BT268" s="8" t="str">
        <f t="shared" si="5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09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IF(OR(B269="",F269=""),"*",AZ269/Q269)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1382</v>
      </c>
      <c r="I270" s="106" t="s">
        <v>1016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1383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1018</v>
      </c>
      <c r="W270" s="151" t="s">
        <v>1244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09"/>
      <c r="BA270" s="109"/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1</v>
      </c>
      <c r="BI270" s="17"/>
      <c r="BJ270" s="17" t="s">
        <v>1384</v>
      </c>
      <c r="BK270" s="176" t="s">
        <v>1384</v>
      </c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0.99999999999999911</v>
      </c>
      <c r="BS270" s="19">
        <f>IF(OR(B270="",F270=""),"*",AZ270/Q270)</f>
        <v>0</v>
      </c>
      <c r="BT270" s="8" t="str">
        <f t="shared" si="5"/>
        <v/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09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IF(OR(B271="",F271=""),"*",AZ271/Q271)</f>
        <v>0</v>
      </c>
      <c r="BT271" s="8" t="str">
        <f t="shared" si="5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09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IF(OR(B272="",F272=""),"*",AZ272/Q272)</f>
        <v>0</v>
      </c>
      <c r="BT272" s="8" t="str">
        <f t="shared" si="5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1385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09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1386</v>
      </c>
      <c r="BK273" s="176" t="s">
        <v>1387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Produção</v>
      </c>
      <c r="BR273" s="19">
        <f>IF(OR(B273="",F273=""),"*",AY273/P273)</f>
        <v>1.1666666666666679</v>
      </c>
      <c r="BS273" s="19">
        <f>IF(OR(B273="",F273=""),"*",AZ273/Q273)</f>
        <v>0</v>
      </c>
      <c r="BT273" s="8" t="str">
        <f t="shared" si="5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09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 t="s">
        <v>1388</v>
      </c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IF(OR(B274="",F274=""),"*",AZ274/Q274)</f>
        <v>0</v>
      </c>
      <c r="BT274" s="8" t="str">
        <f t="shared" si="5"/>
        <v/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09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 t="s">
        <v>1388</v>
      </c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IF(OR(B275="",F275=""),"*",AZ275/Q275)</f>
        <v>0</v>
      </c>
      <c r="BT275" s="8" t="str">
        <f t="shared" si="5"/>
        <v/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09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1389</v>
      </c>
      <c r="BK276" s="17" t="s">
        <v>1390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1390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IF(OR(B276="",F276=""),"*",AZ276/Q276)</f>
        <v>0</v>
      </c>
      <c r="BT276" s="8" t="str">
        <f t="shared" si="5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09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IF(OR(B277="",F277=""),"*",AZ277/Q277)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1391</v>
      </c>
      <c r="W278" s="151" t="s">
        <v>1026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09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1392</v>
      </c>
      <c r="BK278" s="17" t="s">
        <v>1392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1392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IF(OR(B278="",F278=""),"*",AZ278/Q278)</f>
        <v>0</v>
      </c>
      <c r="BT278" s="8" t="str">
        <f t="shared" si="5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1391</v>
      </c>
      <c r="W279" s="151" t="s">
        <v>1026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09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1392</v>
      </c>
      <c r="BK279" s="17" t="s">
        <v>1392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1392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IF(OR(B279="",F279=""),"*",AZ279/Q279)</f>
        <v>0</v>
      </c>
      <c r="BT279" s="8" t="str">
        <f t="shared" si="5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1391</v>
      </c>
      <c r="W280" s="151" t="s">
        <v>1026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09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1392</v>
      </c>
      <c r="BK280" s="17" t="s">
        <v>1392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1392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IF(OR(B280="",F280=""),"*",AZ280/Q280)</f>
        <v>0</v>
      </c>
      <c r="BT280" s="8" t="str">
        <f t="shared" si="5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1391</v>
      </c>
      <c r="W281" s="151" t="s">
        <v>1026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09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1392</v>
      </c>
      <c r="BK281" s="17" t="s">
        <v>1392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1392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IF(OR(B281="",F281=""),"*",AZ281/Q281)</f>
        <v>0</v>
      </c>
      <c r="BT281" s="8" t="str">
        <f t="shared" si="5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09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IF(OR(B282="",F282=""),"*",AZ282/Q282)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09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IF(OR(B283="",F283=""),"*",AZ283/Q283)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09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IF(OR(B284="",F284=""),"*",AZ284/Q284)</f>
        <v>0</v>
      </c>
      <c r="BT284" s="8" t="str">
        <f t="shared" si="5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09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1</v>
      </c>
      <c r="BI285" s="17"/>
      <c r="BJ285" s="17" t="s">
        <v>1393</v>
      </c>
      <c r="BK285" s="176" t="s">
        <v>1393</v>
      </c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</v>
      </c>
      <c r="BR285" s="19">
        <f>IF(OR(B285="",F285=""),"*",AY285/P285)</f>
        <v>1.1666666666666665</v>
      </c>
      <c r="BS285" s="19">
        <f>IF(OR(B285="",F285=""),"*",AZ285/Q285)</f>
        <v>0</v>
      </c>
      <c r="BT285" s="8" t="str">
        <f t="shared" si="5"/>
        <v/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09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1</v>
      </c>
      <c r="BI286" s="17"/>
      <c r="BJ286" s="17" t="s">
        <v>1394</v>
      </c>
      <c r="BK286" s="176" t="s">
        <v>1394</v>
      </c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</v>
      </c>
      <c r="BR286" s="19">
        <f>IF(OR(B286="",F286=""),"*",AY286/P286)</f>
        <v>1.0000000000000004</v>
      </c>
      <c r="BS286" s="19">
        <f>IF(OR(B286="",F286=""),"*",AZ286/Q286)</f>
        <v>0</v>
      </c>
      <c r="BT286" s="8" t="str">
        <f t="shared" si="5"/>
        <v/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/>
      <c r="AS287" s="108"/>
      <c r="AT287" s="108"/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09"/>
      <c r="BA287" s="109"/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/>
      <c r="BI287" s="17"/>
      <c r="BJ287" s="17" t="s">
        <v>1322</v>
      </c>
      <c r="BK287" s="176" t="s">
        <v>1322</v>
      </c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IF(OR(B287="",F287=""),"*",AZ287/Q287)</f>
        <v>0</v>
      </c>
      <c r="BT287" s="8" t="str">
        <f t="shared" si="5"/>
        <v/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09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IF(OR(B288="",F288=""),"*",AZ288/Q288)</f>
        <v>0</v>
      </c>
      <c r="BT288" s="8" t="str">
        <f t="shared" si="5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1395</v>
      </c>
      <c r="N289" s="127" t="s">
        <v>1396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09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1</v>
      </c>
      <c r="BI289" s="17"/>
      <c r="BJ289" s="17" t="s">
        <v>1397</v>
      </c>
      <c r="BK289" s="176" t="s">
        <v>1397</v>
      </c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0.99999999999999911</v>
      </c>
      <c r="BS289" s="19">
        <f>IF(OR(B289="",F289=""),"*",AZ289/Q289)</f>
        <v>0</v>
      </c>
      <c r="BT289" s="8" t="str">
        <f t="shared" si="5"/>
        <v/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1398</v>
      </c>
      <c r="N290" s="127" t="s">
        <v>1399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 t="s">
        <v>1400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/>
      <c r="AS290" s="108"/>
      <c r="AT290" s="108"/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0</v>
      </c>
      <c r="AZ290" s="109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/>
      <c r="BI290" s="17"/>
      <c r="BJ290" s="17" t="s">
        <v>1401</v>
      </c>
      <c r="BK290" s="18" t="s">
        <v>1402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</v>
      </c>
      <c r="BS290" s="19">
        <f>IF(OR(B290="",F290=""),"*",AZ290/Q290)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1048</v>
      </c>
      <c r="W291" s="151" t="s">
        <v>1026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09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1403</v>
      </c>
      <c r="BK291" s="18" t="s">
        <v>1404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1404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IF(OR(B291="",F291=""),"*",AZ291/Q291)</f>
        <v>0</v>
      </c>
      <c r="BT291" s="8" t="str">
        <f t="shared" si="5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1030</v>
      </c>
      <c r="W292" s="151" t="s">
        <v>1296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09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1322</v>
      </c>
      <c r="BK292" s="18" t="s">
        <v>1405</v>
      </c>
      <c r="BL292" s="16"/>
      <c r="BM292" s="130" t="s">
        <v>406</v>
      </c>
      <c r="BN292" s="130" t="s">
        <v>435</v>
      </c>
      <c r="BO292" s="130" t="s">
        <v>497</v>
      </c>
      <c r="BP292" s="18" t="s">
        <v>1405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IF(OR(B292="",F292=""),"*",AZ292/Q292)</f>
        <v>0</v>
      </c>
      <c r="BT292" s="8" t="str">
        <f t="shared" si="5"/>
        <v>SuperExecução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1164</v>
      </c>
      <c r="W294" s="151" t="s">
        <v>1026</v>
      </c>
      <c r="X294" s="104" t="s">
        <v>386</v>
      </c>
      <c r="Y294" s="129"/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/>
      <c r="AS294" s="108"/>
      <c r="AT294" s="108"/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/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5"/>
        <v/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1058</v>
      </c>
      <c r="I295" s="106" t="s">
        <v>1058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1059</v>
      </c>
      <c r="W295" s="151" t="s">
        <v>1014</v>
      </c>
      <c r="X295" s="104" t="s">
        <v>386</v>
      </c>
      <c r="Y295" s="129"/>
      <c r="Z295" s="104"/>
      <c r="AA295" s="105" t="s">
        <v>1406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/>
      <c r="AS295" s="108"/>
      <c r="AT295" s="108"/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/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5"/>
        <v/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54.9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270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1059</v>
      </c>
      <c r="W296" s="151" t="s">
        <v>1188</v>
      </c>
      <c r="X296" s="104" t="s">
        <v>381</v>
      </c>
      <c r="Y296" s="129"/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ZBM1</v>
      </c>
      <c r="AO296" s="105">
        <f>IF(BS_CONTROLE[[#This Row],[SUB]]=0, "-", BS_CONTROLE[[#This Row],[SUB]])</f>
        <v>68</v>
      </c>
      <c r="AP296" s="105">
        <f>BS_CONTROLE[[#This Row],[KM - Inicio]]</f>
        <v>54.9</v>
      </c>
      <c r="AQ296" s="105">
        <f>BS_CONTROLE[[#This Row],[KM - Inicio]]</f>
        <v>54.9</v>
      </c>
      <c r="AR296" s="108"/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5"/>
        <v/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1285</v>
      </c>
      <c r="W297" s="151" t="s">
        <v>1093</v>
      </c>
      <c r="X297" s="104" t="s">
        <v>386</v>
      </c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/>
      <c r="AS297" s="108"/>
      <c r="AT297" s="108"/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/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5"/>
        <v/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1285</v>
      </c>
      <c r="W298" s="151" t="s">
        <v>1093</v>
      </c>
      <c r="X298" s="104" t="s">
        <v>386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/>
      <c r="AS298" s="108"/>
      <c r="AT298" s="108"/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5"/>
        <v/>
      </c>
    </row>
    <row r="299" spans="1:72" hidden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1285</v>
      </c>
      <c r="W299" s="151" t="s">
        <v>1407</v>
      </c>
      <c r="X299" s="104" t="s">
        <v>386</v>
      </c>
      <c r="Y299" s="129"/>
      <c r="Z299" s="104"/>
      <c r="AA299" s="105" t="s">
        <v>1177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/>
      <c r="AS299" s="108"/>
      <c r="AT299" s="108"/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/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5"/>
        <v/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1291</v>
      </c>
      <c r="I300" s="105" t="s">
        <v>1291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1292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1030</v>
      </c>
      <c r="W300" s="151" t="s">
        <v>1014</v>
      </c>
      <c r="X300" s="104" t="s">
        <v>381</v>
      </c>
      <c r="Y300" s="129"/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/>
      <c r="AS300" s="108"/>
      <c r="AT300" s="108"/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0</v>
      </c>
      <c r="AZ300" s="153"/>
      <c r="BA300" s="109"/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</v>
      </c>
      <c r="BS300" s="19">
        <f>IF(OR(B300="",F300=""),"*",BA300/Q300)</f>
        <v>0</v>
      </c>
      <c r="BT300" s="8" t="str">
        <f t="shared" si="5"/>
        <v/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1285</v>
      </c>
      <c r="W301" s="151" t="s">
        <v>1296</v>
      </c>
      <c r="X301" s="104" t="s">
        <v>386</v>
      </c>
      <c r="Y301" s="129"/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/>
      <c r="AS301" s="108"/>
      <c r="AT301" s="108"/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/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5"/>
        <v/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1285</v>
      </c>
      <c r="W302" s="151" t="s">
        <v>1026</v>
      </c>
      <c r="X302" s="104" t="s">
        <v>386</v>
      </c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/>
      <c r="AS302" s="108"/>
      <c r="AT302" s="108"/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/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/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/>
      <c r="N304" s="127"/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/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/>
      <c r="N305" s="127"/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/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/>
      <c r="N306" s="127"/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t="116.25" hidden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1105</v>
      </c>
      <c r="N311" s="127" t="s">
        <v>1106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1408</v>
      </c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/>
      <c r="AS311" s="108"/>
      <c r="AT311" s="108"/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/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5"/>
        <v/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1097</v>
      </c>
      <c r="I312" s="106" t="s">
        <v>1097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1409</v>
      </c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/>
      <c r="AS312" s="108"/>
      <c r="AT312" s="108"/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/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5"/>
        <v/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1097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1410</v>
      </c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/>
      <c r="AS313" s="108"/>
      <c r="AT313" s="108"/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/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5"/>
        <v/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1411</v>
      </c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/>
      <c r="AS314" s="108"/>
      <c r="AT314" s="108"/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5"/>
        <v/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1391</v>
      </c>
      <c r="W315" s="151" t="s">
        <v>1412</v>
      </c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/>
      <c r="AS315" s="108"/>
      <c r="AT315" s="108"/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/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5"/>
        <v/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1391</v>
      </c>
      <c r="W316" s="151" t="s">
        <v>1412</v>
      </c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/>
      <c r="AS316" s="108"/>
      <c r="AT316" s="108"/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/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>MOD ZEZ</v>
      </c>
      <c r="B318" s="102"/>
      <c r="C318" s="135" t="str">
        <f>IF(BS_CONTROLE[[#This Row],[DATA]]="","",WEEKNUM(BS_CONTROLE[[#This Row],[DATA]]))</f>
        <v/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/>
      <c r="AS318" s="108"/>
      <c r="AT318" s="108"/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1413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1414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1414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  <row r="1011" spans="9:10">
      <c r="I1011" s="190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48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34" operator="equal">
      <formula>"NÃO"</formula>
    </cfRule>
    <cfRule type="cellIs" dxfId="220" priority="11735" operator="equal">
      <formula>"SIM"</formula>
    </cfRule>
  </conditionalFormatting>
  <conditionalFormatting sqref="AZ6:AZ1001">
    <cfRule type="expression" dxfId="219" priority="54190">
      <formula>#REF!=1</formula>
    </cfRule>
  </conditionalFormatting>
  <conditionalFormatting sqref="BE6:BE1001 AY6:AY1001 U6:U1001">
    <cfRule type="cellIs" dxfId="218" priority="54174" operator="equal">
      <formula>"ERRO"</formula>
    </cfRule>
  </conditionalFormatting>
  <conditionalFormatting sqref="BQ6:BQ1001">
    <cfRule type="cellIs" dxfId="217" priority="54169" operator="equal">
      <formula>"Produção e Intervalo"</formula>
    </cfRule>
    <cfRule type="cellIs" dxfId="216" priority="54170" operator="equal">
      <formula>"Aderente"</formula>
    </cfRule>
    <cfRule type="cellIs" dxfId="215" priority="54171" operator="equal">
      <formula>"Intervalo"</formula>
    </cfRule>
    <cfRule type="cellIs" dxfId="214" priority="54172" operator="equal">
      <formula>"Produção"</formula>
    </cfRule>
    <cfRule type="cellIs" dxfId="213" priority="54173" operator="equal">
      <formula>"ERRO"</formula>
    </cfRule>
  </conditionalFormatting>
  <conditionalFormatting sqref="BR6:BS1001">
    <cfRule type="cellIs" dxfId="212" priority="54151" operator="equal">
      <formula>"*"</formula>
    </cfRule>
    <cfRule type="cellIs" dxfId="211" priority="54152" operator="greaterThanOrEqual">
      <formula>1</formula>
    </cfRule>
    <cfRule type="cellIs" dxfId="210" priority="54153" operator="lessThan">
      <formula>1</formula>
    </cfRule>
  </conditionalFormatting>
  <conditionalFormatting sqref="BK949 BK81 BK83:BK84 BK101 BK67 BK69 BK72:BK73 BJ9:BJ1001">
    <cfRule type="iconSet" priority="60938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74:BK275 BK290:BK948">
    <cfRule type="iconSet" priority="60940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77" operator="equal">
      <formula>"OPORTUNIDADE"</formula>
    </cfRule>
  </conditionalFormatting>
  <conditionalFormatting sqref="Y6:Z39">
    <cfRule type="cellIs" dxfId="208" priority="275" operator="equal">
      <formula>"NÃO"</formula>
    </cfRule>
    <cfRule type="cellIs" dxfId="207" priority="276" operator="equal">
      <formula>"SIM"</formula>
    </cfRule>
  </conditionalFormatting>
  <conditionalFormatting sqref="BH6:BH8">
    <cfRule type="iconSet" priority="273">
      <iconSet showValue="0">
        <cfvo type="percent" val="0"/>
        <cfvo type="num" val="1"/>
        <cfvo type="num" val="1" gte="0"/>
      </iconSet>
    </cfRule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45" operator="equal">
      <formula>"OPORTUNIDADE"</formula>
    </cfRule>
  </conditionalFormatting>
  <conditionalFormatting sqref="Y44:Z44">
    <cfRule type="cellIs" dxfId="205" priority="243" operator="equal">
      <formula>"NÃO"</formula>
    </cfRule>
    <cfRule type="cellIs" dxfId="204" priority="244" operator="equal">
      <formula>"SIM"</formula>
    </cfRule>
  </conditionalFormatting>
  <conditionalFormatting sqref="Y48:Z52">
    <cfRule type="cellIs" dxfId="203" priority="242" operator="equal">
      <formula>"OPORTUNIDADE"</formula>
    </cfRule>
  </conditionalFormatting>
  <conditionalFormatting sqref="Y48:Z52">
    <cfRule type="cellIs" dxfId="202" priority="240" operator="equal">
      <formula>"NÃO"</formula>
    </cfRule>
    <cfRule type="cellIs" dxfId="201" priority="241" operator="equal">
      <formula>"SIM"</formula>
    </cfRule>
  </conditionalFormatting>
  <conditionalFormatting sqref="Y68:Z68">
    <cfRule type="cellIs" dxfId="200" priority="236" operator="equal">
      <formula>"OPORTUNIDADE"</formula>
    </cfRule>
  </conditionalFormatting>
  <conditionalFormatting sqref="Y68:Z68">
    <cfRule type="cellIs" dxfId="199" priority="234" operator="equal">
      <formula>"NÃO"</formula>
    </cfRule>
    <cfRule type="cellIs" dxfId="198" priority="235" operator="equal">
      <formula>"SIM"</formula>
    </cfRule>
  </conditionalFormatting>
  <conditionalFormatting sqref="Y75:Z75">
    <cfRule type="cellIs" dxfId="197" priority="233" operator="equal">
      <formula>"OPORTUNIDADE"</formula>
    </cfRule>
  </conditionalFormatting>
  <conditionalFormatting sqref="Y75:Z75">
    <cfRule type="cellIs" dxfId="196" priority="231" operator="equal">
      <formula>"NÃO"</formula>
    </cfRule>
    <cfRule type="cellIs" dxfId="195" priority="232" operator="equal">
      <formula>"SIM"</formula>
    </cfRule>
  </conditionalFormatting>
  <conditionalFormatting sqref="Y77:Z78">
    <cfRule type="cellIs" dxfId="194" priority="230" operator="equal">
      <formula>"OPORTUNIDADE"</formula>
    </cfRule>
  </conditionalFormatting>
  <conditionalFormatting sqref="Y77:Z78">
    <cfRule type="cellIs" dxfId="193" priority="228" operator="equal">
      <formula>"NÃO"</formula>
    </cfRule>
    <cfRule type="cellIs" dxfId="192" priority="229" operator="equal">
      <formula>"SIM"</formula>
    </cfRule>
  </conditionalFormatting>
  <conditionalFormatting sqref="Y81:Z81">
    <cfRule type="cellIs" dxfId="191" priority="227" operator="equal">
      <formula>"OPORTUNIDADE"</formula>
    </cfRule>
  </conditionalFormatting>
  <conditionalFormatting sqref="Y81:Z81">
    <cfRule type="cellIs" dxfId="190" priority="225" operator="equal">
      <formula>"NÃO"</formula>
    </cfRule>
    <cfRule type="cellIs" dxfId="189" priority="226" operator="equal">
      <formula>"SIM"</formula>
    </cfRule>
  </conditionalFormatting>
  <conditionalFormatting sqref="Y82:Z82">
    <cfRule type="cellIs" dxfId="188" priority="224" operator="equal">
      <formula>"OPORTUNIDADE"</formula>
    </cfRule>
  </conditionalFormatting>
  <conditionalFormatting sqref="Y82:Z82">
    <cfRule type="cellIs" dxfId="187" priority="222" operator="equal">
      <formula>"NÃO"</formula>
    </cfRule>
    <cfRule type="cellIs" dxfId="186" priority="223" operator="equal">
      <formula>"SIM"</formula>
    </cfRule>
  </conditionalFormatting>
  <conditionalFormatting sqref="Y91:Z91">
    <cfRule type="cellIs" dxfId="185" priority="221" operator="equal">
      <formula>"OPORTUNIDADE"</formula>
    </cfRule>
  </conditionalFormatting>
  <conditionalFormatting sqref="Y91:Z91">
    <cfRule type="cellIs" dxfId="184" priority="219" operator="equal">
      <formula>"NÃO"</formula>
    </cfRule>
    <cfRule type="cellIs" dxfId="183" priority="220" operator="equal">
      <formula>"SIM"</formula>
    </cfRule>
  </conditionalFormatting>
  <conditionalFormatting sqref="Y93:Z93">
    <cfRule type="cellIs" dxfId="182" priority="218" operator="equal">
      <formula>"OPORTUNIDADE"</formula>
    </cfRule>
  </conditionalFormatting>
  <conditionalFormatting sqref="Y93:Z93">
    <cfRule type="cellIs" dxfId="181" priority="216" operator="equal">
      <formula>"NÃO"</formula>
    </cfRule>
    <cfRule type="cellIs" dxfId="180" priority="217" operator="equal">
      <formula>"SIM"</formula>
    </cfRule>
  </conditionalFormatting>
  <conditionalFormatting sqref="Y95:Z95">
    <cfRule type="cellIs" dxfId="179" priority="215" operator="equal">
      <formula>"OPORTUNIDADE"</formula>
    </cfRule>
  </conditionalFormatting>
  <conditionalFormatting sqref="Y95:Z95">
    <cfRule type="cellIs" dxfId="178" priority="213" operator="equal">
      <formula>"NÃO"</formula>
    </cfRule>
    <cfRule type="cellIs" dxfId="177" priority="214" operator="equal">
      <formula>"SIM"</formula>
    </cfRule>
  </conditionalFormatting>
  <conditionalFormatting sqref="Y96:Z97">
    <cfRule type="cellIs" dxfId="176" priority="212" operator="equal">
      <formula>"OPORTUNIDADE"</formula>
    </cfRule>
  </conditionalFormatting>
  <conditionalFormatting sqref="Y96:Z97">
    <cfRule type="cellIs" dxfId="175" priority="210" operator="equal">
      <formula>"NÃO"</formula>
    </cfRule>
    <cfRule type="cellIs" dxfId="174" priority="211" operator="equal">
      <formula>"SIM"</formula>
    </cfRule>
  </conditionalFormatting>
  <conditionalFormatting sqref="BK95:BK9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41">
      <iconSet showValue="0">
        <cfvo type="percent" val="0"/>
        <cfvo type="num" val="1"/>
        <cfvo type="num" val="1" gte="0"/>
      </iconSet>
    </cfRule>
    <cfRule type="iconSet" priority="61042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45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60 BP277 BP285:BP287 BP282:BP283 BP273:BP275 BP269:BP270 BP266 BP293:BP1001 BP263 BP289:BP290">
    <cfRule type="iconSet" priority="6104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55" operator="equal">
      <formula>"OPORTUNIDADE"</formula>
    </cfRule>
  </conditionalFormatting>
  <conditionalFormatting sqref="Z173">
    <cfRule type="cellIs" dxfId="172" priority="153" operator="equal">
      <formula>"NÃO"</formula>
    </cfRule>
    <cfRule type="cellIs" dxfId="171" priority="154" operator="equal">
      <formula>"SIM"</formula>
    </cfRule>
  </conditionalFormatting>
  <conditionalFormatting sqref="BP13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12" operator="equal">
      <formula>"OPORTUNIDADE"</formula>
    </cfRule>
  </conditionalFormatting>
  <conditionalFormatting sqref="Z201">
    <cfRule type="cellIs" dxfId="169" priority="110" operator="equal">
      <formula>"NÃO"</formula>
    </cfRule>
    <cfRule type="cellIs" dxfId="168" priority="111" operator="equal">
      <formula>"SIM"</formula>
    </cfRule>
  </conditionalFormatting>
  <conditionalFormatting sqref="Z202">
    <cfRule type="cellIs" dxfId="167" priority="109" operator="equal">
      <formula>"OPORTUNIDADE"</formula>
    </cfRule>
  </conditionalFormatting>
  <conditionalFormatting sqref="Z202">
    <cfRule type="cellIs" dxfId="166" priority="107" operator="equal">
      <formula>"NÃO"</formula>
    </cfRule>
    <cfRule type="cellIs" dxfId="165" priority="108" operator="equal">
      <formula>"SIM"</formula>
    </cfRule>
  </conditionalFormatting>
  <conditionalFormatting sqref="BP14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01" operator="equal">
      <formula>"OPORTUNIDADE"</formula>
    </cfRule>
  </conditionalFormatting>
  <conditionalFormatting sqref="Y201">
    <cfRule type="cellIs" dxfId="163" priority="99" operator="equal">
      <formula>"NÃO"</formula>
    </cfRule>
    <cfRule type="cellIs" dxfId="162" priority="100" operator="equal">
      <formula>"SIM"</formula>
    </cfRule>
  </conditionalFormatting>
  <conditionalFormatting sqref="BK19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79" operator="equal">
      <formula>"OPORTUNIDADE"</formula>
    </cfRule>
  </conditionalFormatting>
  <conditionalFormatting sqref="Z245">
    <cfRule type="cellIs" dxfId="160" priority="77" operator="equal">
      <formula>"NÃO"</formula>
    </cfRule>
    <cfRule type="cellIs" dxfId="159" priority="78" operator="equal">
      <formula>"SIM"</formula>
    </cfRule>
  </conditionalFormatting>
  <conditionalFormatting sqref="BP18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53" operator="equal">
      <formula>"OPORTUNIDADE"</formula>
    </cfRule>
  </conditionalFormatting>
  <conditionalFormatting sqref="Z285">
    <cfRule type="cellIs" dxfId="157" priority="51" operator="equal">
      <formula>"NÃO"</formula>
    </cfRule>
    <cfRule type="cellIs" dxfId="156" priority="52" operator="equal">
      <formula>"SIM"</formula>
    </cfRule>
  </conditionalFormatting>
  <conditionalFormatting sqref="Z286">
    <cfRule type="cellIs" dxfId="155" priority="50" operator="equal">
      <formula>"OPORTUNIDADE"</formula>
    </cfRule>
  </conditionalFormatting>
  <conditionalFormatting sqref="Z286">
    <cfRule type="cellIs" dxfId="154" priority="48" operator="equal">
      <formula>"NÃO"</formula>
    </cfRule>
    <cfRule type="cellIs" dxfId="153" priority="49" operator="equal">
      <formula>"SIM"</formula>
    </cfRule>
  </conditionalFormatting>
  <conditionalFormatting sqref="BK25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1" t="s">
        <v>1415</v>
      </c>
      <c r="C2" s="221"/>
      <c r="D2" s="221"/>
      <c r="E2" s="221"/>
      <c r="F2" s="221"/>
      <c r="G2" s="221"/>
    </row>
    <row r="3" spans="2:7" ht="15" customHeight="1">
      <c r="B3" s="222"/>
      <c r="C3" s="222"/>
      <c r="D3" s="222"/>
      <c r="E3" s="222"/>
      <c r="F3" s="222"/>
      <c r="G3" s="222"/>
    </row>
    <row r="4" spans="2:7">
      <c r="B4" s="160" t="s">
        <v>1416</v>
      </c>
      <c r="C4" s="160" t="s">
        <v>1417</v>
      </c>
      <c r="D4" s="160" t="s">
        <v>1418</v>
      </c>
      <c r="E4" s="160" t="s">
        <v>1419</v>
      </c>
      <c r="F4" s="160" t="s">
        <v>4</v>
      </c>
      <c r="G4" s="160" t="s">
        <v>1420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1421</v>
      </c>
      <c r="C6" s="161">
        <v>407867</v>
      </c>
      <c r="D6" s="161" t="s">
        <v>1422</v>
      </c>
      <c r="E6" s="161" t="s">
        <v>789</v>
      </c>
      <c r="F6" s="161" t="s">
        <v>1423</v>
      </c>
      <c r="G6" s="162"/>
    </row>
    <row r="7" spans="2:7">
      <c r="B7" s="161" t="s">
        <v>1424</v>
      </c>
      <c r="C7" s="161">
        <v>293644</v>
      </c>
      <c r="D7" s="161" t="s">
        <v>1425</v>
      </c>
      <c r="E7" s="161" t="s">
        <v>789</v>
      </c>
      <c r="F7" s="161" t="s">
        <v>1423</v>
      </c>
      <c r="G7" s="162"/>
    </row>
    <row r="8" spans="2:7">
      <c r="B8" s="161" t="s">
        <v>1426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1427</v>
      </c>
      <c r="C9" s="161">
        <v>256790</v>
      </c>
      <c r="D9" s="161" t="s">
        <v>1428</v>
      </c>
      <c r="E9" s="161" t="s">
        <v>790</v>
      </c>
      <c r="F9" s="161" t="s">
        <v>1429</v>
      </c>
      <c r="G9" s="162">
        <v>46357</v>
      </c>
    </row>
    <row r="10" spans="2:7">
      <c r="B10" s="161" t="s">
        <v>1430</v>
      </c>
      <c r="C10" s="161">
        <v>265193</v>
      </c>
      <c r="D10" s="161" t="s">
        <v>1431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1432</v>
      </c>
      <c r="C11" s="161">
        <v>293716</v>
      </c>
      <c r="D11" s="161" t="s">
        <v>1433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1434</v>
      </c>
      <c r="C12" s="161">
        <v>257258</v>
      </c>
      <c r="D12" s="161" t="s">
        <v>1435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1436</v>
      </c>
      <c r="C13" s="161">
        <v>371147</v>
      </c>
      <c r="D13" s="161" t="s">
        <v>1437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1438</v>
      </c>
      <c r="C14" s="161">
        <v>259230</v>
      </c>
      <c r="D14" s="161" t="s">
        <v>1439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1440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1441</v>
      </c>
      <c r="C16" s="161">
        <v>258542</v>
      </c>
      <c r="D16" s="161" t="s">
        <v>1442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1443</v>
      </c>
      <c r="C17" s="161">
        <v>257050</v>
      </c>
      <c r="D17" s="161" t="s">
        <v>1444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3" t="s">
        <v>1445</v>
      </c>
      <c r="C2" s="223"/>
      <c r="D2" s="223"/>
      <c r="E2" s="223"/>
      <c r="F2" s="223"/>
      <c r="G2" s="223"/>
    </row>
    <row r="3" spans="2:7" ht="15" customHeight="1">
      <c r="B3" s="223"/>
      <c r="C3" s="223"/>
      <c r="D3" s="223"/>
      <c r="E3" s="223"/>
      <c r="F3" s="223"/>
      <c r="G3" s="223"/>
    </row>
    <row r="4" spans="2:7" ht="15" customHeight="1">
      <c r="B4" s="163" t="s">
        <v>651</v>
      </c>
      <c r="C4" s="163" t="s">
        <v>1446</v>
      </c>
      <c r="D4" s="163" t="s">
        <v>1447</v>
      </c>
      <c r="E4" s="163" t="s">
        <v>1448</v>
      </c>
      <c r="F4" s="160" t="s">
        <v>1449</v>
      </c>
      <c r="G4" s="163" t="s">
        <v>1450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1451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1452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1451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1453</v>
      </c>
      <c r="G9" s="167" t="s">
        <v>1454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1451</v>
      </c>
      <c r="G10" s="167"/>
    </row>
    <row r="11" spans="2:7">
      <c r="B11" s="167" t="s">
        <v>1455</v>
      </c>
      <c r="C11" s="167">
        <v>9038</v>
      </c>
      <c r="D11" s="168">
        <v>46085</v>
      </c>
      <c r="E11" s="167">
        <v>10520</v>
      </c>
      <c r="F11" s="169" t="s">
        <v>1456</v>
      </c>
      <c r="G11" s="167"/>
    </row>
    <row r="12" spans="2:7">
      <c r="B12" s="167" t="s">
        <v>709</v>
      </c>
      <c r="C12" s="167" t="s">
        <v>1457</v>
      </c>
      <c r="D12" s="168">
        <v>46086</v>
      </c>
      <c r="E12" s="167">
        <v>8.5</v>
      </c>
      <c r="F12" s="169" t="s">
        <v>1458</v>
      </c>
      <c r="G12" s="167"/>
    </row>
    <row r="13" spans="2:7">
      <c r="B13" s="167" t="s">
        <v>709</v>
      </c>
      <c r="C13" s="167" t="s">
        <v>1459</v>
      </c>
      <c r="D13" s="168">
        <v>46086</v>
      </c>
      <c r="E13" s="167">
        <v>10000</v>
      </c>
      <c r="F13" s="169" t="s">
        <v>1458</v>
      </c>
      <c r="G13" s="167"/>
    </row>
    <row r="14" spans="2:7">
      <c r="B14" s="167" t="s">
        <v>709</v>
      </c>
      <c r="C14" s="167" t="s">
        <v>1460</v>
      </c>
      <c r="D14" s="168">
        <v>46086</v>
      </c>
      <c r="E14" s="167">
        <v>8000</v>
      </c>
      <c r="F14" s="169" t="s">
        <v>1458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7" sqref="B257:K26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1461</v>
      </c>
      <c r="C2" s="121" t="s">
        <v>947</v>
      </c>
      <c r="D2" s="76" t="s">
        <v>949</v>
      </c>
      <c r="E2" s="76" t="s">
        <v>1462</v>
      </c>
      <c r="F2" s="99" t="s">
        <v>1463</v>
      </c>
      <c r="G2" s="76" t="s">
        <v>1464</v>
      </c>
      <c r="H2" s="76" t="s">
        <v>1465</v>
      </c>
      <c r="I2" s="76" t="s">
        <v>1466</v>
      </c>
      <c r="J2" s="76" t="s">
        <v>1467</v>
      </c>
      <c r="K2" s="78" t="s">
        <v>1468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*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 hidden="1">
      <c r="B296" s="94" t="str">
        <f>IF(SP_SUL!Y300="","*",SP_SUL!Y300)</f>
        <v>*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*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*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*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*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264" workbookViewId="0">
      <selection activeCell="A2" sqref="A2:T28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1010</v>
      </c>
      <c r="Q1" s="228"/>
      <c r="R1" s="111"/>
      <c r="S1" s="84"/>
      <c r="T1" s="86"/>
      <c r="U1" s="229" t="s">
        <v>1469</v>
      </c>
      <c r="V1" s="229"/>
      <c r="W1" s="229"/>
    </row>
    <row r="2" spans="1:23" ht="15" customHeight="1">
      <c r="A2" s="87" t="s">
        <v>1470</v>
      </c>
      <c r="B2" s="87" t="s">
        <v>1471</v>
      </c>
      <c r="C2" s="87" t="s">
        <v>376</v>
      </c>
      <c r="D2" s="88" t="s">
        <v>962</v>
      </c>
      <c r="E2" s="88" t="s">
        <v>4</v>
      </c>
      <c r="F2" s="88" t="s">
        <v>1472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1473</v>
      </c>
      <c r="T2" s="91" t="s">
        <v>965</v>
      </c>
      <c r="U2" s="138">
        <f ca="1">TODAY()-1</f>
        <v>46089</v>
      </c>
      <c r="V2" s="138">
        <f ca="1">U2-1</f>
        <v>46088</v>
      </c>
      <c r="W2" s="138">
        <f ca="1">V2-1</f>
        <v>46087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266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1115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1020</v>
      </c>
      <c r="W7" s="137">
        <f ca="1">_xlfn.XLOOKUP(G7&amp;$W$2,BS_CONTROLE[CHAVE],BS_CONTROLE[Quantidade_11],"-")</f>
        <v>340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4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266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1115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4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500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1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30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2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2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32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70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2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>
        <f ca="1">_xlfn.XLOOKUP(G38&amp;$W$2,BS_CONTROLE[CHAVE],BS_CONTROLE[Quantidade_11],"-")</f>
        <v>500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1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500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1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266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1115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1020</v>
      </c>
      <c r="W54" s="137">
        <f ca="1">_xlfn.XLOOKUP(G54&amp;$W$2,BS_CONTROLE[CHAVE],BS_CONTROLE[Quantidade_11],"-")</f>
        <v>340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4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30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32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1020</v>
      </c>
      <c r="W67" s="137">
        <f ca="1">_xlfn.XLOOKUP(G67&amp;$W$2,BS_CONTROLE[CHAVE],BS_CONTROLE[Quantidade_11],"-")</f>
        <v>340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30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70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2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1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10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>
        <f ca="1">_xlfn.XLOOKUP(G81&amp;$W$2,BS_CONTROLE[CHAVE],BS_CONTROLE[Quantidade_11],"-")</f>
        <v>500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500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266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1115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500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4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4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4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>
        <f ca="1">_xlfn.XLOOKUP(G107&amp;$W$2,BS_CONTROLE[CHAVE],BS_CONTROLE[Quantidade_11],"-")</f>
        <v>60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32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1020</v>
      </c>
      <c r="W111" s="137">
        <f ca="1">_xlfn.XLOOKUP(G111&amp;$W$2,BS_CONTROLE[CHAVE],BS_CONTROLE[Quantidade_11],"-")</f>
        <v>340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2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70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500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1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4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266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1115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4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32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1020</v>
      </c>
      <c r="W148" s="137">
        <f ca="1">_xlfn.XLOOKUP(G148&amp;$W$2,BS_CONTROLE[CHAVE],BS_CONTROLE[Quantidade_11],"-")</f>
        <v>340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30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60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70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2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4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500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1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266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1115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4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>
        <f ca="1">_xlfn.XLOOKUP(G180&amp;$W$2,BS_CONTROLE[CHAVE],BS_CONTROLE[Quantidade_11],"-")</f>
        <v>60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32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30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1020</v>
      </c>
      <c r="W184" s="137">
        <f ca="1">_xlfn.XLOOKUP(G184&amp;$W$2,BS_CONTROLE[CHAVE],BS_CONTROLE[Quantidade_11],"-")</f>
        <v>340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70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70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2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2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1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1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10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>
        <f ca="1">_xlfn.XLOOKUP(G201&amp;$W$2,BS_CONTROLE[CHAVE],BS_CONTROLE[Quantidade_11],"-")</f>
        <v>500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1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500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400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266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1115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500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4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4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312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32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30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1020</v>
      </c>
      <c r="W228" s="137">
        <f ca="1">_xlfn.XLOOKUP(G228&amp;$W$2,BS_CONTROLE[CHAVE],BS_CONTROLE[Quantidade_11],"-")</f>
        <v>340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70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2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500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1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500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266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1115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1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4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266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1115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4</v>
      </c>
    </row>
    <row r="257" spans="1:23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0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32</v>
      </c>
    </row>
    <row r="259" spans="1:23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30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11&gt;00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1020</v>
      </c>
      <c r="W263" s="137">
        <f ca="1">_xlfn.XLOOKUP(G263&amp;$W$2,BS_CONTROLE[CHAVE],BS_CONTROLE[Quantidade_11],"-")</f>
        <v>340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25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2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2</v>
      </c>
    </row>
    <row r="270" spans="1:23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70</v>
      </c>
    </row>
    <row r="273" spans="1:23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1</v>
      </c>
      <c r="W282" s="137">
        <f ca="1">_xlfn.XLOOKUP(G282&amp;$W$2,BS_CONTROLE[CHAVE],BS_CONTROLE[Quantidade_11],"-")</f>
        <v>400</v>
      </c>
    </row>
    <row r="283" spans="1:23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500</v>
      </c>
    </row>
    <row r="284" spans="1:23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1</v>
      </c>
    </row>
    <row r="286" spans="1:23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266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1115</v>
      </c>
    </row>
    <row r="287" spans="1:23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2</v>
      </c>
      <c r="W288" s="137">
        <f ca="1">_xlfn.XLOOKUP(G288&amp;$W$2,BS_CONTROLE[CHAVE],BS_CONTROLE[Quantidade_11],"-")</f>
        <v>4</v>
      </c>
    </row>
    <row r="289" spans="1:23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1</v>
      </c>
      <c r="W291" s="137">
        <f ca="1">_xlfn.XLOOKUP(G291&amp;$W$2,BS_CONTROLE[CHAVE],BS_CONTROLE[Quantidade_11],"-")</f>
        <v>4</v>
      </c>
    </row>
    <row r="292" spans="1:23" hidden="1">
      <c r="A292" s="146" t="str">
        <f>IF(SP_SUL!Y295="","*",SP_SUL!Y295)</f>
        <v>*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ZBM1</v>
      </c>
      <c r="M293" s="140">
        <f>IF(SP_SUL!J296="","*",SP_SUL!J296)</f>
        <v>68</v>
      </c>
      <c r="N293" s="144">
        <f>IF(SP_SUL!K296="","*",SP_SUL!K296)</f>
        <v>54.9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312</v>
      </c>
    </row>
    <row r="294" spans="1:23" hidden="1">
      <c r="A294" s="146" t="str">
        <f>IF(SP_SUL!Y297="","*",SP_SUL!Y297)</f>
        <v>*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32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30</v>
      </c>
    </row>
    <row r="296" spans="1:23" hidden="1">
      <c r="A296" s="146" t="str">
        <f>IF(SP_SUL!Y299="","*",SP_SUL!Y299)</f>
        <v>*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1020</v>
      </c>
      <c r="W297" s="137">
        <f ca="1">_xlfn.XLOOKUP(G297&amp;$W$2,BS_CONTROLE[CHAVE],BS_CONTROLE[Quantidade_11],"-")</f>
        <v>340</v>
      </c>
    </row>
    <row r="298" spans="1:23" hidden="1">
      <c r="A298" s="146" t="str">
        <f>IF(SP_SUL!Y301="","*",SP_SUL!Y301)</f>
        <v>*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25</v>
      </c>
      <c r="W298" s="137">
        <f ca="1">_xlfn.XLOOKUP(G298&amp;$W$2,BS_CONTROLE[CHAVE],BS_CONTROLE[Quantidade_11],"-")</f>
        <v>25</v>
      </c>
    </row>
    <row r="299" spans="1:23" hidden="1">
      <c r="A299" s="146" t="str">
        <f>IF(SP_SUL!Y302="","*",SP_SUL!Y302)</f>
        <v>*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*</v>
      </c>
      <c r="L301" s="139" t="str">
        <f>IF(SP_SUL!N304="","*",SP_SUL!N304)</f>
        <v>*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*</v>
      </c>
      <c r="L302" s="139" t="str">
        <f>IF(SP_SUL!N305="","*",SP_SUL!N305)</f>
        <v>*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*</v>
      </c>
      <c r="L303" s="139" t="str">
        <f>IF(SP_SUL!N306="","*",SP_SUL!N306)</f>
        <v>*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Substituição de dormentes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1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>
        <f ca="1">_xlfn.XLOOKUP(G309&amp;$W$2,BS_CONTROLE[CHAVE],BS_CONTROLE[Quantidade_11],"-")</f>
        <v>1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10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500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1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500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 t="str">
        <f>IF(SP_SUL!B318="","*",SP_SUL!B318)</f>
        <v>*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>
        <f ca="1">_xlfn.XLOOKUP(G315&amp;$W$2,BS_CONTROLE[CHAVE],BS_CONTROLE[Quantidade_11],"-")</f>
        <v>1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4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0" t="s">
        <v>1474</v>
      </c>
      <c r="D5" s="231"/>
      <c r="E5" s="231"/>
      <c r="F5" s="231"/>
      <c r="G5" s="231"/>
      <c r="H5" s="231"/>
      <c r="I5" s="231"/>
      <c r="J5" s="232"/>
      <c r="K5" s="233" t="s">
        <v>1475</v>
      </c>
      <c r="L5" s="234"/>
      <c r="M5" s="234"/>
      <c r="N5" s="234"/>
      <c r="O5" s="235" t="s">
        <v>1476</v>
      </c>
      <c r="P5" s="236"/>
    </row>
    <row r="6" spans="1:16" s="74" customFormat="1" ht="15" customHeight="1">
      <c r="A6" s="66" t="s">
        <v>1472</v>
      </c>
      <c r="B6" s="75" t="s">
        <v>1471</v>
      </c>
      <c r="C6" s="76" t="s">
        <v>962</v>
      </c>
      <c r="D6" s="77" t="s">
        <v>963</v>
      </c>
      <c r="E6" s="76" t="s">
        <v>1477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1478</v>
      </c>
      <c r="M6" s="80" t="s">
        <v>576</v>
      </c>
      <c r="N6" s="81" t="s">
        <v>957</v>
      </c>
      <c r="O6" s="158" t="s">
        <v>1000</v>
      </c>
      <c r="P6" s="133" t="s">
        <v>1479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MC1 11h46 / previsão de faxa após i71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11&gt;00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não solicitou intervalo,, devido necessidade do  W59 realizar a descarga do jacaré no km198, após turma solicia intervalo.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MC1 10h28 / Aguardando passagem do Y94 para receber autorização de entrada na via.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1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1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1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 t="str">
        <f>IF(SP_SUL!BH287="","*",SP_SUL!BH287)</f>
        <v>*</v>
      </c>
      <c r="P287" s="147" t="str">
        <f>IF($A$2=1,IF(SP_SUL!BJ287="","*",SP_SUL!BJ287),IF(SP_SUL!BK287="","*",SP_SUL!BK287))</f>
        <v>TP em preparação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1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 t="str">
        <f>IF(SP_SUL!BH290="","*",SP_SUL!BH290)</f>
        <v>*</v>
      </c>
      <c r="P290" s="147" t="str">
        <f>IF($A$2=1,IF(SP_SUL!BJ290="","*",SP_SUL!BJ290),IF(SP_SUL!BK290="","*",SP_SUL!BK290))</f>
        <v>Aguardando equipe da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Sem contato com a turma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54.9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54.9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*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*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*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*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>
        <f>IF(SP_SUL!B312="","*",SP_SUL!B312)</f>
        <v>46091</v>
      </c>
      <c r="B312" s="83" t="str">
        <f>IF(SP_SUL!X312="","*",SP_SUL!X312)</f>
        <v>*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46091</v>
      </c>
      <c r="B313" s="83" t="str">
        <f>IF(SP_SUL!X313="","*",SP_SUL!X313)</f>
        <v>*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46091</v>
      </c>
      <c r="B314" s="83" t="str">
        <f>IF(SP_SUL!X314="","*",SP_SUL!X314)</f>
        <v>*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46091</v>
      </c>
      <c r="B315" s="83" t="str">
        <f>IF(SP_SUL!X315="","*",SP_SUL!X315)</f>
        <v>*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46091</v>
      </c>
      <c r="B316" s="83" t="str">
        <f>IF(SP_SUL!X316="","*",SP_SUL!X316)</f>
        <v>*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2026-03-09T17:28:05Z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