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908" documentId="120_S{118792C3-22EF-5104-A093-F22BFE3913F3}" xr6:coauthVersionLast="47" xr6:coauthVersionMax="47" xr10:uidLastSave="{CCB1309F-FDC3-42F5-96F0-5DE56AB50AE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9" i="1" l="1" a="1"/>
  <c r="H59" i="1"/>
  <c r="H58" i="1" a="1"/>
  <c r="H58" i="1"/>
  <c r="H57" i="1" a="1"/>
  <c r="H57" i="1"/>
  <c r="N70" i="1" a="1"/>
  <c r="N70" i="1"/>
  <c r="M70" i="1" a="1"/>
  <c r="M70" i="1"/>
  <c r="N69" i="1" a="1"/>
  <c r="N69" i="1"/>
  <c r="M69" i="1" a="1"/>
  <c r="M69" i="1"/>
  <c r="M73" i="1" a="1"/>
  <c r="M73" i="1"/>
  <c r="M72" i="1" a="1"/>
  <c r="M72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60" i="1"/>
  <c r="BQ61" i="1"/>
  <c r="BQ62" i="1"/>
  <c r="BQ63" i="1"/>
  <c r="BQ64" i="1"/>
  <c r="BQ65" i="1"/>
  <c r="BQ66" i="1"/>
  <c r="BQ67" i="1"/>
  <c r="BQ68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K66" i="11"/>
  <c r="K67" i="11"/>
  <c r="M71" i="1" a="1"/>
  <c r="M71" i="1"/>
  <c r="K68" i="11" s="1"/>
  <c r="K69" i="11"/>
  <c r="K70" i="1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/>
  <c r="M533" i="1" a="1"/>
  <c r="M533" i="1" s="1"/>
  <c r="M534" i="1" a="1"/>
  <c r="M534" i="1"/>
  <c r="M535" i="1" a="1"/>
  <c r="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 s="1"/>
  <c r="M540" i="1" a="1"/>
  <c r="M540" i="1" s="1"/>
  <c r="AM540" i="1" s="1"/>
  <c r="M541" i="1" a="1"/>
  <c r="M541" i="1" s="1"/>
  <c r="M542" i="1" a="1"/>
  <c r="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L66" i="11"/>
  <c r="L67" i="11"/>
  <c r="N71" i="1" a="1"/>
  <c r="N71" i="1" s="1"/>
  <c r="L68" i="11" s="1"/>
  <c r="L69" i="11"/>
  <c r="L70" i="1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72" i="1"/>
  <c r="R69" i="11" s="1"/>
  <c r="R73" i="1"/>
  <c r="R70" i="11" s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32" i="1"/>
  <c r="AM534" i="1"/>
  <c r="AM548" i="1"/>
  <c r="AM557" i="1"/>
  <c r="AM560" i="1"/>
  <c r="AM569" i="1"/>
  <c r="AM575" i="1"/>
  <c r="AM584" i="1"/>
  <c r="AM587" i="1"/>
  <c r="AM596" i="1"/>
  <c r="AM602" i="1"/>
  <c r="AM611" i="1"/>
  <c r="AM614" i="1"/>
  <c r="AM636" i="1"/>
  <c r="AM645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BQ57" i="1" s="1"/>
  <c r="AY58" i="1"/>
  <c r="BQ58" i="1" s="1"/>
  <c r="AY59" i="1"/>
  <c r="BQ59" i="1" s="1"/>
  <c r="AY60" i="1"/>
  <c r="AY61" i="1"/>
  <c r="AY62" i="1"/>
  <c r="AY63" i="1"/>
  <c r="AY64" i="1"/>
  <c r="AY65" i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6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L513" i="11"/>
  <c r="L514" i="11"/>
  <c r="L515" i="11"/>
  <c r="L517" i="11"/>
  <c r="L518" i="11"/>
  <c r="L520" i="11"/>
  <c r="L521" i="11"/>
  <c r="L523" i="11"/>
  <c r="L524" i="11"/>
  <c r="K525" i="11"/>
  <c r="L526" i="11"/>
  <c r="K527" i="11"/>
  <c r="L527" i="11"/>
  <c r="L528" i="11"/>
  <c r="L529" i="11"/>
  <c r="K530" i="11"/>
  <c r="L530" i="11"/>
  <c r="K531" i="11"/>
  <c r="L532" i="11"/>
  <c r="K533" i="11"/>
  <c r="L533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598" i="11" l="1"/>
  <c r="AM605" i="1"/>
  <c r="AM566" i="1"/>
  <c r="K559" i="11"/>
  <c r="AM542" i="1"/>
  <c r="K535" i="11"/>
  <c r="AM539" i="1"/>
  <c r="K532" i="11"/>
  <c r="AM529" i="1"/>
  <c r="K522" i="11"/>
  <c r="AM526" i="1"/>
  <c r="K519" i="11"/>
  <c r="K516" i="11"/>
  <c r="AM523" i="1"/>
  <c r="K513" i="11"/>
  <c r="AM520" i="1"/>
  <c r="AM663" i="1"/>
  <c r="K656" i="11"/>
  <c r="AM578" i="1"/>
  <c r="K571" i="11"/>
  <c r="AM535" i="1"/>
  <c r="K528" i="11"/>
  <c r="AM531" i="1"/>
  <c r="K524" i="11"/>
  <c r="K521" i="11"/>
  <c r="AM528" i="1"/>
  <c r="K586" i="11"/>
  <c r="AM593" i="1"/>
  <c r="K544" i="11"/>
  <c r="AM551" i="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<sst xmlns="http://schemas.openxmlformats.org/spreadsheetml/2006/main" count="4857" uniqueCount="1231">
  <si>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</si>
  <si>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</si>
  <si>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</si>
  <si>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</si>
  <si>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</si>
  <si>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</si>
  <si>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</si>
  <si>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</si>
  <si>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</si>
  <si>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</si>
  <si>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</si>
  <si>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</si>
  <si>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</si>
  <si>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</si>
  <si>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</si>
  <si>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</si>
  <si>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</si>
  <si>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</si>
  <si>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</si>
  <si>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</si>
  <si>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</si>
  <si>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</si>
  <si>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</si>
  <si>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</si>
  <si>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</si>
  <si>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</si>
  <si>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</si>
  <si>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</si>
  <si>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</si>
  <si>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</si>
  <si>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</si>
  <si>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</si>
  <si>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</si>
  <si>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</si>
  <si>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</si>
  <si>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</si>
  <si>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</si>
  <si>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</si>
  <si>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</si>
  <si>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</si>
  <si>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</si>
  <si>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</si>
  <si>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</si>
  <si>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</si>
  <si>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</si>
  <si>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</si>
  <si>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</si>
  <si>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</si>
  <si>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</si>
  <si>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</si>
  <si>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</si>
  <si>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</si>
  <si>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</si>
  <si>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</si>
  <si>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</si>
  <si>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</si>
  <si>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</si>
  <si>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</si>
  <si>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</si>
  <si>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</si>
  <si>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</si>
  <si>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</si>
  <si>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</si>
  <si>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</si>
  <si>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</si>
  <si>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</si>
  <si>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</si>
  <si>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</si>
  <si>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</si>
  <si>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</si>
  <si>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</si>
  <si>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</si>
  <si>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</si>
  <si>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</si>
  <si>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</si>
  <si>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</si>
  <si>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</si>
  <si>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</si>
  <si>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</si>
  <si>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</si>
  <si>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</si>
  <si>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</si>
  <si>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</si>
  <si>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</si>
  <si>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</si>
  <si>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</si>
  <si>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</si>
  <si>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</si>
  <si>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</si>
  <si>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</si>
  <si>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</si>
  <si>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</si>
  <si>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</si>
  <si>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</si>
  <si>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</si>
  <si>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</si>
  <si>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</si>
  <si>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</si>
  <si>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</si>
  <si>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</si>
  <si>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</si>
  <si>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</si>
  <si>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</si>
  <si>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</si>
  <si>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</si>
  <si>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</si>
  <si>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</si>
  <si>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</si>
  <si>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</si>
  <si>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</si>
  <si>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</si>
  <si>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</si>
  <si>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</si>
  <si>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</si>
  <si>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</si>
  <si>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</si>
  <si>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</si>
  <si>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</si>
  <si>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</si>
  <si>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</si>
  <si>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</si>
  <si>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</si>
  <si>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</si>
  <si>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</si>
  <si>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</si>
  <si>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</si>
  <si>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</si>
  <si>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</si>
  <si>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</si>
  <si>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</si>
  <si>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</si>
  <si>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</si>
  <si>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</si>
  <si>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</si>
  <si>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</si>
  <si>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</si>
  <si>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</si>
  <si>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</si>
  <si>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</si>
  <si>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</si>
  <si>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</si>
  <si>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</si>
  <si>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</si>
  <si>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</si>
  <si>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</si>
  <si>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</si>
  <si>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</si>
  <si>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</si>
  <si>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</si>
  <si>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</si>
  <si>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</si>
  <si>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</si>
  <si>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</si>
  <si>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</si>
  <si>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</si>
  <si>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</si>
  <si>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</si>
  <si>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</si>
  <si>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</si>
  <si>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</si>
  <si>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</si>
  <si>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</si>
  <si>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</si>
  <si>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</si>
  <si>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</si>
  <si>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</si>
  <si>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</si>
  <si>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</si>
  <si>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</si>
  <si>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</si>
  <si>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</si>
  <si>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</si>
  <si>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</si>
  <si>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</si>
  <si>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</si>
  <si>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</si>
  <si>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</si>
  <si>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</si>
  <si>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</si>
  <si>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</si>
  <si>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</si>
  <si>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</si>
  <si>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</si>
  <si>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</si>
  <si>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</si>
  <si>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</si>
  <si>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</si>
  <si>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</si>
  <si>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</si>
  <si>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</si>
  <si>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</si>
  <si>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</si>
  <si>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</si>
  <si>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</si>
  <si>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</si>
  <si>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</si>
  <si>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</si>
  <si>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</si>
  <si>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</si>
  <si>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</si>
  <si>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</si>
  <si>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</si>
  <si>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</si>
  <si>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</si>
  <si>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</si>
  <si>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</si>
  <si>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</si>
  <si>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</si>
  <si>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</si>
  <si>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</si>
  <si>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</si>
  <si>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</si>
  <si>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</si>
  <si>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</si>
  <si>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</si>
  <si>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</si>
  <si>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</si>
  <si>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</si>
  <si>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</si>
  <si>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</si>
  <si>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</si>
  <si>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</si>
  <si>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</si>
  <si>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</si>
  <si>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</si>
  <si>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</si>
  <si>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</si>
  <si>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</si>
  <si>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</si>
  <si>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</si>
  <si>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</si>
  <si>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</si>
  <si>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</si>
  <si>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</si>
  <si>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</si>
  <si>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</si>
  <si>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</si>
  <si>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</si>
  <si>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</si>
  <si>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</si>
  <si>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</si>
  <si>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</si>
  <si>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</si>
  <si>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</si>
  <si>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</si>
  <si>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</si>
  <si>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</si>
  <si>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</si>
  <si>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</si>
  <si>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</si>
  <si>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</si>
  <si>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</si>
  <si>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</si>
  <si>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</si>
  <si>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</si>
  <si>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</si>
  <si>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</si>
  <si>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</si>
  <si>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</si>
  <si>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</si>
  <si>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</si>
  <si>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</si>
  <si>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</si>
  <si>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</si>
  <si>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</si>
  <si>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</si>
  <si>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</si>
  <si>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</si>
  <si>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</si>
  <si>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</si>
  <si>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</si>
  <si>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</si>
  <si>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</si>
  <si>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</si>
  <si>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</si>
  <si>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</si>
  <si>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</si>
  <si>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</si>
  <si>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</si>
  <si>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</si>
  <si>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</si>
  <si>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</si>
  <si>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</si>
  <si>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</si>
  <si>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</si>
  <si>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</si>
  <si>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</si>
  <si>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</si>
  <si>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</si>
  <si>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</si>
  <si>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</si>
  <si>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</si>
  <si>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</si>
  <si>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</si>
  <si>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</si>
  <si>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</si>
  <si>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</si>
  <si>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</si>
  <si>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</si>
  <si>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</si>
  <si>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</si>
  <si>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</si>
  <si>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</si>
  <si>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</si>
  <si>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</si>
  <si>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</si>
  <si>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</si>
  <si>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</si>
  <si>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</si>
  <si>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</si>
  <si>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</si>
  <si>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</si>
  <si>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</si>
  <si>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</si>
  <si>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</si>
  <si>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</si>
  <si>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</si>
  <si>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</si>
  <si>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</si>
  <si>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</si>
  <si>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</si>
  <si>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</si>
  <si>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</si>
  <si>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</si>
  <si>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</si>
  <si>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</si>
  <si>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</si>
  <si>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</si>
  <si>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</si>
  <si>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</si>
  <si>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</si>
  <si>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</si>
  <si>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</si>
  <si>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</si>
  <si>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</si>
  <si>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</si>
  <si>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</si>
  <si>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</si>
  <si>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</si>
  <si>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</si>
  <si>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</si>
  <si>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</si>
  <si>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</si>
  <si>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</si>
  <si>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</si>
  <si>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</si>
  <si>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</si>
  <si>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</si>
  <si>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</si>
  <si>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</si>
  <si>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</si>
  <si>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</si>
  <si>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</si>
  <si>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</si>
  <si>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</si>
  <si>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</si>
  <si>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</si>
  <si>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</si>
  <si>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</si>
  <si>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</si>
  <si>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</si>
  <si>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</si>
  <si>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</si>
  <si>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</si>
  <si>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</si>
  <si>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</si>
  <si>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</si>
  <si>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</si>
  <si>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</si>
  <si>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</si>
  <si>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</si>
  <si>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</si>
  <si>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</si>
  <si>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</si>
  <si>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</si>
  <si>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</si>
  <si>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</si>
  <si>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</si>
  <si>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</si>
  <si>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</si>
  <si>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</si>
  <si>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</si>
  <si>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</si>
  <si>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</si>
  <si>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</si>
  <si>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</si>
  <si>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</si>
  <si>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</si>
  <si>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</si>
  <si>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</si>
  <si>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</si>
  <si>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</si>
  <si>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</si>
  <si>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</si>
  <si>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</si>
  <si>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</si>
  <si>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</si>
  <si>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</si>
  <si>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</si>
  <si>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</si>
  <si>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</si>
  <si>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</si>
  <si>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</si>
  <si>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</si>
  <si>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</si>
  <si>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</si>
  <si>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</si>
  <si>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</si>
  <si>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</si>
  <si>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</si>
  <si>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</si>
  <si>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</si>
  <si>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</si>
  <si>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</si>
  <si>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</si>
  <si>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</si>
  <si>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</si>
  <si>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</si>
  <si>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</si>
  <si>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</si>
  <si>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</si>
  <si>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</si>
  <si>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</si>
  <si>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</si>
  <si>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</si>
  <si>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</si>
  <si>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</si>
  <si>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</si>
  <si>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</si>
  <si>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</si>
  <si>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</si>
  <si>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</si>
  <si>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</si>
  <si>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</si>
  <si>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</si>
  <si>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</si>
  <si>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</si>
  <si>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</si>
  <si>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</si>
  <si>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</si>
  <si>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</si>
  <si>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</si>
  <si>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</si>
  <si>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</si>
  <si>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</si>
  <si>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</si>
  <si>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</si>
  <si>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</si>
  <si>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</si>
  <si>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</si>
  <si>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</si>
  <si>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</si>
  <si>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</si>
  <si>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</si>
  <si>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</si>
  <si>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</si>
  <si>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</si>
  <si>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</si>
  <si>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</si>
  <si>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</si>
  <si>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</si>
  <si>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</si>
  <si>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</si>
  <si>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</si>
  <si>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</si>
  <si>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</si>
  <si>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</si>
  <si>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</si>
  <si>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</si>
  <si>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</si>
  <si>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</si>
  <si>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</si>
  <si>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</si>
  <si>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</si>
  <si>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</si>
  <si>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</si>
  <si>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</si>
  <si>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</si>
  <si>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</si>
  <si>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</si>
  <si>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</si>
  <si>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</si>
  <si>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</si>
  <si>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</si>
  <si>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</si>
  <si>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</si>
  <si>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</si>
  <si>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</si>
  <si>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</si>
  <si>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</si>
  <si>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</si>
  <si>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</si>
  <si>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</si>
  <si>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</si>
  <si>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</si>
  <si>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</si>
  <si>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</si>
  <si>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</si>
  <si>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</si>
  <si>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</si>
  <si>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</si>
  <si>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</si>
  <si>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</si>
  <si>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</si>
  <si>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</si>
  <si>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</si>
  <si>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</si>
  <si>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</si>
  <si>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</si>
  <si>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</si>
  <si>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</si>
  <si>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</si>
  <si>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</si>
  <si>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</si>
  <si>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</si>
  <si>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</si>
  <si>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</si>
  <si>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</si>
  <si>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</si>
  <si>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</si>
  <si>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</si>
  <si>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</si>
  <si>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</si>
  <si>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</si>
  <si>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</si>
  <si>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</si>
  <si>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</si>
  <si>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</si>
  <si>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</si>
  <si>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</si>
  <si>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</si>
  <si>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</si>
  <si>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</si>
  <si>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</si>
  <si>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</si>
  <si>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</si>
  <si>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</si>
  <si>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</si>
  <si>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</si>
  <si>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</si>
  <si>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</si>
  <si>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</si>
  <si>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</si>
  <si>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</si>
  <si>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</si>
  <si>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</si>
  <si>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</si>
  <si>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</si>
  <si>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</si>
  <si>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</si>
  <si>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</si>
  <si>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</si>
  <si>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</si>
  <si>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</si>
  <si>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</si>
  <si>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</si>
  <si>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</si>
  <si>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</si>
  <si>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</si>
  <si>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</si>
  <si>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</si>
  <si>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</si>
  <si>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</si>
  <si>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</si>
  <si>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</si>
  <si>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</si>
  <si>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</si>
  <si>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</si>
  <si>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</si>
  <si>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</si>
  <si>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</si>
  <si>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</si>
  <si>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</si>
  <si>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</si>
  <si>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</si>
  <si>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</si>
  <si>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</si>
  <si>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</si>
  <si>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</si>
  <si>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</si>
  <si>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</si>
  <si>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</si>
  <si>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</si>
  <si>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</si>
  <si>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</si>
  <si>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</si>
  <si>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</si>
  <si>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</si>
  <si>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</si>
  <si>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</si>
  <si>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</si>
  <si>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</si>
  <si>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</si>
  <si>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</si>
  <si>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</si>
  <si>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</si>
  <si>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</si>
  <si>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</si>
  <si>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</si>
  <si>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</si>
  <si>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</si>
  <si>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</si>
  <si>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</si>
  <si>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</si>
  <si>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</si>
  <si>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</si>
  <si>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</si>
  <si>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</si>
  <si>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</si>
  <si>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</si>
  <si>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</si>
  <si>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</si>
  <si>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</si>
  <si>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</si>
  <si>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</si>
  <si>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</si>
  <si>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</si>
  <si>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</si>
  <si>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</si>
  <si>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</si>
  <si>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</si>
  <si>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</si>
  <si>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</si>
  <si>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</si>
  <si>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</si>
  <si>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</si>
  <si>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</si>
  <si>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</si>
  <si>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</si>
  <si>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</si>
  <si>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</si>
  <si>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</si>
  <si>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</si>
  <si>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</si>
  <si>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</si>
  <si>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</si>
  <si>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</si>
  <si>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</si>
  <si>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</si>
  <si>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</si>
  <si>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</si>
  <si>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</si>
  <si>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</si>
  <si>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</si>
  <si>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</si>
  <si>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</si>
  <si>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</si>
  <si>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</si>
  <si>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</si>
  <si>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</si>
  <si>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</si>
  <si>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</si>
  <si>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</si>
  <si>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</si>
  <si>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</si>
  <si>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</si>
  <si>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</si>
  <si>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</si>
  <si>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</si>
  <si>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</si>
  <si>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</si>
  <si>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</si>
  <si>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</si>
  <si>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</si>
  <si>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</si>
  <si>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</si>
  <si>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</si>
  <si>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</si>
  <si>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</si>
  <si>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</si>
  <si>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</si>
  <si>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</si>
  <si>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</si>
  <si>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</si>
  <si>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</si>
  <si>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</si>
  <si>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</si>
  <si>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</si>
  <si>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</si>
  <si>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</si>
  <si>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</si>
  <si>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</si>
  <si>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</si>
  <si>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</si>
  <si>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</si>
  <si>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</si>
  <si>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</si>
  <si>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</si>
  <si>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</si>
  <si>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</si>
  <si>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</si>
  <si>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</si>
  <si>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</si>
  <si>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</si>
  <si>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</si>
  <si>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</si>
  <si>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</si>
  <si>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</si>
  <si>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</si>
  <si>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</si>
  <si>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</si>
  <si>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</si>
  <si>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</si>
  <si>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</si>
  <si>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</si>
  <si>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</si>
  <si>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</si>
  <si>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</si>
  <si>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</si>
  <si>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</si>
  <si>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</si>
  <si>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</si>
  <si>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</si>
  <si>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</si>
  <si>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</si>
  <si>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</si>
  <si>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</si>
  <si>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</si>
  <si>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</si>
  <si>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</si>
  <si>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</si>
  <si>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</si>
  <si>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</si>
  <si>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</si>
  <si>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</si>
  <si>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</si>
  <si>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</si>
  <si>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</si>
  <si>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</si>
  <si>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</si>
  <si>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</si>
  <si>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</si>
  <si>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</si>
  <si>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</si>
  <si>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</si>
  <si>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</si>
  <si>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</si>
  <si>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</si>
  <si>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</si>
  <si>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</si>
  <si>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</si>
  <si>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</si>
  <si>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</si>
  <si>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</si>
  <si>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</si>
  <si>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</si>
  <si>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</si>
  <si>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</si>
  <si>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</si>
  <si>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</si>
  <si>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</si>
  <si>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</si>
  <si>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</si>
  <si>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</si>
  <si>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</si>
  <si>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</si>
  <si>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</si>
  <si>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</si>
  <si>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</si>
  <si>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</si>
  <si>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</si>
  <si>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</si>
  <si>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</si>
  <si>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</si>
  <si>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</si>
  <si>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</si>
  <si>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</si>
  <si>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</si>
  <si>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</si>
  <si>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</si>
  <si>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</si>
  <si>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</si>
  <si>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</si>
  <si>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</si>
  <si>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</si>
  <si>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</si>
  <si>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</si>
  <si>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</si>
  <si>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</si>
  <si>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</si>
  <si>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</si>
  <si>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</si>
  <si>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</si>
  <si>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</si>
  <si>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</si>
  <si>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</si>
  <si>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</si>
  <si>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</si>
  <si>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</si>
  <si>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</si>
  <si>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</si>
  <si>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</si>
  <si>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</si>
  <si>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</si>
  <si>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</si>
  <si>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</si>
  <si>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</si>
  <si>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</si>
  <si>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</si>
  <si>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</si>
  <si>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</si>
  <si>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</si>
  <si>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</si>
  <si>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</si>
  <si>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</si>
  <si>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</si>
  <si>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</si>
  <si>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</si>
  <si>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</si>
  <si>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</si>
  <si>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</si>
  <si>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</si>
  <si>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</si>
  <si>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</si>
  <si>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</si>
  <si>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</si>
  <si>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</si>
  <si>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</si>
  <si>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</si>
  <si>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</si>
  <si>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</si>
  <si>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</si>
  <si>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</si>
  <si>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</si>
  <si>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</si>
  <si>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</si>
  <si>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</si>
  <si>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</si>
  <si>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</si>
  <si>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</si>
  <si>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</si>
  <si>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</si>
  <si>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</si>
  <si>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</si>
  <si>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</si>
  <si>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</si>
  <si>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</si>
  <si>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</si>
  <si>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</si>
  <si>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</si>
  <si>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</si>
  <si>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</si>
  <si>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</si>
  <si>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</si>
  <si>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</si>
  <si>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</si>
  <si>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</si>
  <si>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</si>
  <si>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</si>
  <si>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</si>
  <si>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</si>
  <si>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</si>
  <si>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</si>
  <si>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</si>
  <si>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</si>
  <si>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</si>
  <si>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</si>
  <si>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</si>
  <si>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</si>
  <si>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</si>
  <si>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</si>
  <si>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</si>
  <si>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</si>
  <si>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</si>
  <si>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</si>
  <si>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</si>
  <si>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</si>
  <si>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</si>
  <si>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</si>
  <si>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</si>
  <si>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</si>
  <si>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</si>
  <si>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</si>
  <si>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</si>
  <si>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</si>
  <si>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</si>
  <si>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</si>
  <si>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</si>
  <si>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</si>
  <si>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</si>
  <si>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</si>
  <si>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</si>
  <si>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</si>
  <si>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</si>
  <si>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</si>
  <si>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</si>
  <si>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</si>
  <si>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</si>
  <si>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</si>
  <si>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</si>
  <si>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</si>
  <si>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</si>
  <si>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</si>
  <si>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</si>
  <si>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</si>
  <si>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</si>
  <si>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</si>
  <si>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</si>
  <si>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</si>
  <si>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</si>
  <si>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</si>
  <si>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</si>
  <si>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</si>
  <si>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</si>
  <si>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</si>
  <si>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</si>
  <si>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</si>
  <si>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</si>
  <si>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</si>
  <si>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</si>
  <si>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</si>
  <si>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</si>
  <si>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</si>
  <si>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</si>
  <si>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</si>
  <si>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</si>
  <si>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</si>
  <si>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</si>
  <si>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</si>
  <si>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</si>
  <si>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</si>
  <si>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</si>
  <si>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</si>
  <si>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</si>
  <si>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</si>
  <si>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</si>
  <si>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</si>
  <si>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</si>
  <si>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</si>
  <si>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</si>
  <si>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</si>
  <si>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</si>
  <si>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</si>
  <si>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</si>
  <si>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</si>
  <si>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</si>
  <si>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</si>
  <si>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</si>
  <si>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</si>
  <si>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</si>
  <si>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</si>
  <si>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</si>
  <si>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</si>
  <si>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</si>
  <si>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</si>
  <si>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</si>
  <si>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</si>
  <si>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</si>
  <si>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</si>
  <si>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</si>
  <si>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</si>
  <si>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</si>
  <si>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</si>
  <si>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</si>
  <si>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</si>
  <si>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</si>
  <si>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</si>
  <si>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</si>
  <si>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</si>
  <si>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</si>
  <si>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</si>
  <si>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</si>
  <si>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</si>
  <si>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</si>
  <si>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</si>
  <si>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</si>
  <si>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</si>
  <si>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</si>
  <si>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</si>
  <si>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</si>
  <si>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</si>
  <si>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</si>
  <si>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</si>
  <si>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</si>
  <si>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</si>
  <si>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</si>
  <si>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</si>
  <si>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</si>
  <si>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</si>
  <si>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</si>
  <si>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</si>
  <si>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</si>
  <si>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</si>
  <si>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</si>
  <si>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</si>
  <si>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</si>
  <si>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</si>
  <si>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</si>
  <si>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</si>
  <si>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</si>
  <si>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</si>
  <si>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</si>
  <si>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</si>
  <si>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</si>
  <si>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</si>
  <si>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</si>
  <si>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</si>
  <si>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</si>
  <si>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</si>
  <si>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</si>
  <si>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</si>
  <si>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</si>
  <si>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</si>
  <si>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</si>
  <si>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</si>
  <si>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</si>
  <si>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</si>
  <si>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</si>
  <si>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</si>
  <si>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</si>
  <si>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</si>
  <si>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</si>
  <si>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</si>
  <si>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</si>
  <si>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</si>
  <si>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</si>
  <si>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</si>
  <si>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</si>
  <si>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</si>
  <si>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</si>
  <si>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</si>
  <si>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</si>
  <si>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</si>
  <si>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</si>
  <si>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</si>
  <si>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</si>
  <si>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</si>
  <si>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</si>
  <si>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</si>
  <si>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</si>
  <si>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</si>
  <si>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</si>
  <si>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</si>
  <si>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</si>
  <si>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</si>
  <si>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</si>
  <si>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</si>
  <si>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</si>
  <si>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</si>
  <si>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</si>
  <si>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</si>
  <si>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</si>
  <si>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</si>
  <si>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</si>
  <si>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</si>
  <si>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</si>
  <si>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</si>
  <si>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</si>
  <si>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</si>
  <si>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</si>
  <si>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</si>
  <si>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</si>
  <si>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</si>
  <si>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</si>
  <si>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</si>
  <si>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</si>
  <si>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</si>
  <si>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</si>
  <si>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</si>
  <si>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</si>
  <si>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</si>
  <si>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</si>
  <si>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</si>
  <si>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</si>
  <si>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</si>
  <si>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</si>
  <si>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</si>
  <si>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</si>
  <si>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</si>
  <si>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</si>
  <si>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</si>
  <si>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</si>
  <si>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</si>
  <si>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</si>
  <si>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</si>
  <si>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</si>
  <si>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</si>
  <si>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</si>
  <si>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</si>
  <si>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</si>
  <si>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</si>
  <si>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</si>
  <si>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</si>
  <si>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</si>
  <si>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</si>
  <si>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</si>
  <si>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</si>
  <si>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</si>
  <si>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</si>
  <si>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</si>
  <si>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</si>
  <si>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</si>
  <si>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</si>
  <si>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</si>
  <si>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</si>
  <si>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</si>
  <si>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</si>
  <si>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</si>
  <si>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</si>
  <si>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</si>
  <si>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</si>
  <si>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</si>
  <si>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</si>
  <si>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</si>
  <si>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</si>
  <si>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</si>
  <si>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</si>
  <si>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</si>
  <si>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</si>
  <si>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</si>
  <si>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</si>
  <si>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</si>
  <si>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</si>
  <si>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</si>
  <si>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</si>
  <si>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</si>
  <si>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</si>
  <si>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</si>
  <si>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</si>
  <si>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</si>
  <si>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</si>
  <si>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</si>
  <si>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</si>
  <si>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</si>
  <si>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</si>
  <si>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</si>
  <si>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</si>
  <si>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</si>
  <si>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</si>
  <si>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</si>
  <si>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</si>
  <si>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</si>
  <si>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</si>
  <si>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</si>
  <si>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</si>
  <si>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</si>
  <si>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</si>
  <si>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</si>
  <si>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</si>
  <si>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</si>
  <si>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</si>
  <si>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</si>
  <si>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</si>
  <si>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</si>
  <si>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</si>
  <si>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</si>
  <si>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</si>
  <si>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</si>
  <si>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</si>
  <si>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</si>
  <si>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</si>
  <si>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</si>
  <si>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</si>
  <si>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</si>
  <si>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</si>
  <si>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</si>
  <si>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</si>
  <si>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</si>
  <si>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</si>
  <si>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</si>
  <si>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</si>
  <si>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</si>
  <si>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</si>
  <si>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</si>
  <si>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</si>
  <si>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</si>
  <si>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</si>
  <si>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</si>
  <si>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</si>
  <si>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</si>
  <si>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</si>
  <si>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</si>
  <si>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</si>
  <si>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</si>
  <si>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</si>
  <si>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</si>
  <si>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</si>
  <si>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</si>
  <si>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</si>
  <si>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</si>
  <si>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</si>
  <si>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</si>
  <si>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</si>
  <si>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</si>
  <si>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</si>
  <si>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</si>
  <si>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</si>
  <si>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</si>
  <si>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 devido falta de ativo</t>
  </si>
  <si>
    <t>Ag. Solicitar MC1 / Prev. 09h00</t>
  </si>
  <si>
    <t xml:space="preserve">TP Pronto as 09h00 no km 244+900 em ZEBZRZ para exec. de soldas / Sem oportunidade de FX até o momento 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</si>
  <si>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</si>
  <si>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</si>
  <si>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</si>
  <si>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</si>
  <si>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</si>
  <si>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</si>
  <si>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 xml:space="preserve">TP Pronto as 09h07 no km 136+700 em 136ZCV para exec. de soldas / Sem oportunidade de FX até o momento </t>
  </si>
  <si>
    <t>Ag. TP Pronto no local para alinhamento de intervalo na oportunidade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</si>
  <si>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</si>
  <si>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</si>
  <si>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</si>
  <si>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Em intervalo 09h10 - 10h40</t>
  </si>
  <si>
    <t>Manutenção da socadora</t>
  </si>
  <si>
    <t>TP Ficou pronto às 07h15 no km 104+150 em ZLI1062 / Em intervalo 07h15 - 09h15</t>
  </si>
  <si>
    <t>ZACZSW / ZAC1/ZNOZAC1</t>
  </si>
  <si>
    <t>Recolhimento de dormentes</t>
  </si>
  <si>
    <t>Fabio</t>
  </si>
  <si>
    <t>Em intervalo para socaria expansão em 109+266 em 109111 / 09h10 - 10h40</t>
  </si>
  <si>
    <t>Execução de soldas -  Condicionado à temperatura</t>
  </si>
  <si>
    <t>2 (Lucas+Francisco)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</si>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</sst>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B2" workbookViewId="0">
      <selection activeCell="B2" sqref="B2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26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C32" zoomScale="85" zoomScaleNormal="85" workbookViewId="0">
      <selection activeCell="H63" sqref="H63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9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AF1" activePane="topRight" state="frozen"/>
      <selection pane="topRight" activeCell="AI98" sqref="AI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7" t="s">
        <v>1022</v>
      </c>
      <c r="C1" s="258"/>
      <c r="D1" s="258"/>
      <c r="E1" s="3"/>
      <c r="F1" s="257" t="s">
        <v>1023</v>
      </c>
      <c r="G1" s="258"/>
      <c r="H1" s="259"/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8"/>
      <c r="W1" s="258"/>
      <c r="X1" s="258"/>
      <c r="Y1" s="258"/>
      <c r="Z1" s="258"/>
      <c r="AA1" s="258"/>
      <c r="AB1" s="258"/>
      <c r="AC1" s="258"/>
      <c r="AD1" s="258"/>
      <c r="AE1" s="258"/>
      <c r="AF1" s="258"/>
      <c r="AG1" s="260"/>
      <c r="AH1" s="5"/>
      <c r="AI1" s="267" t="s">
        <v>1024</v>
      </c>
      <c r="AJ1" s="268"/>
      <c r="AK1" s="268"/>
      <c r="AL1" s="268"/>
      <c r="AM1" s="269"/>
      <c r="AN1" s="270"/>
      <c r="AO1" s="268"/>
      <c r="AP1" s="268"/>
      <c r="AQ1" s="268"/>
      <c r="AR1" s="268"/>
      <c r="AS1" s="268"/>
      <c r="AT1" s="268"/>
      <c r="AU1" s="268"/>
      <c r="AV1" s="268"/>
      <c r="AW1" s="268"/>
      <c r="AX1" s="268"/>
      <c r="AY1" s="268"/>
      <c r="AZ1" s="268"/>
      <c r="BA1" s="268"/>
      <c r="BB1" s="268"/>
      <c r="BC1" s="268"/>
      <c r="BD1" s="268"/>
      <c r="BE1" s="268"/>
      <c r="BF1" s="271"/>
      <c r="BG1" s="5"/>
      <c r="BH1" s="272" t="s">
        <v>1025</v>
      </c>
      <c r="BI1" s="273"/>
      <c r="BJ1" s="273"/>
      <c r="BK1" s="274"/>
      <c r="BL1" s="5"/>
      <c r="BM1" s="264" t="s">
        <v>1026</v>
      </c>
      <c r="BN1" s="265"/>
      <c r="BO1" s="265"/>
      <c r="BP1" s="265"/>
      <c r="BQ1" s="265"/>
      <c r="BR1" s="265"/>
      <c r="BS1" s="266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7" t="s">
        <v>1027</v>
      </c>
      <c r="AJ2" s="268"/>
      <c r="AK2" s="268"/>
      <c r="AL2" s="268"/>
      <c r="AM2" s="269"/>
      <c r="AN2" s="270"/>
      <c r="AO2" s="268"/>
      <c r="AP2" s="268"/>
      <c r="AQ2" s="271"/>
      <c r="AR2" s="6"/>
      <c r="AS2" s="267" t="s">
        <v>1030</v>
      </c>
      <c r="AT2" s="268"/>
      <c r="AU2" s="268"/>
      <c r="AV2" s="268"/>
      <c r="AW2" s="268"/>
      <c r="AX2" s="268"/>
      <c r="AY2" s="271"/>
      <c r="AZ2" s="6"/>
      <c r="BA2" s="261" t="s">
        <v>1031</v>
      </c>
      <c r="BB2" s="263"/>
      <c r="BC2" s="267" t="s">
        <v>1028</v>
      </c>
      <c r="BD2" s="268"/>
      <c r="BE2" s="268"/>
      <c r="BF2" s="271"/>
      <c r="BG2" s="5"/>
      <c r="BH2" s="275"/>
      <c r="BI2" s="276"/>
      <c r="BJ2" s="276"/>
      <c r="BK2" s="277"/>
      <c r="BL2" s="5"/>
      <c r="BM2" s="278"/>
      <c r="BN2" s="279"/>
      <c r="BO2" s="279"/>
      <c r="BP2" s="279"/>
      <c r="BQ2" s="279"/>
      <c r="BR2" s="279"/>
      <c r="BS2" s="280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61" t="s">
        <v>1032</v>
      </c>
      <c r="AJ3" s="263"/>
      <c r="AK3" s="261" t="s">
        <v>1033</v>
      </c>
      <c r="AL3" s="262"/>
      <c r="AM3" s="283"/>
      <c r="AN3" s="284"/>
      <c r="AO3" s="262"/>
      <c r="AP3" s="262"/>
      <c r="AQ3" s="263"/>
      <c r="AR3" s="65"/>
      <c r="AS3" s="255" t="s">
        <v>1039</v>
      </c>
      <c r="AT3" s="256"/>
      <c r="AU3" s="255" t="s">
        <v>1040</v>
      </c>
      <c r="AV3" s="256"/>
      <c r="AW3" s="255" t="s">
        <v>1041</v>
      </c>
      <c r="AX3" s="256"/>
      <c r="AY3" s="65" t="s">
        <v>1042</v>
      </c>
      <c r="AZ3" s="65"/>
      <c r="BA3" s="281"/>
      <c r="BB3" s="282"/>
      <c r="BC3" s="261" t="s">
        <v>1035</v>
      </c>
      <c r="BD3" s="262"/>
      <c r="BE3" s="262"/>
      <c r="BF3" s="263"/>
      <c r="BG3" s="64"/>
      <c r="BH3" s="275"/>
      <c r="BI3" s="276"/>
      <c r="BJ3" s="276"/>
      <c r="BK3" s="277"/>
      <c r="BL3" s="64"/>
      <c r="BM3" s="264" t="s">
        <v>1043</v>
      </c>
      <c r="BN3" s="265"/>
      <c r="BO3" s="265"/>
      <c r="BP3" s="266"/>
      <c r="BQ3" s="264" t="s">
        <v>841</v>
      </c>
      <c r="BR3" s="265"/>
      <c r="BS3" s="266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/>
      <c r="AT37" s="118"/>
      <c r="AU37" s="164"/>
      <c r="AV37" s="164"/>
      <c r="AW37" s="15"/>
      <c r="AX37" s="15"/>
      <c r="AY37" s="12">
        <f t="shared" si="9"/>
        <v>0</v>
      </c>
      <c r="AZ37" s="190"/>
      <c r="BA37" s="119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1</v>
      </c>
      <c r="BI37" s="18"/>
      <c r="BJ37" s="18" t="s">
        <v>1189</v>
      </c>
      <c r="BK37" s="19"/>
      <c r="BL37" s="17"/>
      <c r="BM37" s="142"/>
      <c r="BN37" s="142"/>
      <c r="BO37" s="142"/>
      <c r="BP37" s="240"/>
      <c r="BQ37" s="13">
        <f t="shared" si="1"/>
        <v>0</v>
      </c>
      <c r="BR37" s="20">
        <f t="shared" si="2"/>
        <v>0</v>
      </c>
      <c r="BS37" s="244" t="str">
        <f t="shared" si="3"/>
        <v/>
      </c>
      <c r="BT37" s="8" t="str">
        <f>IF(BN37="","",SUBSTITUTE(BM37," ","")&amp;SUBSTITUTE(BN37," ",""))</f>
        <v/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/>
      <c r="AT38" s="118"/>
      <c r="AU38" s="164"/>
      <c r="AV38" s="164"/>
      <c r="AW38" s="15"/>
      <c r="AX38" s="15"/>
      <c r="AY38" s="12">
        <f t="shared" si="9"/>
        <v>0</v>
      </c>
      <c r="AZ38" s="190"/>
      <c r="BA38" s="119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1</v>
      </c>
      <c r="BI38" s="18"/>
      <c r="BJ38" s="18" t="s">
        <v>1190</v>
      </c>
      <c r="BK38" s="19"/>
      <c r="BL38" s="17"/>
      <c r="BM38" s="142"/>
      <c r="BN38" s="142"/>
      <c r="BO38" s="142"/>
      <c r="BP38" s="240"/>
      <c r="BQ38" s="13">
        <f t="shared" si="1"/>
        <v>0</v>
      </c>
      <c r="BR38" s="20">
        <f t="shared" si="2"/>
        <v>0</v>
      </c>
      <c r="BS38" s="244" t="str">
        <f t="shared" si="3"/>
        <v/>
      </c>
      <c r="BT38" s="8" t="str">
        <f>IF(BN38="","",SUBSTITUTE(BM38," ","")&amp;SUBSTITUTE(BN38," ",""))</f>
        <v/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1</v>
      </c>
      <c r="BI40" s="18"/>
      <c r="BJ40" s="18" t="s">
        <v>1196</v>
      </c>
      <c r="BK40" s="19"/>
      <c r="BL40" s="17"/>
      <c r="BM40" s="142"/>
      <c r="BN40" s="142"/>
      <c r="BO40" s="142"/>
      <c r="BP40" s="240"/>
      <c r="BQ40" s="13">
        <f t="shared" si="1"/>
        <v>0</v>
      </c>
      <c r="BR40" s="20">
        <f t="shared" si="2"/>
        <v>0</v>
      </c>
      <c r="BS40" s="244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1</v>
      </c>
      <c r="BI41" s="18"/>
      <c r="BJ41" s="18" t="s">
        <v>1189</v>
      </c>
      <c r="BK41" s="19"/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/>
      <c r="AT43" s="118"/>
      <c r="AU43" s="164"/>
      <c r="AV43" s="164"/>
      <c r="AW43" s="15"/>
      <c r="AX43" s="15"/>
      <c r="AY43" s="12">
        <f t="shared" si="9"/>
        <v>0</v>
      </c>
      <c r="AZ43" s="190"/>
      <c r="BA43" s="119"/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1</v>
      </c>
      <c r="BI43" s="18"/>
      <c r="BJ43" s="18" t="s">
        <v>1197</v>
      </c>
      <c r="BK43" s="19"/>
      <c r="BL43" s="17"/>
      <c r="BM43" s="142"/>
      <c r="BN43" s="142"/>
      <c r="BO43" s="142"/>
      <c r="BP43" s="240"/>
      <c r="BQ43" s="13">
        <f t="shared" si="1"/>
        <v>0</v>
      </c>
      <c r="BR43" s="20">
        <f t="shared" si="2"/>
        <v>0</v>
      </c>
      <c r="BS43" s="244" t="str">
        <f t="shared" si="3"/>
        <v/>
      </c>
      <c r="BT43" s="8" t="str">
        <f>IF(BN43="","",SUBSTITUTE(BM43," ","")&amp;SUBSTITUTE(BN43," ",""))</f>
        <v/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1</v>
      </c>
      <c r="BI44" s="18"/>
      <c r="BJ44" s="18" t="s">
        <v>1198</v>
      </c>
      <c r="BK44" s="19"/>
      <c r="BL44" s="17"/>
      <c r="BM44" s="142"/>
      <c r="BN44" s="142"/>
      <c r="BO44" s="142"/>
      <c r="BP44" s="240"/>
      <c r="BQ44" s="13">
        <f t="shared" si="1"/>
        <v>0</v>
      </c>
      <c r="BR44" s="20">
        <f t="shared" si="2"/>
        <v>0</v>
      </c>
      <c r="BS44" s="244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1199</v>
      </c>
      <c r="BK45" s="238" t="s">
        <v>1199</v>
      </c>
      <c r="BL45" s="17"/>
      <c r="BM45" s="142" t="s">
        <v>552</v>
      </c>
      <c r="BN45" s="142" t="s">
        <v>552</v>
      </c>
      <c r="BO45" s="142" t="s">
        <v>552</v>
      </c>
      <c r="BP45" s="238" t="s">
        <v>1199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1200</v>
      </c>
      <c r="BK46" s="18" t="s">
        <v>1200</v>
      </c>
      <c r="BL46" s="17"/>
      <c r="BM46" s="142" t="s">
        <v>547</v>
      </c>
      <c r="BN46" s="142" t="s">
        <v>562</v>
      </c>
      <c r="BO46" s="142" t="s">
        <v>634</v>
      </c>
      <c r="BP46" s="18" t="s">
        <v>1200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1201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1200</v>
      </c>
      <c r="BK47" s="18" t="s">
        <v>1200</v>
      </c>
      <c r="BL47" s="17"/>
      <c r="BM47" s="142" t="s">
        <v>547</v>
      </c>
      <c r="BN47" s="142" t="s">
        <v>562</v>
      </c>
      <c r="BO47" s="142" t="s">
        <v>634</v>
      </c>
      <c r="BP47" s="18" t="s">
        <v>1200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1202</v>
      </c>
      <c r="BK49" s="19"/>
      <c r="BL49" s="17"/>
      <c r="BM49" s="142"/>
      <c r="BN49" s="142"/>
      <c r="BO49" s="142"/>
      <c r="BP49" s="240"/>
      <c r="BQ49" s="13">
        <f t="shared" si="1"/>
        <v>1</v>
      </c>
      <c r="BR49" s="20">
        <f t="shared" si="2"/>
        <v>0</v>
      </c>
      <c r="BS49" s="244" t="str">
        <f t="shared" si="3"/>
        <v/>
      </c>
      <c r="BT49" s="8" t="str">
        <f>IF(BN49="","",SUBSTITUTE(BM49," ","")&amp;SUBSTITUTE(BN49," ",""))</f>
        <v/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1203</v>
      </c>
      <c r="BK50" s="238" t="s">
        <v>1203</v>
      </c>
      <c r="BL50" s="17"/>
      <c r="BM50" s="142" t="s">
        <v>538</v>
      </c>
      <c r="BN50" s="142" t="s">
        <v>567</v>
      </c>
      <c r="BO50" s="142" t="s">
        <v>624</v>
      </c>
      <c r="BP50" s="238" t="s">
        <v>1203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1203</v>
      </c>
      <c r="BK51" s="18" t="s">
        <v>1203</v>
      </c>
      <c r="BL51" s="17"/>
      <c r="BM51" s="142" t="s">
        <v>538</v>
      </c>
      <c r="BN51" s="142" t="s">
        <v>567</v>
      </c>
      <c r="BO51" s="142" t="s">
        <v>624</v>
      </c>
      <c r="BP51" s="18" t="s">
        <v>1203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/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1204</v>
      </c>
      <c r="BK52" s="19"/>
      <c r="BL52" s="17"/>
      <c r="BM52" s="142"/>
      <c r="BN52" s="142"/>
      <c r="BO52" s="142"/>
      <c r="BP52" s="240"/>
      <c r="BQ52" s="13">
        <f t="shared" si="1"/>
        <v>1.3333333333333339</v>
      </c>
      <c r="BR52" s="20">
        <f t="shared" si="2"/>
        <v>0</v>
      </c>
      <c r="BS52" s="244" t="str">
        <f t="shared" si="3"/>
        <v/>
      </c>
      <c r="BT52" s="8" t="str">
        <f>IF(BN52="","",SUBSTITUTE(BM52," ","")&amp;SUBSTITUTE(BN52," ",""))</f>
        <v/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1205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1206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1</v>
      </c>
      <c r="BI53" s="18"/>
      <c r="BJ53" s="18" t="s">
        <v>1189</v>
      </c>
      <c r="BK53" s="19"/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1207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/>
      <c r="AV54" s="164"/>
      <c r="AW54" s="15"/>
      <c r="AX54" s="15"/>
      <c r="AY54" s="12">
        <f t="shared" si="9"/>
        <v>6.25E-2</v>
      </c>
      <c r="AZ54" s="190"/>
      <c r="BA54" s="119"/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1208</v>
      </c>
      <c r="BK54" s="19"/>
      <c r="BL54" s="17"/>
      <c r="BM54" s="142"/>
      <c r="BN54" s="142"/>
      <c r="BO54" s="142"/>
      <c r="BP54" s="240"/>
      <c r="BQ54" s="13">
        <f t="shared" si="1"/>
        <v>1</v>
      </c>
      <c r="BR54" s="20">
        <f t="shared" si="2"/>
        <v>0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4">
        <v>47</v>
      </c>
      <c r="F56" s="222"/>
      <c r="G56" s="175" t="str">
        <f>IF(D56="","*",VLOOKUP(F56,BS_ATIVIDADE[#Data],3,FALSE))</f>
        <v>*</v>
      </c>
      <c r="H56" s="197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4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9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37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 t="str">
        <f t="shared" si="1"/>
        <v>*</v>
      </c>
      <c r="BR56" s="20" t="str">
        <f t="shared" si="2"/>
        <v>*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881</v>
      </c>
      <c r="G57" s="175" t="str">
        <f>IF(D57="","*",VLOOKUP(F57,BS_ATIVIDADE[#Data],3,FALSE))</f>
        <v>TRILHO - SUBSTITUIÇÂO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/>
      <c r="P57" s="116"/>
      <c r="Q57" s="115"/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4" t="str">
        <f>IF(BS_CONTROLE[[#This Row],[Atividade]]=0, "-", BS_CONTROLE[[#This Row],[Atividade]])</f>
        <v>PDM - SUBSTITUIÇÃO - TRILHO</v>
      </c>
      <c r="AJ57" s="9" t="str">
        <f>IF(BS_CONTROLE[[#This Row],[Atividade]]=0, "-", BS_CONTROLE[[#This Row],[Atividade]])</f>
        <v>PDM - SUBSTITUIÇÃO - TRILHO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>
        <f>BS_CONTROLE[[#This Row],[Responsavel pelo boletim]]</f>
        <v>0</v>
      </c>
      <c r="BG57" s="237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 t="e">
        <f t="shared" si="1"/>
        <v>#DIV/0!</v>
      </c>
      <c r="BR57" s="20" t="e">
        <f t="shared" si="2"/>
        <v>#DIV/0!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/>
      <c r="P58" s="116"/>
      <c r="Q58" s="115"/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>
        <f>BS_CONTROLE[[#This Row],[Responsavel pelo boletim]]</f>
        <v>0</v>
      </c>
      <c r="BG58" s="237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 t="e">
        <f t="shared" si="1"/>
        <v>#DIV/0!</v>
      </c>
      <c r="BR58" s="20" t="e">
        <f t="shared" si="2"/>
        <v>#DIV/0!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/>
      <c r="P59" s="116"/>
      <c r="Q59" s="115"/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>
        <f>BS_CONTROLE[[#This Row],[Responsavel pelo boletim]]</f>
        <v>0</v>
      </c>
      <c r="BG59" s="237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 t="e">
        <f t="shared" si="1"/>
        <v>#DIV/0!</v>
      </c>
      <c r="BR59" s="20" t="e">
        <f t="shared" si="2"/>
        <v>#DIV/0!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4">
        <v>51</v>
      </c>
      <c r="F60" s="140"/>
      <c r="G60" s="175" t="str">
        <f>IF(D60="","*",VLOOKUP(F60,BS_ATIVIDADE[#Data],3,FALSE))</f>
        <v>*</v>
      </c>
      <c r="H60" s="197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4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9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37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 t="str">
        <f t="shared" si="1"/>
        <v>*</v>
      </c>
      <c r="BR60" s="20" t="str">
        <f t="shared" si="2"/>
        <v>*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4">
        <v>52</v>
      </c>
      <c r="F61" s="140"/>
      <c r="G61" s="175" t="str">
        <f>IF(D61="","*",VLOOKUP(F61,BS_ATIVIDADE[#Data],3,FALSE))</f>
        <v>*</v>
      </c>
      <c r="H61" s="197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37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 t="str">
        <f t="shared" si="1"/>
        <v>*</v>
      </c>
      <c r="BR61" s="20" t="str">
        <f t="shared" si="2"/>
        <v>*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5">
        <v>53</v>
      </c>
      <c r="F62" s="140"/>
      <c r="G62" s="175" t="str">
        <f>IF(D62="","*",VLOOKUP(F62,BS_ATIVIDADE[#Data],3,FALSE))</f>
        <v>*</v>
      </c>
      <c r="H62" s="197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9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37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 t="str">
        <f t="shared" si="1"/>
        <v>*</v>
      </c>
      <c r="BR62" s="20" t="str">
        <f t="shared" si="2"/>
        <v>*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4">
        <v>54</v>
      </c>
      <c r="F63" s="140"/>
      <c r="G63" s="175" t="str">
        <f>IF(D63="","*",VLOOKUP(F63,BS_ATIVIDADE[#Data],3,FALSE))</f>
        <v>*</v>
      </c>
      <c r="H63" s="197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37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 t="str">
        <f t="shared" si="1"/>
        <v>*</v>
      </c>
      <c r="BR63" s="20" t="str">
        <f t="shared" si="2"/>
        <v>*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4">
        <v>55</v>
      </c>
      <c r="F64" s="140"/>
      <c r="G64" s="175" t="str">
        <f>IF(D64="","*",VLOOKUP(F64,BS_ATIVIDADE[#Data],3,FALSE))</f>
        <v>*</v>
      </c>
      <c r="H64" s="197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37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 t="str">
        <f t="shared" si="1"/>
        <v>*</v>
      </c>
      <c r="BR64" s="20" t="str">
        <f t="shared" si="2"/>
        <v>*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4">
        <v>56</v>
      </c>
      <c r="F65" s="140"/>
      <c r="G65" s="175" t="str">
        <f>IF(D65="","*",VLOOKUP(F65,BS_ATIVIDADE[#Data],3,FALSE))</f>
        <v>*</v>
      </c>
      <c r="H65" s="197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4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37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 t="str">
        <f t="shared" si="1"/>
        <v>*</v>
      </c>
      <c r="BR65" s="20" t="str">
        <f t="shared" si="2"/>
        <v>*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4">
        <v>57</v>
      </c>
      <c r="F66" s="140"/>
      <c r="G66" s="175" t="str">
        <f>IF(D66="","*",VLOOKUP(F66,BS_ATIVIDADE[#Data],3,FALSE))</f>
        <v>*</v>
      </c>
      <c r="H66" s="197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4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37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4">
        <v>58</v>
      </c>
      <c r="F67" s="140"/>
      <c r="G67" s="175" t="str">
        <f>IF(D67="","*",VLOOKUP(F67,BS_ATIVIDADE[#Data],3,FALSE))</f>
        <v>*</v>
      </c>
      <c r="H67" s="197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4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37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4">
        <v>59</v>
      </c>
      <c r="F68" s="222"/>
      <c r="G68" s="175" t="str">
        <f>IF(D68="","*",VLOOKUP(F68,BS_ATIVIDADE[#Data],3,FALSE))</f>
        <v>*</v>
      </c>
      <c r="H68" s="197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4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37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V8845994</v>
      </c>
      <c r="B69" s="153">
        <v>45994</v>
      </c>
      <c r="C69" s="154">
        <f>IF(BS_CONTROLE[[#This Row],[DATA]]="","",WEEKNUM(BS_CONTROLE[[#This Row],[DATA]]))</f>
        <v>49</v>
      </c>
      <c r="D69" s="155" t="s">
        <v>888</v>
      </c>
      <c r="E69" s="234">
        <v>336</v>
      </c>
      <c r="F69" s="140" t="s">
        <v>791</v>
      </c>
      <c r="G69" s="175" t="str">
        <f>IF(D69="","*",VLOOKUP(F69,BS_ATIVIDADE[#Data],3,FALSE))</f>
        <v>OUTROS - MECANIZAÇÃO</v>
      </c>
      <c r="H69" s="197" t="s">
        <v>1169</v>
      </c>
      <c r="I69" s="156" t="s">
        <v>1169</v>
      </c>
      <c r="J69" s="139">
        <v>70</v>
      </c>
      <c r="K69" s="139">
        <v>132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69" s="116">
        <v>0.29166666666666669</v>
      </c>
      <c r="P69" s="116">
        <v>4.1666666666666664E-2</v>
      </c>
      <c r="Q69" s="115">
        <v>1</v>
      </c>
      <c r="R69" s="10" t="str">
        <f>IFERROR(_xlfn.XLOOKUP(F69, BS_ATIVIDADE[ATIVIDADE],BS_ATIVIDADE[UNIDADE] ), "*")</f>
        <v>BINÁRIO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" s="115" t="s">
        <v>1120</v>
      </c>
      <c r="W69" s="115" t="s">
        <v>651</v>
      </c>
      <c r="X69" s="114" t="s">
        <v>526</v>
      </c>
      <c r="Y69" s="141"/>
      <c r="Z69" s="114" t="s">
        <v>529</v>
      </c>
      <c r="AA69" s="162">
        <v>1</v>
      </c>
      <c r="AB69" s="163" t="s">
        <v>512</v>
      </c>
      <c r="AC69" s="163" t="s">
        <v>520</v>
      </c>
      <c r="AD69" s="188">
        <v>0.29166666666666669</v>
      </c>
      <c r="AE69" s="162">
        <v>6238</v>
      </c>
      <c r="AF69" s="162" t="s">
        <v>520</v>
      </c>
      <c r="AG69" s="139" t="s">
        <v>520</v>
      </c>
      <c r="AH69" s="16"/>
      <c r="AI69" s="14" t="str">
        <f>IF(BS_CONTROLE[[#This Row],[Atividade]]=0, "-", BS_CONTROLE[[#This Row],[Atividade]])</f>
        <v>MECANIZAÇÃO - MANUTENÇÃO</v>
      </c>
      <c r="AJ69" s="9" t="str">
        <f>IF(BS_CONTROLE[[#This Row],[Atividade]]=0, "-", BS_CONTROLE[[#This Row],[Atividade]])</f>
        <v>MECANIZAÇÃO - MANUTENÇÃO</v>
      </c>
      <c r="AK69" s="33" t="str">
        <f>BS_CONTROLE[[#This Row],[Local - Partida]]</f>
        <v>ZRO</v>
      </c>
      <c r="AL69" s="33" t="str">
        <f>BS_CONTROLE[[#This Row],[Local - Encerramento]]</f>
        <v>ZRO</v>
      </c>
      <c r="AM69" s="115" t="str">
        <f>IF(BS_CONTROLE[[#This Row],[Entre - Estações]]=0, "-", BS_CONTROLE[[#This Row],[Entre - Estações]])</f>
        <v>ZRX</v>
      </c>
      <c r="AN69" s="115" t="str">
        <f>IF(BS_CONTROLE[[#This Row],[SB]]=0, "-", BS_CONTROLE[[#This Row],[SB]])</f>
        <v>ZRX1331</v>
      </c>
      <c r="AO69" s="115">
        <f>IF(BS_CONTROLE[[#This Row],[SUB]]=0, "-", BS_CONTROLE[[#This Row],[SUB]])</f>
        <v>70</v>
      </c>
      <c r="AP69" s="115">
        <f>BS_CONTROLE[[#This Row],[KM - Inicio]]</f>
        <v>132</v>
      </c>
      <c r="AQ69" s="115">
        <f>BS_CONTROLE[[#This Row],[KM - Inicio]]</f>
        <v>132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BINÁRIO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" s="185" t="str">
        <f>BS_CONTROLE[[#This Row],[Responsavel pelo boletim]]</f>
        <v>Saulo</v>
      </c>
      <c r="BG69" s="237" t="str">
        <f>BS_CONTROLE[[#This Row],[Responsavel pelo boletim]]</f>
        <v>Saulo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V8345994</v>
      </c>
      <c r="B70" s="153">
        <v>45994</v>
      </c>
      <c r="C70" s="154">
        <f>IF(BS_CONTROLE[[#This Row],[DATA]]="","",WEEKNUM(BS_CONTROLE[[#This Row],[DATA]]))</f>
        <v>49</v>
      </c>
      <c r="D70" s="159" t="s">
        <v>877</v>
      </c>
      <c r="E70" s="246">
        <v>269</v>
      </c>
      <c r="F70" s="140" t="s">
        <v>791</v>
      </c>
      <c r="G70" s="175" t="str">
        <f>IF(D70="","*",VLOOKUP(F70,BS_ATIVIDADE[#Data],3,FALSE))</f>
        <v>OUTROS - MECANIZAÇÃO</v>
      </c>
      <c r="H70" s="197" t="s">
        <v>1169</v>
      </c>
      <c r="I70" s="156" t="s">
        <v>1169</v>
      </c>
      <c r="J70" s="139">
        <v>70</v>
      </c>
      <c r="K70" s="139">
        <v>132</v>
      </c>
      <c r="L70" s="115" t="s">
        <v>520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0" s="116">
        <v>0.29166666666666669</v>
      </c>
      <c r="P70" s="116">
        <v>4.1666666666666664E-2</v>
      </c>
      <c r="Q70" s="115">
        <v>1</v>
      </c>
      <c r="R70" s="10" t="str">
        <f>IFERROR(_xlfn.XLOOKUP(F70, BS_ATIVIDADE[ATIVIDADE],BS_ATIVIDADE[UNIDADE] ), "*")</f>
        <v>BINÁRIO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0" s="115" t="s">
        <v>1120</v>
      </c>
      <c r="W70" s="115" t="s">
        <v>1172</v>
      </c>
      <c r="X70" s="114" t="s">
        <v>526</v>
      </c>
      <c r="Y70" s="141"/>
      <c r="Z70" s="114" t="s">
        <v>530</v>
      </c>
      <c r="AA70" s="115">
        <v>1</v>
      </c>
      <c r="AB70" s="113" t="s">
        <v>512</v>
      </c>
      <c r="AC70" s="113" t="s">
        <v>520</v>
      </c>
      <c r="AD70" s="117">
        <v>0.29166666666666669</v>
      </c>
      <c r="AE70" s="186">
        <v>6233</v>
      </c>
      <c r="AF70" s="186" t="s">
        <v>520</v>
      </c>
      <c r="AG70" s="232" t="s">
        <v>520</v>
      </c>
      <c r="AH70" s="16"/>
      <c r="AI70" s="14" t="str">
        <f>IF(BS_CONTROLE[[#This Row],[Atividade]]=0, "-", BS_CONTROLE[[#This Row],[Atividade]])</f>
        <v>MECANIZAÇÃO - MANUTENÇÃO</v>
      </c>
      <c r="AJ70" s="9" t="str">
        <f>IF(BS_CONTROLE[[#This Row],[Atividade]]=0, "-", BS_CONTROLE[[#This Row],[Atividade]])</f>
        <v>MECANIZAÇÃO - MANUTENÇÃO</v>
      </c>
      <c r="AK70" s="33" t="str">
        <f>BS_CONTROLE[[#This Row],[Local - Partida]]</f>
        <v>ZRO</v>
      </c>
      <c r="AL70" s="33" t="str">
        <f>BS_CONTROLE[[#This Row],[Local - Encerramento]]</f>
        <v>ZRO</v>
      </c>
      <c r="AM70" s="115" t="str">
        <f>IF(BS_CONTROLE[[#This Row],[Entre - Estações]]=0, "-", BS_CONTROLE[[#This Row],[Entre - Estações]])</f>
        <v>ZRX</v>
      </c>
      <c r="AN70" s="115" t="str">
        <f>IF(BS_CONTROLE[[#This Row],[SB]]=0, "-", BS_CONTROLE[[#This Row],[SB]])</f>
        <v>ZRX1331</v>
      </c>
      <c r="AO70" s="115">
        <f>IF(BS_CONTROLE[[#This Row],[SUB]]=0, "-", BS_CONTROLE[[#This Row],[SUB]])</f>
        <v>70</v>
      </c>
      <c r="AP70" s="115">
        <f>BS_CONTROLE[[#This Row],[KM - Inicio]]</f>
        <v>132</v>
      </c>
      <c r="AQ70" s="115">
        <f>BS_CONTROLE[[#This Row],[KM - Inicio]]</f>
        <v>132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BINÁRIO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0" s="185" t="str">
        <f>BS_CONTROLE[[#This Row],[Responsavel pelo boletim]]</f>
        <v>Saulo</v>
      </c>
      <c r="BG70" s="237" t="str">
        <f>BS_CONTROLE[[#This Row],[Responsavel pelo boletim]]</f>
        <v>Saulo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W5845994</v>
      </c>
      <c r="B71" s="153">
        <v>45994</v>
      </c>
      <c r="C71" s="154">
        <f>IF(BS_CONTROLE[[#This Row],[DATA]]="","",WEEKNUM(BS_CONTROLE[[#This Row],[DATA]]))</f>
        <v>49</v>
      </c>
      <c r="D71" s="155" t="s">
        <v>909</v>
      </c>
      <c r="E71" s="234">
        <v>62</v>
      </c>
      <c r="F71" s="140" t="s">
        <v>867</v>
      </c>
      <c r="G71" s="175" t="str">
        <f>IF(D71="","*",VLOOKUP(F71,BS_ATIVIDADE[#Data],3,FALSE))</f>
        <v>PEDRA</v>
      </c>
      <c r="H71" s="197" t="s">
        <v>1177</v>
      </c>
      <c r="I71" s="185" t="s">
        <v>1177</v>
      </c>
      <c r="J71" s="139">
        <v>70</v>
      </c>
      <c r="K71" s="139">
        <v>107</v>
      </c>
      <c r="L71" s="115">
        <v>102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1" s="139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1" s="116">
        <v>0.5</v>
      </c>
      <c r="P71" s="116">
        <v>6.25E-2</v>
      </c>
      <c r="Q71" s="115">
        <v>7</v>
      </c>
      <c r="R71" s="10" t="str">
        <f>IFERROR(_xlfn.XLOOKUP(F71, BS_ATIVIDADE[ATIVIDADE],BS_ATIVIDADE[UNIDADE] ), "*")</f>
        <v>VAGÕES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1" s="115" t="s">
        <v>1178</v>
      </c>
      <c r="W71" s="115" t="s">
        <v>1152</v>
      </c>
      <c r="X71" s="114" t="s">
        <v>522</v>
      </c>
      <c r="Y71" s="141"/>
      <c r="Z71" s="114" t="s">
        <v>527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39" t="s">
        <v>520</v>
      </c>
      <c r="AH71" s="16"/>
      <c r="AI71" s="14" t="str">
        <f>IF(BS_CONTROLE[[#This Row],[Atividade]]=0, "-", BS_CONTROLE[[#This Row],[Atividade]])</f>
        <v>PDM - PEDRA - DESCARGA</v>
      </c>
      <c r="AJ71" s="9" t="str">
        <f>IF(BS_CONTROLE[[#This Row],[Atividade]]=0, "-", BS_CONTROLE[[#This Row],[Atividade]])</f>
        <v>PDM - PEDRA - DESCARGA</v>
      </c>
      <c r="AK71" s="33" t="str">
        <f>BS_CONTROLE[[#This Row],[Local - Partida]]</f>
        <v>106109</v>
      </c>
      <c r="AL71" s="33" t="str">
        <f>BS_CONTROLE[[#This Row],[Local - Encerramento]]</f>
        <v>106109</v>
      </c>
      <c r="AM71" s="115" t="str">
        <f>IF(BS_CONTROLE[[#This Row],[Entre - Estações]]=0, "-", BS_CONTROLE[[#This Row],[Entre - Estações]])</f>
        <v>ZLI-ZCD</v>
      </c>
      <c r="AN71" s="115">
        <f>IF(BS_CONTROLE[[#This Row],[SB]]=0, "-", BS_CONTROLE[[#This Row],[SB]])</f>
        <v>106109</v>
      </c>
      <c r="AO71" s="115">
        <f>IF(BS_CONTROLE[[#This Row],[SUB]]=0, "-", BS_CONTROLE[[#This Row],[SUB]])</f>
        <v>70</v>
      </c>
      <c r="AP71" s="115">
        <f>BS_CONTROLE[[#This Row],[KM - Inicio]]</f>
        <v>107</v>
      </c>
      <c r="AQ71" s="115">
        <f>BS_CONTROLE[[#This Row],[KM - Inicio]]</f>
        <v>107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VAGÕES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1" s="185" t="str">
        <f>BS_CONTROLE[[#This Row],[Responsavel pelo boletim]]</f>
        <v>Israel</v>
      </c>
      <c r="BG71" s="237" t="str">
        <f>BS_CONTROLE[[#This Row],[Responsavel pelo boletim]]</f>
        <v>Israel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KLECIO (TP-699)45994</v>
      </c>
      <c r="B72" s="153">
        <v>45994</v>
      </c>
      <c r="C72" s="154">
        <f>IF(BS_CONTROLE[[#This Row],[DATA]]="","",WEEKNUM(BS_CONTROLE[[#This Row],[DATA]]))</f>
        <v>49</v>
      </c>
      <c r="D72" s="159" t="s">
        <v>985</v>
      </c>
      <c r="E72" s="234">
        <v>334</v>
      </c>
      <c r="F72" s="140" t="s">
        <v>874</v>
      </c>
      <c r="G72" s="175" t="str">
        <f>IF(D72="","*",VLOOKUP(F72,BS_ATIVIDADE[#Data],3,FALSE))</f>
        <v>SOLDA</v>
      </c>
      <c r="H72" s="197" t="s">
        <v>182</v>
      </c>
      <c r="I72" s="156" t="s">
        <v>520</v>
      </c>
      <c r="J72" s="139">
        <v>70</v>
      </c>
      <c r="K72" s="139">
        <v>104.58</v>
      </c>
      <c r="L72" s="115">
        <v>104.262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2" s="139" t="s">
        <v>182</v>
      </c>
      <c r="O72" s="116">
        <v>0.375</v>
      </c>
      <c r="P72" s="116">
        <v>0.125</v>
      </c>
      <c r="Q72" s="115">
        <v>2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15" t="s">
        <v>1185</v>
      </c>
      <c r="W72" s="115" t="s">
        <v>1209</v>
      </c>
      <c r="X72" s="114" t="s">
        <v>516</v>
      </c>
      <c r="Y72" s="141"/>
      <c r="Z72" s="114" t="s">
        <v>517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39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ZLI1062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ZLI</v>
      </c>
      <c r="AN72" s="115" t="str">
        <f>IF(BS_CONTROLE[[#This Row],[SB]]=0, "-", BS_CONTROLE[[#This Row],[SB]])</f>
        <v>ZLI1062</v>
      </c>
      <c r="AO72" s="115">
        <f>IF(BS_CONTROLE[[#This Row],[SUB]]=0, "-", BS_CONTROLE[[#This Row],[SUB]])</f>
        <v>70</v>
      </c>
      <c r="AP72" s="115">
        <f>BS_CONTROLE[[#This Row],[KM - Inicio]]</f>
        <v>104.58</v>
      </c>
      <c r="AQ72" s="115">
        <f>BS_CONTROLE[[#This Row],[KM - Inicio]]</f>
        <v>104.58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85" t="str">
        <f>BS_CONTROLE[[#This Row],[Responsavel pelo boletim]]</f>
        <v>Klécio</v>
      </c>
      <c r="BG72" s="237" t="str">
        <f>BS_CONTROLE[[#This Row],[Responsavel pelo boletim]]</f>
        <v>Klécio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W5845994</v>
      </c>
      <c r="B73" s="153">
        <v>45994</v>
      </c>
      <c r="C73" s="154">
        <f>IF(BS_CONTROLE[[#This Row],[DATA]]="","",WEEKNUM(BS_CONTROLE[[#This Row],[DATA]]))</f>
        <v>49</v>
      </c>
      <c r="D73" s="155" t="s">
        <v>909</v>
      </c>
      <c r="E73" s="234">
        <v>432</v>
      </c>
      <c r="F73" s="140" t="s">
        <v>885</v>
      </c>
      <c r="G73" s="175" t="str">
        <f>IF(D73="","*",VLOOKUP(F73,BS_ATIVIDADE[#Data],3,FALSE))</f>
        <v>OUTROS</v>
      </c>
      <c r="H73" s="197" t="s">
        <v>1177</v>
      </c>
      <c r="I73" s="185" t="s">
        <v>1177</v>
      </c>
      <c r="J73" s="139">
        <v>70</v>
      </c>
      <c r="K73" s="139">
        <v>87</v>
      </c>
      <c r="L73" s="115">
        <v>77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73" s="139" t="s">
        <v>1205</v>
      </c>
      <c r="O73" s="116">
        <v>0.375</v>
      </c>
      <c r="P73" s="116">
        <v>4.1666666666666664E-2</v>
      </c>
      <c r="Q73" s="115">
        <v>150</v>
      </c>
      <c r="R73" s="10" t="str">
        <f>IFERROR(_xlfn.XLOOKUP(F73, BS_ATIVIDADE[ATIVIDADE],BS_ATIVIDADE[UNIDADE] ), "*")</f>
        <v>Nº DE PEÇAS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15" t="s">
        <v>1178</v>
      </c>
      <c r="W73" s="115" t="s">
        <v>1206</v>
      </c>
      <c r="X73" s="114" t="s">
        <v>522</v>
      </c>
      <c r="Y73" s="141"/>
      <c r="Z73" s="114" t="s">
        <v>523</v>
      </c>
      <c r="AA73" s="115" t="s">
        <v>1210</v>
      </c>
      <c r="AB73" s="113" t="s">
        <v>512</v>
      </c>
      <c r="AC73" s="187" t="s">
        <v>519</v>
      </c>
      <c r="AD73" s="117">
        <v>0.375</v>
      </c>
      <c r="AE73" s="115">
        <v>9341</v>
      </c>
      <c r="AF73" s="117" t="s">
        <v>520</v>
      </c>
      <c r="AG73" s="117" t="s">
        <v>520</v>
      </c>
      <c r="AH73" s="16"/>
      <c r="AI73" s="14" t="str">
        <f>IF(BS_CONTROLE[[#This Row],[Atividade]]=0, "-", BS_CONTROLE[[#This Row],[Atividade]])</f>
        <v>RECOLHIMENTO DE DORMENTE</v>
      </c>
      <c r="AJ73" s="9" t="str">
        <f>IF(BS_CONTROLE[[#This Row],[Atividade]]=0, "-", BS_CONTROLE[[#This Row],[Atividade]])</f>
        <v>RECOLHIMENTO DE DORMENTE</v>
      </c>
      <c r="AK73" s="33" t="str">
        <f>BS_CONTROLE[[#This Row],[Local - Partida]]</f>
        <v>106109</v>
      </c>
      <c r="AL73" s="33" t="str">
        <f>BS_CONTROLE[[#This Row],[Local - Encerramento]]</f>
        <v>106109</v>
      </c>
      <c r="AM73" s="115" t="str">
        <f>IF(BS_CONTROLE[[#This Row],[Entre - Estações]]=0, "-", BS_CONTROLE[[#This Row],[Entre - Estações]])</f>
        <v>ZAC-ZSW</v>
      </c>
      <c r="AN73" s="115" t="str">
        <f>IF(BS_CONTROLE[[#This Row],[SB]]=0, "-", BS_CONTROLE[[#This Row],[SB]])</f>
        <v>ZACZSW / ZAC1/ZNOZAC1</v>
      </c>
      <c r="AO73" s="115">
        <f>IF(BS_CONTROLE[[#This Row],[SUB]]=0, "-", BS_CONTROLE[[#This Row],[SUB]])</f>
        <v>70</v>
      </c>
      <c r="AP73" s="115">
        <f>BS_CONTROLE[[#This Row],[KM - Inicio]]</f>
        <v>87</v>
      </c>
      <c r="AQ73" s="115">
        <f>BS_CONTROLE[[#This Row],[KM - Inicio]]</f>
        <v>87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PEÇAS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85" t="str">
        <f>BS_CONTROLE[[#This Row],[Responsavel pelo boletim]]</f>
        <v>Israel</v>
      </c>
      <c r="BG73" s="237" t="str">
        <f>BS_CONTROLE[[#This Row],[Responsavel pelo boletim]]</f>
        <v>Israel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5">
        <v>65</v>
      </c>
      <c r="F74" s="140"/>
      <c r="G74" s="175" t="str">
        <f>IF(D74="","*",VLOOKUP(F74,BS_ATIVIDADE[#Data],3,FALSE))</f>
        <v>*</v>
      </c>
      <c r="H74" s="197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4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37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4">
        <v>66</v>
      </c>
      <c r="F75" s="140"/>
      <c r="G75" s="175" t="str">
        <f>IF(D75="","*",VLOOKUP(F75,BS_ATIVIDADE[#Data],3,FALSE))</f>
        <v>*</v>
      </c>
      <c r="H75" s="197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4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37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4">
        <v>67</v>
      </c>
      <c r="F76" s="140"/>
      <c r="G76" s="175" t="str">
        <f>IF(D76="","*",VLOOKUP(F76,BS_ATIVIDADE[#Data],3,FALSE))</f>
        <v>*</v>
      </c>
      <c r="H76" s="197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4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37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4">
        <v>68</v>
      </c>
      <c r="F77" s="140"/>
      <c r="G77" s="175" t="str">
        <f>IF(D77="","*",VLOOKUP(F77,BS_ATIVIDADE[#Data],3,FALSE))</f>
        <v>*</v>
      </c>
      <c r="H77" s="197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4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37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 t="str">
        <f t="shared" si="12"/>
        <v>*</v>
      </c>
      <c r="BR77" s="20" t="str">
        <f t="shared" si="13"/>
        <v>*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4">
        <v>69</v>
      </c>
      <c r="F78" s="140"/>
      <c r="G78" s="175" t="str">
        <f>IF(D78="","*",VLOOKUP(F78,BS_ATIVIDADE[#Data],3,FALSE))</f>
        <v>*</v>
      </c>
      <c r="H78" s="197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37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4">
        <v>70</v>
      </c>
      <c r="F79" s="140"/>
      <c r="G79" s="175" t="str">
        <f>IF(D79="","*",VLOOKUP(F79,BS_ATIVIDADE[#Data],3,FALSE))</f>
        <v>*</v>
      </c>
      <c r="H79" s="197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4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7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4">
        <v>71</v>
      </c>
      <c r="F80" s="140"/>
      <c r="G80" s="175" t="str">
        <f>IF(D80="","*",VLOOKUP(F80,BS_ATIVIDADE[#Data],3,FALSE))</f>
        <v>*</v>
      </c>
      <c r="H80" s="197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4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7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109 AA107 AA105 AA130:AA133 AA175 AA182 AA192 AA207 AA235 AA71:AA72" name="Range1_1_7_1_1"/>
    <protectedRange sqref="AB48:AE49 AB54:AE59 AB109 AD101 AD114 AB107:AE107 AB105 AD109:AE109 AB130 AB133 AD133:AE133 AB131:AE132 AB175 AD175:AE175 AB182 AD182:AE182 AB192 AD192:AE192 AB207 AD207:AE207 AB235 AD235:AE235 AB71:AE72" name="Range1_1_7_34_2"/>
    <protectedRange sqref="AF48:AF49 AF54:AF59 AF109 AF107 AF131:AF133 AF175 AF182 AF192 AF207 AF235 AF71:AF72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Z211:Z214 Y209:Z209 Z203:Z208 Y194:Z202 Z218:Z229 Y218:Y220 Y222:Y228 Y215:Z217 Y225:Z231 Y240:Z240 Z239 Z232:Z237 Y232:Y239 Y242:Z784 Y9:Z9 Y13:Z14 Y34:Z36 Y16:Z25 Y28:Z28 Y11:Z11 Y42:Z42 Z46 Y37:Y41 Z43:Z44 Y43:Y47 Y48:Z63 Y65:Z190">
    <cfRule type="cellIs" dxfId="399" priority="43101" operator="equal">
      <formula>"OPORTUNIDADE"</formula>
    </cfRule>
  </conditionalFormatting>
  <conditionalFormatting sqref="Z786 Z64 Y192:Z192 Z211:Z214 Y209:Z209 Z203:Z208 Y194:Z202 Z218:Z229 Y218:Y220 Y222:Y228 Y215:Z217 Y225:Z231 Y240:Z240 Z239 Z232:Z237 Y232:Y239 Y242:Z785 Y9:Z9 Y13:Z14 Y34:Z36 Y16:Z25 Y28:Z28 Y11:Z11 Y42:Z42 Z46 Y37:Y41 Z43:Z44 Y43:Y47 Y48:Z63 Y65:Z190">
    <cfRule type="cellIs" dxfId="398" priority="687" operator="equal">
      <formula>"NÃO"</formula>
    </cfRule>
    <cfRule type="cellIs" dxfId="397" priority="688" operator="equal">
      <formula>"SIM"</formula>
    </cfRule>
  </conditionalFormatting>
  <conditionalFormatting sqref="AZ9 AZ326:AZ784 AZ13:AZ14 AZ34:AZ324 AZ16:AZ25 AZ28 AZ11">
    <cfRule type="expression" dxfId="396" priority="43143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27" operator="equal">
      <formula>"ERRO"</formula>
    </cfRule>
  </conditionalFormatting>
  <conditionalFormatting sqref="BQ161:BQ788 BQ13 BQ34:BQ159 BQ17:BQ25 BQ11">
    <cfRule type="cellIs" dxfId="394" priority="43122" operator="equal">
      <formula>"Produção e Intervalo"</formula>
    </cfRule>
    <cfRule type="cellIs" dxfId="393" priority="43123" operator="equal">
      <formula>"Aderente"</formula>
    </cfRule>
    <cfRule type="cellIs" dxfId="392" priority="43124" operator="equal">
      <formula>"Intervalo"</formula>
    </cfRule>
    <cfRule type="cellIs" dxfId="391" priority="43125" operator="equal">
      <formula>"Produção"</formula>
    </cfRule>
    <cfRule type="cellIs" dxfId="390" priority="43126" operator="equal">
      <formula>"ERRO"</formula>
    </cfRule>
  </conditionalFormatting>
  <conditionalFormatting sqref="BR9:BS9 BR13:BS14 BR36:BS804 BR34:BR35 BS29:BS35 BR16:BS26 BR28:BS28 BR11:BS11 BS6:BS16 BS27">
    <cfRule type="cellIs" dxfId="389" priority="43104" operator="equal">
      <formula>"*"</formula>
    </cfRule>
    <cfRule type="cellIs" dxfId="388" priority="43105" operator="greaterThanOrEqual">
      <formula>1</formula>
    </cfRule>
    <cfRule type="cellIs" dxfId="387" priority="43106" operator="lessThan">
      <formula>1</formula>
    </cfRule>
  </conditionalFormatting>
  <conditionalFormatting sqref="BH787 BH9 BH34:BI35 BH36:BH407 BH410:BH784 BH13:BH14 BH16:BH25 BH28 BH11">
    <cfRule type="iconSet" priority="44927">
      <iconSet showValue="0">
        <cfvo type="percent" val="0"/>
        <cfvo type="num" val="1"/>
        <cfvo type="num" val="1" gte="0"/>
      </iconSet>
    </cfRule>
    <cfRule type="iconSet" priority="4492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1 BK17:BK25 BK27:BK28 BK34:BK35 BK37:BK38 BK48:BK49 BK40:BK44 BK52:BK804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44">
      <formula>#REF!=1</formula>
    </cfRule>
  </conditionalFormatting>
  <conditionalFormatting sqref="BP108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41:BK42 BK55:BK57 BK59:BK60 BK48:BK49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37">
    <cfRule type="iconSet" priority="44959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37:BP38 BP48:BP49 BP40:BP44 BP52:BP85">
    <cfRule type="iconSet" priority="44978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14">
      <iconSet showValue="0">
        <cfvo type="percent" val="0"/>
        <cfvo type="num" val="1"/>
        <cfvo type="num" val="1" gte="0"/>
      </iconSet>
    </cfRule>
  </conditionalFormatting>
  <conditionalFormatting sqref="BJ43:BK43 BJ62 BJ131:BK131 BJ124:BJ130 BJ132:BJ140 BJ142 BJ118:BJ122 BJ179:BJ190 BJ171:BJ177 BJ144:BJ168 BJ64:BJ116 BJ192:BJ332 BH408:BH409 BJ334:BJ407 BJ409:BJ784 BJ13:BJ14 BJ16:BJ25 BJ28 BJ11 BJ9:BK9 BJ34:BJ60">
    <cfRule type="iconSet" priority="450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25" operator="equal">
      <formula>"OPORTUNIDADE"</formula>
    </cfRule>
  </conditionalFormatting>
  <conditionalFormatting sqref="Z191">
    <cfRule type="cellIs" dxfId="384" priority="523" operator="equal">
      <formula>"NÃO"</formula>
    </cfRule>
    <cfRule type="cellIs" dxfId="383" priority="524" operator="equal">
      <formula>"SIM"</formula>
    </cfRule>
  </conditionalFormatting>
  <conditionalFormatting sqref="Z193">
    <cfRule type="cellIs" dxfId="382" priority="522" operator="equal">
      <formula>"OPORTUNIDADE"</formula>
    </cfRule>
  </conditionalFormatting>
  <conditionalFormatting sqref="Z193">
    <cfRule type="cellIs" dxfId="381" priority="520" operator="equal">
      <formula>"NÃO"</formula>
    </cfRule>
    <cfRule type="cellIs" dxfId="380" priority="521" operator="equal">
      <formula>"SIM"</formula>
    </cfRule>
  </conditionalFormatting>
  <conditionalFormatting sqref="BP18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15" operator="equal">
      <formula>"OPORTUNIDADE"</formula>
    </cfRule>
  </conditionalFormatting>
  <conditionalFormatting sqref="Y191">
    <cfRule type="cellIs" dxfId="378" priority="513" operator="equal">
      <formula>"NÃO"</formula>
    </cfRule>
    <cfRule type="cellIs" dxfId="377" priority="514" operator="equal">
      <formula>"SIM"</formula>
    </cfRule>
  </conditionalFormatting>
  <conditionalFormatting sqref="Y193">
    <cfRule type="cellIs" dxfId="376" priority="512" operator="equal">
      <formula>"OPORTUNIDADE"</formula>
    </cfRule>
  </conditionalFormatting>
  <conditionalFormatting sqref="Y193">
    <cfRule type="cellIs" dxfId="375" priority="510" operator="equal">
      <formula>"NÃO"</formula>
    </cfRule>
    <cfRule type="cellIs" dxfId="374" priority="511" operator="equal">
      <formula>"SIM"</formula>
    </cfRule>
  </conditionalFormatting>
  <conditionalFormatting sqref="BP18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61" operator="equal">
      <formula>"OPORTUNIDADE"</formula>
    </cfRule>
  </conditionalFormatting>
  <conditionalFormatting sqref="Z210">
    <cfRule type="cellIs" dxfId="372" priority="459" operator="equal">
      <formula>"NÃO"</formula>
    </cfRule>
    <cfRule type="cellIs" dxfId="371" priority="460" operator="equal">
      <formula>"SIM"</formula>
    </cfRule>
  </conditionalFormatting>
  <conditionalFormatting sqref="Y210:Y214">
    <cfRule type="cellIs" dxfId="370" priority="458" operator="equal">
      <formula>"OPORTUNIDADE"</formula>
    </cfRule>
  </conditionalFormatting>
  <conditionalFormatting sqref="Y210:Y214">
    <cfRule type="cellIs" dxfId="369" priority="456" operator="equal">
      <formula>"NÃO"</formula>
    </cfRule>
    <cfRule type="cellIs" dxfId="368" priority="457" operator="equal">
      <formula>"SIM"</formula>
    </cfRule>
  </conditionalFormatting>
  <conditionalFormatting sqref="Y208">
    <cfRule type="cellIs" dxfId="367" priority="455" operator="equal">
      <formula>"OPORTUNIDADE"</formula>
    </cfRule>
  </conditionalFormatting>
  <conditionalFormatting sqref="Y208">
    <cfRule type="cellIs" dxfId="366" priority="453" operator="equal">
      <formula>"NÃO"</formula>
    </cfRule>
    <cfRule type="cellIs" dxfId="365" priority="454" operator="equal">
      <formula>"SIM"</formula>
    </cfRule>
  </conditionalFormatting>
  <conditionalFormatting sqref="Y207">
    <cfRule type="cellIs" dxfId="364" priority="452" operator="equal">
      <formula>"OPORTUNIDADE"</formula>
    </cfRule>
  </conditionalFormatting>
  <conditionalFormatting sqref="Y207">
    <cfRule type="cellIs" dxfId="363" priority="450" operator="equal">
      <formula>"NÃO"</formula>
    </cfRule>
    <cfRule type="cellIs" dxfId="362" priority="451" operator="equal">
      <formula>"SIM"</formula>
    </cfRule>
  </conditionalFormatting>
  <conditionalFormatting sqref="Y206">
    <cfRule type="cellIs" dxfId="361" priority="449" operator="equal">
      <formula>"OPORTUNIDADE"</formula>
    </cfRule>
  </conditionalFormatting>
  <conditionalFormatting sqref="Y206">
    <cfRule type="cellIs" dxfId="360" priority="447" operator="equal">
      <formula>"NÃO"</formula>
    </cfRule>
    <cfRule type="cellIs" dxfId="359" priority="448" operator="equal">
      <formula>"SIM"</formula>
    </cfRule>
  </conditionalFormatting>
  <conditionalFormatting sqref="Y205">
    <cfRule type="cellIs" dxfId="358" priority="446" operator="equal">
      <formula>"OPORTUNIDADE"</formula>
    </cfRule>
  </conditionalFormatting>
  <conditionalFormatting sqref="Y205">
    <cfRule type="cellIs" dxfId="357" priority="444" operator="equal">
      <formula>"NÃO"</formula>
    </cfRule>
    <cfRule type="cellIs" dxfId="356" priority="445" operator="equal">
      <formula>"SIM"</formula>
    </cfRule>
  </conditionalFormatting>
  <conditionalFormatting sqref="Y204">
    <cfRule type="cellIs" dxfId="355" priority="443" operator="equal">
      <formula>"OPORTUNIDADE"</formula>
    </cfRule>
  </conditionalFormatting>
  <conditionalFormatting sqref="Y204">
    <cfRule type="cellIs" dxfId="354" priority="441" operator="equal">
      <formula>"NÃO"</formula>
    </cfRule>
    <cfRule type="cellIs" dxfId="353" priority="442" operator="equal">
      <formula>"SIM"</formula>
    </cfRule>
  </conditionalFormatting>
  <conditionalFormatting sqref="Y203">
    <cfRule type="cellIs" dxfId="352" priority="440" operator="equal">
      <formula>"OPORTUNIDADE"</formula>
    </cfRule>
  </conditionalFormatting>
  <conditionalFormatting sqref="Y203">
    <cfRule type="cellIs" dxfId="351" priority="438" operator="equal">
      <formula>"NÃO"</formula>
    </cfRule>
    <cfRule type="cellIs" dxfId="350" priority="439" operator="equal">
      <formula>"SIM"</formula>
    </cfRule>
  </conditionalFormatting>
  <conditionalFormatting sqref="BQ160">
    <cfRule type="cellIs" dxfId="349" priority="433" operator="equal">
      <formula>"Produção e Intervalo"</formula>
    </cfRule>
    <cfRule type="cellIs" dxfId="348" priority="434" operator="equal">
      <formula>"Aderente"</formula>
    </cfRule>
    <cfRule type="cellIs" dxfId="347" priority="435" operator="equal">
      <formula>"Intervalo"</formula>
    </cfRule>
    <cfRule type="cellIs" dxfId="346" priority="436" operator="equal">
      <formula>"Produção"</formula>
    </cfRule>
    <cfRule type="cellIs" dxfId="345" priority="437" operator="equal">
      <formula>"ERRO"</formula>
    </cfRule>
  </conditionalFormatting>
  <conditionalFormatting sqref="BJ169:BK16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26" operator="equal">
      <formula>"OPORTUNIDADE"</formula>
    </cfRule>
  </conditionalFormatting>
  <conditionalFormatting sqref="Y221">
    <cfRule type="cellIs" dxfId="343" priority="424" operator="equal">
      <formula>"NÃO"</formula>
    </cfRule>
    <cfRule type="cellIs" dxfId="342" priority="425" operator="equal">
      <formula>"SIM"</formula>
    </cfRule>
  </conditionalFormatting>
  <conditionalFormatting sqref="Y229">
    <cfRule type="cellIs" dxfId="341" priority="420" operator="equal">
      <formula>"OPORTUNIDADE"</formula>
    </cfRule>
  </conditionalFormatting>
  <conditionalFormatting sqref="Y229">
    <cfRule type="cellIs" dxfId="340" priority="418" operator="equal">
      <formula>"NÃO"</formula>
    </cfRule>
    <cfRule type="cellIs" dxfId="339" priority="419" operator="equal">
      <formula>"SIM"</formula>
    </cfRule>
  </conditionalFormatting>
  <conditionalFormatting sqref="BP21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401" operator="equal">
      <formula>"OPORTUNIDADE"</formula>
    </cfRule>
  </conditionalFormatting>
  <conditionalFormatting sqref="Y241:Z241">
    <cfRule type="cellIs" dxfId="337" priority="399" operator="equal">
      <formula>"NÃO"</formula>
    </cfRule>
    <cfRule type="cellIs" dxfId="336" priority="400" operator="equal">
      <formula>"SIM"</formula>
    </cfRule>
  </conditionalFormatting>
  <conditionalFormatting sqref="BP2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394" operator="equal">
      <formula>"OPORTUNIDADE"</formula>
    </cfRule>
  </conditionalFormatting>
  <conditionalFormatting sqref="Z238">
    <cfRule type="cellIs" dxfId="334" priority="392" operator="equal">
      <formula>"NÃO"</formula>
    </cfRule>
    <cfRule type="cellIs" dxfId="333" priority="393" operator="equal">
      <formula>"SIM"</formula>
    </cfRule>
  </conditionalFormatting>
  <conditionalFormatting sqref="BK24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43" operator="equal">
      <formula>"OPORTUNIDADE"</formula>
    </cfRule>
  </conditionalFormatting>
  <conditionalFormatting sqref="Y6:Y7">
    <cfRule type="cellIs" dxfId="331" priority="341" operator="equal">
      <formula>"NÃO"</formula>
    </cfRule>
    <cfRule type="cellIs" dxfId="330" priority="342" operator="equal">
      <formula>"SIM"</formula>
    </cfRule>
  </conditionalFormatting>
  <conditionalFormatting sqref="Z7">
    <cfRule type="cellIs" dxfId="329" priority="327" operator="equal">
      <formula>"OPORTUNIDADE"</formula>
    </cfRule>
  </conditionalFormatting>
  <conditionalFormatting sqref="Z7">
    <cfRule type="cellIs" dxfId="328" priority="325" operator="equal">
      <formula>"NÃO"</formula>
    </cfRule>
    <cfRule type="cellIs" dxfId="327" priority="326" operator="equal">
      <formula>"SIM"</formula>
    </cfRule>
  </conditionalFormatting>
  <conditionalFormatting sqref="AZ7">
    <cfRule type="expression" dxfId="326" priority="337">
      <formula>#REF!=1</formula>
    </cfRule>
  </conditionalFormatting>
  <conditionalFormatting sqref="BE7 U7 AY7">
    <cfRule type="cellIs" dxfId="325" priority="336" operator="equal">
      <formula>"ERRO"</formula>
    </cfRule>
  </conditionalFormatting>
  <conditionalFormatting sqref="BP7">
    <cfRule type="cellIs" dxfId="324" priority="331" operator="equal">
      <formula>"Produção e Intervalo"</formula>
    </cfRule>
    <cfRule type="cellIs" dxfId="323" priority="332" operator="equal">
      <formula>"Aderente"</formula>
    </cfRule>
    <cfRule type="cellIs" dxfId="322" priority="333" operator="equal">
      <formula>"Intervalo"</formula>
    </cfRule>
    <cfRule type="cellIs" dxfId="321" priority="334" operator="equal">
      <formula>"Produção"</formula>
    </cfRule>
    <cfRule type="cellIs" dxfId="320" priority="335" operator="equal">
      <formula>"ERRO"</formula>
    </cfRule>
  </conditionalFormatting>
  <conditionalFormatting sqref="BQ7:BR7">
    <cfRule type="cellIs" dxfId="319" priority="328" operator="equal">
      <formula>"*"</formula>
    </cfRule>
    <cfRule type="cellIs" dxfId="318" priority="329" operator="greaterThanOrEqual">
      <formula>1</formula>
    </cfRule>
    <cfRule type="cellIs" dxfId="317" priority="330" operator="lessThan">
      <formula>1</formula>
    </cfRule>
  </conditionalFormatting>
  <conditionalFormatting sqref="BH7">
    <cfRule type="iconSet" priority="338">
      <iconSet showValue="0">
        <cfvo type="percent" val="0"/>
        <cfvo type="num" val="1"/>
        <cfvo type="num" val="1" gte="0"/>
      </iconSet>
    </cfRule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09" operator="equal">
      <formula>"OPORTUNIDADE"</formula>
    </cfRule>
  </conditionalFormatting>
  <conditionalFormatting sqref="Z6">
    <cfRule type="cellIs" dxfId="315" priority="307" operator="equal">
      <formula>"NÃO"</formula>
    </cfRule>
    <cfRule type="cellIs" dxfId="314" priority="308" operator="equal">
      <formula>"SIM"</formula>
    </cfRule>
  </conditionalFormatting>
  <conditionalFormatting sqref="AZ6">
    <cfRule type="expression" dxfId="313" priority="319">
      <formula>#REF!=1</formula>
    </cfRule>
  </conditionalFormatting>
  <conditionalFormatting sqref="U6 AY6 BE6">
    <cfRule type="cellIs" dxfId="312" priority="318" operator="equal">
      <formula>"ERRO"</formula>
    </cfRule>
  </conditionalFormatting>
  <conditionalFormatting sqref="BP6">
    <cfRule type="cellIs" dxfId="311" priority="313" operator="equal">
      <formula>"Produção e Intervalo"</formula>
    </cfRule>
    <cfRule type="cellIs" dxfId="310" priority="314" operator="equal">
      <formula>"Aderente"</formula>
    </cfRule>
    <cfRule type="cellIs" dxfId="309" priority="315" operator="equal">
      <formula>"Intervalo"</formula>
    </cfRule>
    <cfRule type="cellIs" dxfId="308" priority="316" operator="equal">
      <formula>"Produção"</formula>
    </cfRule>
    <cfRule type="cellIs" dxfId="307" priority="317" operator="equal">
      <formula>"ERRO"</formula>
    </cfRule>
  </conditionalFormatting>
  <conditionalFormatting sqref="BQ6:BR6">
    <cfRule type="cellIs" dxfId="306" priority="310" operator="equal">
      <formula>"*"</formula>
    </cfRule>
    <cfRule type="cellIs" dxfId="305" priority="311" operator="greaterThanOrEqual">
      <formula>1</formula>
    </cfRule>
    <cfRule type="cellIs" dxfId="304" priority="312" operator="lessThan">
      <formula>1</formula>
    </cfRule>
  </conditionalFormatting>
  <conditionalFormatting sqref="BI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22">
      <iconSet showValue="0">
        <cfvo type="percent" val="0"/>
        <cfvo type="num" val="1"/>
        <cfvo type="num" val="1" gte="0"/>
      </iconSet>
    </cfRule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04">
      <iconSet showValue="0">
        <cfvo type="percent" val="0"/>
        <cfvo type="num" val="1"/>
        <cfvo type="num" val="1" gte="0"/>
      </iconSet>
    </cfRule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291" operator="equal">
      <formula>"OPORTUNIDADE"</formula>
    </cfRule>
  </conditionalFormatting>
  <conditionalFormatting sqref="Z8">
    <cfRule type="cellIs" dxfId="302" priority="289" operator="equal">
      <formula>"NÃO"</formula>
    </cfRule>
    <cfRule type="cellIs" dxfId="301" priority="290" operator="equal">
      <formula>"SIM"</formula>
    </cfRule>
  </conditionalFormatting>
  <conditionalFormatting sqref="AZ8">
    <cfRule type="expression" dxfId="300" priority="301">
      <formula>#REF!=1</formula>
    </cfRule>
  </conditionalFormatting>
  <conditionalFormatting sqref="BE8 U8 AY8">
    <cfRule type="cellIs" dxfId="299" priority="300" operator="equal">
      <formula>"ERRO"</formula>
    </cfRule>
  </conditionalFormatting>
  <conditionalFormatting sqref="BP8">
    <cfRule type="cellIs" dxfId="298" priority="295" operator="equal">
      <formula>"Produção e Intervalo"</formula>
    </cfRule>
    <cfRule type="cellIs" dxfId="297" priority="296" operator="equal">
      <formula>"Aderente"</formula>
    </cfRule>
    <cfRule type="cellIs" dxfId="296" priority="297" operator="equal">
      <formula>"Intervalo"</formula>
    </cfRule>
    <cfRule type="cellIs" dxfId="295" priority="298" operator="equal">
      <formula>"Produção"</formula>
    </cfRule>
    <cfRule type="cellIs" dxfId="294" priority="299" operator="equal">
      <formula>"ERRO"</formula>
    </cfRule>
  </conditionalFormatting>
  <conditionalFormatting sqref="BQ8:BR8 BQ9:BQ10 BQ14:BQ16 BQ26:BQ33">
    <cfRule type="cellIs" dxfId="293" priority="292" operator="equal">
      <formula>"*"</formula>
    </cfRule>
    <cfRule type="cellIs" dxfId="292" priority="293" operator="greaterThanOrEqual">
      <formula>1</formula>
    </cfRule>
    <cfRule type="cellIs" dxfId="291" priority="294" operator="lessThan">
      <formula>1</formula>
    </cfRule>
  </conditionalFormatting>
  <conditionalFormatting sqref="BJ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87" operator="equal">
      <formula>"OPORTUNIDADE"</formula>
    </cfRule>
  </conditionalFormatting>
  <conditionalFormatting sqref="Y8">
    <cfRule type="cellIs" dxfId="289" priority="285" operator="equal">
      <formula>"NÃO"</formula>
    </cfRule>
    <cfRule type="cellIs" dxfId="288" priority="286" operator="equal">
      <formula>"SIM"</formula>
    </cfRule>
  </conditionalFormatting>
  <conditionalFormatting sqref="Z12">
    <cfRule type="cellIs" dxfId="287" priority="271" operator="equal">
      <formula>"OPORTUNIDADE"</formula>
    </cfRule>
  </conditionalFormatting>
  <conditionalFormatting sqref="Z12">
    <cfRule type="cellIs" dxfId="286" priority="269" operator="equal">
      <formula>"NÃO"</formula>
    </cfRule>
    <cfRule type="cellIs" dxfId="285" priority="270" operator="equal">
      <formula>"SIM"</formula>
    </cfRule>
  </conditionalFormatting>
  <conditionalFormatting sqref="AZ12">
    <cfRule type="expression" dxfId="284" priority="281">
      <formula>#REF!=1</formula>
    </cfRule>
  </conditionalFormatting>
  <conditionalFormatting sqref="U12 BE12">
    <cfRule type="cellIs" dxfId="283" priority="280" operator="equal">
      <formula>"ERRO"</formula>
    </cfRule>
  </conditionalFormatting>
  <conditionalFormatting sqref="BP12">
    <cfRule type="cellIs" dxfId="282" priority="275" operator="equal">
      <formula>"Produção e Intervalo"</formula>
    </cfRule>
    <cfRule type="cellIs" dxfId="281" priority="276" operator="equal">
      <formula>"Aderente"</formula>
    </cfRule>
    <cfRule type="cellIs" dxfId="280" priority="277" operator="equal">
      <formula>"Intervalo"</formula>
    </cfRule>
    <cfRule type="cellIs" dxfId="279" priority="278" operator="equal">
      <formula>"Produção"</formula>
    </cfRule>
    <cfRule type="cellIs" dxfId="278" priority="279" operator="equal">
      <formula>"ERRO"</formula>
    </cfRule>
  </conditionalFormatting>
  <conditionalFormatting sqref="BQ12:BR12">
    <cfRule type="cellIs" dxfId="277" priority="272" operator="equal">
      <formula>"*"</formula>
    </cfRule>
    <cfRule type="cellIs" dxfId="276" priority="273" operator="greaterThanOrEqual">
      <formula>1</formula>
    </cfRule>
    <cfRule type="cellIs" dxfId="275" priority="274" operator="lessThan">
      <formula>1</formula>
    </cfRule>
  </conditionalFormatting>
  <conditionalFormatting sqref="BH12">
    <cfRule type="iconSet" priority="282">
      <iconSet showValue="0">
        <cfvo type="percent" val="0"/>
        <cfvo type="num" val="1"/>
        <cfvo type="num" val="1" gte="0"/>
      </iconSet>
    </cfRule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68" operator="equal">
      <formula>"ERRO"</formula>
    </cfRule>
  </conditionalFormatting>
  <conditionalFormatting sqref="Y12">
    <cfRule type="cellIs" dxfId="273" priority="266" operator="equal">
      <formula>"OPORTUNIDADE"</formula>
    </cfRule>
  </conditionalFormatting>
  <conditionalFormatting sqref="Y12">
    <cfRule type="cellIs" dxfId="272" priority="264" operator="equal">
      <formula>"NÃO"</formula>
    </cfRule>
    <cfRule type="cellIs" dxfId="271" priority="265" operator="equal">
      <formula>"SIM"</formula>
    </cfRule>
  </conditionalFormatting>
  <conditionalFormatting sqref="Z30">
    <cfRule type="cellIs" dxfId="270" priority="249" operator="equal">
      <formula>"OPORTUNIDADE"</formula>
    </cfRule>
  </conditionalFormatting>
  <conditionalFormatting sqref="Z30">
    <cfRule type="cellIs" dxfId="269" priority="247" operator="equal">
      <formula>"NÃO"</formula>
    </cfRule>
    <cfRule type="cellIs" dxfId="268" priority="248" operator="equal">
      <formula>"SIM"</formula>
    </cfRule>
  </conditionalFormatting>
  <conditionalFormatting sqref="AZ30">
    <cfRule type="expression" dxfId="267" priority="259">
      <formula>#REF!=1</formula>
    </cfRule>
  </conditionalFormatting>
  <conditionalFormatting sqref="U30 BE30 AY30">
    <cfRule type="cellIs" dxfId="266" priority="258" operator="equal">
      <formula>"ERRO"</formula>
    </cfRule>
  </conditionalFormatting>
  <conditionalFormatting sqref="BP30">
    <cfRule type="cellIs" dxfId="265" priority="253" operator="equal">
      <formula>"Produção e Intervalo"</formula>
    </cfRule>
    <cfRule type="cellIs" dxfId="264" priority="254" operator="equal">
      <formula>"Aderente"</formula>
    </cfRule>
    <cfRule type="cellIs" dxfId="263" priority="255" operator="equal">
      <formula>"Intervalo"</formula>
    </cfRule>
    <cfRule type="cellIs" dxfId="262" priority="256" operator="equal">
      <formula>"Produção"</formula>
    </cfRule>
    <cfRule type="cellIs" dxfId="261" priority="257" operator="equal">
      <formula>"ERRO"</formula>
    </cfRule>
  </conditionalFormatting>
  <conditionalFormatting sqref="BR30">
    <cfRule type="cellIs" dxfId="260" priority="250" operator="equal">
      <formula>"*"</formula>
    </cfRule>
    <cfRule type="cellIs" dxfId="259" priority="251" operator="greaterThanOrEqual">
      <formula>1</formula>
    </cfRule>
    <cfRule type="cellIs" dxfId="258" priority="252" operator="lessThan">
      <formula>1</formula>
    </cfRule>
  </conditionalFormatting>
  <conditionalFormatting sqref="BH30">
    <cfRule type="iconSet" priority="260">
      <iconSet showValue="0">
        <cfvo type="percent" val="0"/>
        <cfvo type="num" val="1"/>
        <cfvo type="num" val="1" gte="0"/>
      </iconSet>
    </cfRule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32" operator="equal">
      <formula>"OPORTUNIDADE"</formula>
    </cfRule>
  </conditionalFormatting>
  <conditionalFormatting sqref="Z29">
    <cfRule type="cellIs" dxfId="256" priority="230" operator="equal">
      <formula>"NÃO"</formula>
    </cfRule>
    <cfRule type="cellIs" dxfId="255" priority="231" operator="equal">
      <formula>"SIM"</formula>
    </cfRule>
  </conditionalFormatting>
  <conditionalFormatting sqref="AZ29">
    <cfRule type="expression" dxfId="254" priority="242">
      <formula>#REF!=1</formula>
    </cfRule>
  </conditionalFormatting>
  <conditionalFormatting sqref="U29 BE29 AY29">
    <cfRule type="cellIs" dxfId="253" priority="241" operator="equal">
      <formula>"ERRO"</formula>
    </cfRule>
  </conditionalFormatting>
  <conditionalFormatting sqref="BP29">
    <cfRule type="cellIs" dxfId="252" priority="236" operator="equal">
      <formula>"Produção e Intervalo"</formula>
    </cfRule>
    <cfRule type="cellIs" dxfId="251" priority="237" operator="equal">
      <formula>"Aderente"</formula>
    </cfRule>
    <cfRule type="cellIs" dxfId="250" priority="238" operator="equal">
      <formula>"Intervalo"</formula>
    </cfRule>
    <cfRule type="cellIs" dxfId="249" priority="239" operator="equal">
      <formula>"Produção"</formula>
    </cfRule>
    <cfRule type="cellIs" dxfId="248" priority="240" operator="equal">
      <formula>"ERRO"</formula>
    </cfRule>
  </conditionalFormatting>
  <conditionalFormatting sqref="BR29">
    <cfRule type="cellIs" dxfId="247" priority="233" operator="equal">
      <formula>"*"</formula>
    </cfRule>
    <cfRule type="cellIs" dxfId="246" priority="234" operator="greaterThanOrEqual">
      <formula>1</formula>
    </cfRule>
    <cfRule type="cellIs" dxfId="245" priority="235" operator="lessThan">
      <formula>1</formula>
    </cfRule>
  </conditionalFormatting>
  <conditionalFormatting sqref="BH29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26" operator="equal">
      <formula>"OPORTUNIDADE"</formula>
    </cfRule>
  </conditionalFormatting>
  <conditionalFormatting sqref="Y29:Y30">
    <cfRule type="cellIs" dxfId="243" priority="224" operator="equal">
      <formula>"NÃO"</formula>
    </cfRule>
    <cfRule type="cellIs" dxfId="242" priority="225" operator="equal">
      <formula>"SIM"</formula>
    </cfRule>
  </conditionalFormatting>
  <conditionalFormatting sqref="Z31">
    <cfRule type="cellIs" dxfId="241" priority="211" operator="equal">
      <formula>"OPORTUNIDADE"</formula>
    </cfRule>
  </conditionalFormatting>
  <conditionalFormatting sqref="Z31">
    <cfRule type="cellIs" dxfId="240" priority="209" operator="equal">
      <formula>"NÃO"</formula>
    </cfRule>
    <cfRule type="cellIs" dxfId="239" priority="210" operator="equal">
      <formula>"SIM"</formula>
    </cfRule>
  </conditionalFormatting>
  <conditionalFormatting sqref="AZ31">
    <cfRule type="expression" dxfId="238" priority="221">
      <formula>#REF!=1</formula>
    </cfRule>
  </conditionalFormatting>
  <conditionalFormatting sqref="BE31 U31 AY31:AY33">
    <cfRule type="cellIs" dxfId="237" priority="220" operator="equal">
      <formula>"ERRO"</formula>
    </cfRule>
  </conditionalFormatting>
  <conditionalFormatting sqref="BR31">
    <cfRule type="cellIs" dxfId="236" priority="212" operator="equal">
      <formula>"*"</formula>
    </cfRule>
    <cfRule type="cellIs" dxfId="235" priority="213" operator="greaterThanOrEqual">
      <formula>1</formula>
    </cfRule>
    <cfRule type="cellIs" dxfId="234" priority="214" operator="lessThan">
      <formula>1</formula>
    </cfRule>
  </conditionalFormatting>
  <conditionalFormatting sqref="BI31:BJ3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201" operator="equal">
      <formula>"OPORTUNIDADE"</formula>
    </cfRule>
  </conditionalFormatting>
  <conditionalFormatting sqref="Y31:Y33">
    <cfRule type="cellIs" dxfId="232" priority="199" operator="equal">
      <formula>"NÃO"</formula>
    </cfRule>
    <cfRule type="cellIs" dxfId="231" priority="200" operator="equal">
      <formula>"SIM"</formula>
    </cfRule>
  </conditionalFormatting>
  <conditionalFormatting sqref="Y15:Z15">
    <cfRule type="cellIs" dxfId="230" priority="182" operator="equal">
      <formula>"OPORTUNIDADE"</formula>
    </cfRule>
  </conditionalFormatting>
  <conditionalFormatting sqref="Y15:Z15">
    <cfRule type="cellIs" dxfId="229" priority="180" operator="equal">
      <formula>"NÃO"</formula>
    </cfRule>
    <cfRule type="cellIs" dxfId="228" priority="181" operator="equal">
      <formula>"SIM"</formula>
    </cfRule>
  </conditionalFormatting>
  <conditionalFormatting sqref="AZ15">
    <cfRule type="expression" dxfId="227" priority="192">
      <formula>#REF!=1</formula>
    </cfRule>
  </conditionalFormatting>
  <conditionalFormatting sqref="U15 BE15 AY15">
    <cfRule type="cellIs" dxfId="226" priority="191" operator="equal">
      <formula>"ERRO"</formula>
    </cfRule>
  </conditionalFormatting>
  <conditionalFormatting sqref="BR15">
    <cfRule type="cellIs" dxfId="225" priority="183" operator="equal">
      <formula>"*"</formula>
    </cfRule>
    <cfRule type="cellIs" dxfId="224" priority="184" operator="greaterThanOrEqual">
      <formula>1</formula>
    </cfRule>
    <cfRule type="cellIs" dxfId="223" priority="185" operator="lessThan">
      <formula>1</formula>
    </cfRule>
  </conditionalFormatting>
  <conditionalFormatting sqref="BJ15:BK1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61" operator="equal">
      <formula>"OPORTUNIDADE"</formula>
    </cfRule>
  </conditionalFormatting>
  <conditionalFormatting sqref="Z32">
    <cfRule type="cellIs" dxfId="221" priority="159" operator="equal">
      <formula>"NÃO"</formula>
    </cfRule>
    <cfRule type="cellIs" dxfId="220" priority="160" operator="equal">
      <formula>"SIM"</formula>
    </cfRule>
  </conditionalFormatting>
  <conditionalFormatting sqref="AZ32">
    <cfRule type="expression" dxfId="219" priority="171">
      <formula>#REF!=1</formula>
    </cfRule>
  </conditionalFormatting>
  <conditionalFormatting sqref="BE32 U32">
    <cfRule type="cellIs" dxfId="218" priority="170" operator="equal">
      <formula>"ERRO"</formula>
    </cfRule>
  </conditionalFormatting>
  <conditionalFormatting sqref="BR32">
    <cfRule type="cellIs" dxfId="217" priority="162" operator="equal">
      <formula>"*"</formula>
    </cfRule>
    <cfRule type="cellIs" dxfId="216" priority="163" operator="greaterThanOrEqual">
      <formula>1</formula>
    </cfRule>
    <cfRule type="cellIs" dxfId="215" priority="164" operator="lessThan">
      <formula>1</formula>
    </cfRule>
  </conditionalFormatting>
  <conditionalFormatting sqref="BI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39" operator="equal">
      <formula>"OPORTUNIDADE"</formula>
    </cfRule>
  </conditionalFormatting>
  <conditionalFormatting sqref="Z33">
    <cfRule type="cellIs" dxfId="213" priority="137" operator="equal">
      <formula>"NÃO"</formula>
    </cfRule>
    <cfRule type="cellIs" dxfId="212" priority="138" operator="equal">
      <formula>"SIM"</formula>
    </cfRule>
  </conditionalFormatting>
  <conditionalFormatting sqref="AZ33">
    <cfRule type="expression" dxfId="211" priority="149">
      <formula>#REF!=1</formula>
    </cfRule>
  </conditionalFormatting>
  <conditionalFormatting sqref="BE33 U33">
    <cfRule type="cellIs" dxfId="210" priority="148" operator="equal">
      <formula>"ERRO"</formula>
    </cfRule>
  </conditionalFormatting>
  <conditionalFormatting sqref="BR33">
    <cfRule type="cellIs" dxfId="209" priority="140" operator="equal">
      <formula>"*"</formula>
    </cfRule>
    <cfRule type="cellIs" dxfId="208" priority="141" operator="greaterThanOrEqual">
      <formula>1</formula>
    </cfRule>
    <cfRule type="cellIs" dxfId="207" priority="142" operator="lessThan">
      <formula>1</formula>
    </cfRule>
  </conditionalFormatting>
  <conditionalFormatting sqref="BH33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19" operator="equal">
      <formula>"OPORTUNIDADE"</formula>
    </cfRule>
  </conditionalFormatting>
  <conditionalFormatting sqref="Y26:Z26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AZ26">
    <cfRule type="expression" dxfId="203" priority="129">
      <formula>#REF!=1</formula>
    </cfRule>
  </conditionalFormatting>
  <conditionalFormatting sqref="U26 BE26 AY26">
    <cfRule type="cellIs" dxfId="202" priority="128" operator="equal">
      <formula>"ERRO"</formula>
    </cfRule>
  </conditionalFormatting>
  <conditionalFormatting sqref="BJ26:BK2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98" operator="equal">
      <formula>"OPORTUNIDADE"</formula>
    </cfRule>
  </conditionalFormatting>
  <conditionalFormatting sqref="Y27:Z27">
    <cfRule type="cellIs" dxfId="200" priority="96" operator="equal">
      <formula>"NÃO"</formula>
    </cfRule>
    <cfRule type="cellIs" dxfId="199" priority="97" operator="equal">
      <formula>"SIM"</formula>
    </cfRule>
  </conditionalFormatting>
  <conditionalFormatting sqref="AZ27">
    <cfRule type="expression" dxfId="198" priority="108">
      <formula>#REF!=1</formula>
    </cfRule>
  </conditionalFormatting>
  <conditionalFormatting sqref="AY27 BE27 U27">
    <cfRule type="cellIs" dxfId="197" priority="107" operator="equal">
      <formula>"ERRO"</formula>
    </cfRule>
  </conditionalFormatting>
  <conditionalFormatting sqref="BR27">
    <cfRule type="cellIs" dxfId="196" priority="99" operator="equal">
      <formula>"*"</formula>
    </cfRule>
    <cfRule type="cellIs" dxfId="195" priority="100" operator="greaterThanOrEqual">
      <formula>1</formula>
    </cfRule>
    <cfRule type="cellIs" dxfId="194" priority="101" operator="lessThan">
      <formula>1</formula>
    </cfRule>
  </conditionalFormatting>
  <conditionalFormatting sqref="BJ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13">
      <iconSet showValue="0">
        <cfvo type="percent" val="0"/>
        <cfvo type="num" val="1"/>
        <cfvo type="num" val="1" gte="0"/>
      </iconSet>
    </cfRule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82" operator="equal">
      <formula>"OPORTUNIDADE"</formula>
    </cfRule>
  </conditionalFormatting>
  <conditionalFormatting sqref="Z10">
    <cfRule type="cellIs" dxfId="192" priority="80" operator="equal">
      <formula>"NÃO"</formula>
    </cfRule>
    <cfRule type="cellIs" dxfId="191" priority="81" operator="equal">
      <formula>"SIM"</formula>
    </cfRule>
  </conditionalFormatting>
  <conditionalFormatting sqref="AZ10">
    <cfRule type="expression" dxfId="190" priority="92">
      <formula>#REF!=1</formula>
    </cfRule>
  </conditionalFormatting>
  <conditionalFormatting sqref="U10 BE10">
    <cfRule type="cellIs" dxfId="189" priority="91" operator="equal">
      <formula>"ERRO"</formula>
    </cfRule>
  </conditionalFormatting>
  <conditionalFormatting sqref="BP10">
    <cfRule type="cellIs" dxfId="188" priority="86" operator="equal">
      <formula>"Produção e Intervalo"</formula>
    </cfRule>
    <cfRule type="cellIs" dxfId="187" priority="87" operator="equal">
      <formula>"Aderente"</formula>
    </cfRule>
    <cfRule type="cellIs" dxfId="186" priority="88" operator="equal">
      <formula>"Intervalo"</formula>
    </cfRule>
    <cfRule type="cellIs" dxfId="185" priority="89" operator="equal">
      <formula>"Produção"</formula>
    </cfRule>
    <cfRule type="cellIs" dxfId="184" priority="90" operator="equal">
      <formula>"ERRO"</formula>
    </cfRule>
  </conditionalFormatting>
  <conditionalFormatting sqref="BR10">
    <cfRule type="cellIs" dxfId="183" priority="83" operator="equal">
      <formula>"*"</formula>
    </cfRule>
    <cfRule type="cellIs" dxfId="182" priority="84" operator="greaterThanOrEqual">
      <formula>1</formula>
    </cfRule>
    <cfRule type="cellIs" dxfId="181" priority="85" operator="lessThan">
      <formula>1</formula>
    </cfRule>
  </conditionalFormatting>
  <conditionalFormatting sqref="BH10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79" operator="equal">
      <formula>"ERRO"</formula>
    </cfRule>
  </conditionalFormatting>
  <conditionalFormatting sqref="Y10">
    <cfRule type="cellIs" dxfId="179" priority="77" operator="equal">
      <formula>"OPORTUNIDADE"</formula>
    </cfRule>
  </conditionalFormatting>
  <conditionalFormatting sqref="Y10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BK1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46" operator="equal">
      <formula>"OPORTUNIDADE"</formula>
    </cfRule>
  </conditionalFormatting>
  <conditionalFormatting sqref="Z40">
    <cfRule type="cellIs" dxfId="175" priority="44" operator="equal">
      <formula>"NÃO"</formula>
    </cfRule>
    <cfRule type="cellIs" dxfId="174" priority="45" operator="equal">
      <formula>"SIM"</formula>
    </cfRule>
  </conditionalFormatting>
  <conditionalFormatting sqref="Z38">
    <cfRule type="cellIs" dxfId="173" priority="40" operator="equal">
      <formula>"OPORTUNIDADE"</formula>
    </cfRule>
  </conditionalFormatting>
  <conditionalFormatting sqref="Z38">
    <cfRule type="cellIs" dxfId="172" priority="38" operator="equal">
      <formula>"NÃO"</formula>
    </cfRule>
    <cfRule type="cellIs" dxfId="171" priority="39" operator="equal">
      <formula>"SIM"</formula>
    </cfRule>
  </conditionalFormatting>
  <conditionalFormatting sqref="Z37">
    <cfRule type="cellIs" dxfId="170" priority="37" operator="equal">
      <formula>"OPORTUNIDADE"</formula>
    </cfRule>
  </conditionalFormatting>
  <conditionalFormatting sqref="Z37">
    <cfRule type="cellIs" dxfId="169" priority="35" operator="equal">
      <formula>"NÃO"</formula>
    </cfRule>
    <cfRule type="cellIs" dxfId="168" priority="36" operator="equal">
      <formula>"SIM"</formula>
    </cfRule>
  </conditionalFormatting>
  <conditionalFormatting sqref="Z39">
    <cfRule type="cellIs" dxfId="167" priority="34" operator="equal">
      <formula>"OPORTUNIDADE"</formula>
    </cfRule>
  </conditionalFormatting>
  <conditionalFormatting sqref="Z39">
    <cfRule type="cellIs" dxfId="166" priority="32" operator="equal">
      <formula>"NÃO"</formula>
    </cfRule>
    <cfRule type="cellIs" dxfId="165" priority="33" operator="equal">
      <formula>"SIM"</formula>
    </cfRule>
  </conditionalFormatting>
  <conditionalFormatting sqref="Z41">
    <cfRule type="cellIs" dxfId="164" priority="28" operator="equal">
      <formula>"OPORTUNIDADE"</formula>
    </cfRule>
  </conditionalFormatting>
  <conditionalFormatting sqref="Z41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45">
    <cfRule type="cellIs" dxfId="161" priority="22" operator="equal">
      <formula>"OPORTUNIDADE"</formula>
    </cfRule>
  </conditionalFormatting>
  <conditionalFormatting sqref="Z45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47">
    <cfRule type="cellIs" dxfId="158" priority="16" operator="equal">
      <formula>"OPORTUNIDADE"</formula>
    </cfRule>
  </conditionalFormatting>
  <conditionalFormatting sqref="Z47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4:J414 J54:J68 J71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74:D99 D55:D68 D7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F74:F99 F71 F54:F68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Z48:Z63 Z28 Z11 Z13:Z14 Z16:Z25 Z9 Z34:Z36 Z40 Z42:Z46 Z65:Z786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Y34:Y63 Z64 Y28 Y11 Y13:Y14 Y16:Y25 Y9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X52:X68 X71:X804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AB74:AB353 AB54:AB68 AB71:AB72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AC74:AC353 AC54:AC68 AC71:AC72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1211</v>
      </c>
      <c r="V1" s="290"/>
      <c r="W1" s="290"/>
    </row>
    <row r="2" spans="1:23" s="90" customFormat="1">
      <c r="A2" s="93" t="s">
        <v>1212</v>
      </c>
      <c r="B2" s="93" t="s">
        <v>1213</v>
      </c>
      <c r="C2" s="93" t="s">
        <v>511</v>
      </c>
      <c r="D2" s="94" t="s">
        <v>1064</v>
      </c>
      <c r="E2" s="94" t="s">
        <v>1065</v>
      </c>
      <c r="F2" s="94" t="s">
        <v>1214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1215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SUBSTITUIÇÃO - TRILHO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Extra</v>
      </c>
      <c r="C66" s="179" t="str">
        <f>IF(SP_NORTE!Z69="","*",SP_NORTE!Z69)</f>
        <v>P4</v>
      </c>
      <c r="D66" s="169" t="str">
        <f>IF(SP_NORTE!S69="","*",SP_NORTE!S69)</f>
        <v>SP NORTE</v>
      </c>
      <c r="E66" s="169" t="str">
        <f>IF(SP_NORTE!T69="","*",SP_NORTE!T69)</f>
        <v>ZBV-ZTI</v>
      </c>
      <c r="F66" s="178">
        <f>IF(SP_NORTE!B69="","*",SP_NORTE!B69)</f>
        <v>45994</v>
      </c>
      <c r="G66" s="178" t="str">
        <f>IF(SP_NORTE!D69="","*",SP_NORTE!D69)</f>
        <v>V88</v>
      </c>
      <c r="H66" s="178" t="str">
        <f>IF(SP_NORTE!F69="","*",SP_NORTE!F69)</f>
        <v>MECANIZAÇÃO - MANUTENÇÃO</v>
      </c>
      <c r="I66" s="178" t="str">
        <f>IF(SP_NORTE!H69="","*",SP_NORTE!H69)</f>
        <v>ZRO</v>
      </c>
      <c r="J66" s="178" t="str">
        <f>IF(SP_NORTE!I69="","*",SP_NORTE!I69)</f>
        <v>ZRO</v>
      </c>
      <c r="K66" s="169" t="str">
        <f>IF(SP_NORTE!M69="","*",SP_NORTE!M69)</f>
        <v>ZRX</v>
      </c>
      <c r="L66" s="169" t="str">
        <f>IF(SP_NORTE!N69="","*",SP_NORTE!N69)</f>
        <v>ZRX1331</v>
      </c>
      <c r="M66" s="170">
        <f>IF(SP_NORTE!J69="","*",SP_NORTE!J69)</f>
        <v>70</v>
      </c>
      <c r="N66" s="177">
        <f>IF(SP_NORTE!K69="","*",SP_NORTE!K69)</f>
        <v>132</v>
      </c>
      <c r="O66" s="177" t="str">
        <f>IF(SP_NORTE!L69="","*",SP_NORTE!L69)</f>
        <v>-</v>
      </c>
      <c r="P66" s="176">
        <f>IF(SP_NORTE!O69="","*",SP_NORTE!O69)</f>
        <v>0.29166666666666669</v>
      </c>
      <c r="Q66" s="176">
        <f>IF(SP_NORTE!P69="","*",SP_NORTE!P69)</f>
        <v>4.1666666666666664E-2</v>
      </c>
      <c r="R66" s="178" t="str">
        <f>IF(SP_NORTE!Q69="","*",CONCATENATE(SP_NORTE!Q69," ",SP_NORTE!R69))</f>
        <v>1 BINÁRIO</v>
      </c>
      <c r="S66" s="178" t="str">
        <f>IF(SP_NORTE!V69="","*",SP_NORTE!V69)</f>
        <v>Saulo</v>
      </c>
      <c r="T66" s="178" t="str">
        <f>IF(SP_NORTE!W69="","*",SP_NORTE!W69)</f>
        <v>Manutenção</v>
      </c>
      <c r="U66" s="167">
        <f ca="1">_xlfn.XLOOKUP(G66&amp;$U$2,BS_CONTROLE[CHAVE],BS_CONTROLE[Quantidade_11],"-")</f>
        <v>0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Extra</v>
      </c>
      <c r="C67" s="179" t="str">
        <f>IF(SP_NORTE!Z70="","*",SP_NORTE!Z70)</f>
        <v>P5</v>
      </c>
      <c r="D67" s="169" t="str">
        <f>IF(SP_NORTE!S70="","*",SP_NORTE!S70)</f>
        <v>SP NORTE</v>
      </c>
      <c r="E67" s="169" t="str">
        <f>IF(SP_NORTE!T70="","*",SP_NORTE!T70)</f>
        <v>ZBV-ZTI</v>
      </c>
      <c r="F67" s="178">
        <f>IF(SP_NORTE!B70="","*",SP_NORTE!B70)</f>
        <v>45994</v>
      </c>
      <c r="G67" s="178" t="str">
        <f>IF(SP_NORTE!D70="","*",SP_NORTE!D70)</f>
        <v>V83</v>
      </c>
      <c r="H67" s="178" t="str">
        <f>IF(SP_NORTE!F70="","*",SP_NORTE!F70)</f>
        <v>MECANIZAÇÃO - MANUTENÇÃO</v>
      </c>
      <c r="I67" s="178" t="str">
        <f>IF(SP_NORTE!H70="","*",SP_NORTE!H70)</f>
        <v>ZRO</v>
      </c>
      <c r="J67" s="178" t="str">
        <f>IF(SP_NORTE!I70="","*",SP_NORTE!I70)</f>
        <v>ZRO</v>
      </c>
      <c r="K67" s="169" t="str">
        <f>IF(SP_NORTE!M70="","*",SP_NORTE!M70)</f>
        <v>ZRX</v>
      </c>
      <c r="L67" s="169" t="str">
        <f>IF(SP_NORTE!N70="","*",SP_NORTE!N70)</f>
        <v>ZRX1331</v>
      </c>
      <c r="M67" s="170">
        <f>IF(SP_NORTE!J70="","*",SP_NORTE!J70)</f>
        <v>70</v>
      </c>
      <c r="N67" s="177">
        <f>IF(SP_NORTE!K70="","*",SP_NORTE!K70)</f>
        <v>132</v>
      </c>
      <c r="O67" s="177" t="str">
        <f>IF(SP_NORTE!L70="","*",SP_NORTE!L70)</f>
        <v>-</v>
      </c>
      <c r="P67" s="176">
        <f>IF(SP_NORTE!O70="","*",SP_NORTE!O70)</f>
        <v>0.29166666666666669</v>
      </c>
      <c r="Q67" s="176">
        <f>IF(SP_NORTE!P70="","*",SP_NORTE!P70)</f>
        <v>4.1666666666666664E-2</v>
      </c>
      <c r="R67" s="178" t="str">
        <f>IF(SP_NORTE!Q70="","*",CONCATENATE(SP_NORTE!Q70," ",SP_NORTE!R70))</f>
        <v>1 BINÁRIO</v>
      </c>
      <c r="S67" s="178" t="str">
        <f>IF(SP_NORTE!V70="","*",SP_NORTE!V70)</f>
        <v>Saulo</v>
      </c>
      <c r="T67" s="178" t="str">
        <f>IF(SP_NORTE!W70="","*",SP_NORTE!W70)</f>
        <v xml:space="preserve">Manutenção 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Oportunidade</v>
      </c>
      <c r="C68" s="179" t="str">
        <f>IF(SP_NORTE!Z71="","*",SP_NORTE!Z71)</f>
        <v>P2</v>
      </c>
      <c r="D68" s="169" t="str">
        <f>IF(SP_NORTE!S71="","*",SP_NORTE!S71)</f>
        <v>SP NORTE</v>
      </c>
      <c r="E68" s="169" t="str">
        <f>IF(SP_NORTE!T71="","*",SP_NORTE!T71)</f>
        <v>ZBV-ZTI</v>
      </c>
      <c r="F68" s="178">
        <f>IF(SP_NORTE!B71="","*",SP_NORTE!B71)</f>
        <v>45994</v>
      </c>
      <c r="G68" s="178" t="str">
        <f>IF(SP_NORTE!D71="","*",SP_NORTE!D71)</f>
        <v>W58</v>
      </c>
      <c r="H68" s="178" t="str">
        <f>IF(SP_NORTE!F71="","*",SP_NORTE!F71)</f>
        <v>PDM - PEDRA - DESCARGA</v>
      </c>
      <c r="I68" s="178" t="str">
        <f>IF(SP_NORTE!H71="","*",SP_NORTE!H71)</f>
        <v>106109</v>
      </c>
      <c r="J68" s="178" t="str">
        <f>IF(SP_NORTE!I71="","*",SP_NORTE!I71)</f>
        <v>106109</v>
      </c>
      <c r="K68" s="169" t="str">
        <f>IF(SP_NORTE!M71="","*",SP_NORTE!M71)</f>
        <v>ZLI-ZCD</v>
      </c>
      <c r="L68" s="169">
        <f>IF(SP_NORTE!N71="","*",SP_NORTE!N71)</f>
        <v>106109</v>
      </c>
      <c r="M68" s="170">
        <f>IF(SP_NORTE!J71="","*",SP_NORTE!J71)</f>
        <v>70</v>
      </c>
      <c r="N68" s="177">
        <f>IF(SP_NORTE!K71="","*",SP_NORTE!K71)</f>
        <v>107</v>
      </c>
      <c r="O68" s="177">
        <f>IF(SP_NORTE!L71="","*",SP_NORTE!L71)</f>
        <v>102</v>
      </c>
      <c r="P68" s="176">
        <f>IF(SP_NORTE!O71="","*",SP_NORTE!O71)</f>
        <v>0.5</v>
      </c>
      <c r="Q68" s="176">
        <f>IF(SP_NORTE!P71="","*",SP_NORTE!P71)</f>
        <v>6.25E-2</v>
      </c>
      <c r="R68" s="178" t="str">
        <f>IF(SP_NORTE!Q71="","*",CONCATENATE(SP_NORTE!Q71," ",SP_NORTE!R71))</f>
        <v>7 VAGÕES</v>
      </c>
      <c r="S68" s="178" t="str">
        <f>IF(SP_NORTE!V71="","*",SP_NORTE!V71)</f>
        <v>Israel</v>
      </c>
      <c r="T68" s="178" t="str">
        <f>IF(SP_NORTE!W71="","*",SP_NORTE!W71)</f>
        <v>Descarga de pedra</v>
      </c>
      <c r="U68" s="167">
        <f ca="1">_xlfn.XLOOKUP(G68&amp;$U$2,BS_CONTROLE[CHAVE],BS_CONTROLE[Quantidade_11],"-")</f>
        <v>75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ZBV-ZTI</v>
      </c>
      <c r="F69" s="178">
        <f>IF(SP_NORTE!B72="","*",SP_NORTE!B72)</f>
        <v>45994</v>
      </c>
      <c r="G69" s="178" t="str">
        <f>IF(SP_NORTE!D72="","*",SP_NORTE!D72)</f>
        <v>KLECIO (TP-699)</v>
      </c>
      <c r="H69" s="178" t="str">
        <f>IF(SP_NORTE!F72="","*",SP_NORTE!F72)</f>
        <v>PDM - SOLDA</v>
      </c>
      <c r="I69" s="178" t="str">
        <f>IF(SP_NORTE!H72="","*",SP_NORTE!H72)</f>
        <v>ZLI1062</v>
      </c>
      <c r="J69" s="178" t="str">
        <f>IF(SP_NORTE!I72="","*",SP_NORTE!I72)</f>
        <v>-</v>
      </c>
      <c r="K69" s="169" t="str">
        <f>IF(SP_NORTE!M72="","*",SP_NORTE!M72)</f>
        <v>ZLI</v>
      </c>
      <c r="L69" s="169" t="str">
        <f>IF(SP_NORTE!N72="","*",SP_NORTE!N72)</f>
        <v>ZLI1062</v>
      </c>
      <c r="M69" s="170">
        <f>IF(SP_NORTE!J72="","*",SP_NORTE!J72)</f>
        <v>70</v>
      </c>
      <c r="N69" s="177">
        <f>IF(SP_NORTE!K72="","*",SP_NORTE!K72)</f>
        <v>104.58</v>
      </c>
      <c r="O69" s="177">
        <f>IF(SP_NORTE!L72="","*",SP_NORTE!L72)</f>
        <v>104.262</v>
      </c>
      <c r="P69" s="176">
        <f>IF(SP_NORTE!O72="","*",SP_NORTE!O72)</f>
        <v>0.375</v>
      </c>
      <c r="Q69" s="176">
        <f>IF(SP_NORTE!P72="","*",SP_NORTE!P72)</f>
        <v>0.125</v>
      </c>
      <c r="R69" s="178" t="str">
        <f>IF(SP_NORTE!Q72="","*",CONCATENATE(SP_NORTE!Q72," ",SP_NORTE!R72))</f>
        <v>2 Nº DE SOLDA</v>
      </c>
      <c r="S69" s="178" t="str">
        <f>IF(SP_NORTE!V72="","*",SP_NORTE!V72)</f>
        <v>Klécio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Oportunidade</v>
      </c>
      <c r="C70" s="179" t="str">
        <f>IF(SP_NORTE!Z73="","*",SP_NORTE!Z73)</f>
        <v>P1</v>
      </c>
      <c r="D70" s="169" t="str">
        <f>IF(SP_NORTE!S73="","*",SP_NORTE!S73)</f>
        <v>SP NORTE</v>
      </c>
      <c r="E70" s="169" t="str">
        <f>IF(SP_NORTE!T73="","*",SP_NORTE!T73)</f>
        <v>ZBV-ZTI</v>
      </c>
      <c r="F70" s="178">
        <f>IF(SP_NORTE!B73="","*",SP_NORTE!B73)</f>
        <v>45994</v>
      </c>
      <c r="G70" s="178" t="str">
        <f>IF(SP_NORTE!D73="","*",SP_NORTE!D73)</f>
        <v>W58</v>
      </c>
      <c r="H70" s="178" t="str">
        <f>IF(SP_NORTE!F73="","*",SP_NORTE!F73)</f>
        <v>RECOLHIMENTO DE DORMENTE</v>
      </c>
      <c r="I70" s="178" t="str">
        <f>IF(SP_NORTE!H73="","*",SP_NORTE!H73)</f>
        <v>106109</v>
      </c>
      <c r="J70" s="178" t="str">
        <f>IF(SP_NORTE!I73="","*",SP_NORTE!I73)</f>
        <v>106109</v>
      </c>
      <c r="K70" s="169" t="str">
        <f>IF(SP_NORTE!M73="","*",SP_NORTE!M73)</f>
        <v>ZAC-ZSW</v>
      </c>
      <c r="L70" s="169" t="str">
        <f>IF(SP_NORTE!N73="","*",SP_NORTE!N73)</f>
        <v>ZACZSW / ZAC1/ZNOZAC1</v>
      </c>
      <c r="M70" s="170">
        <f>IF(SP_NORTE!J73="","*",SP_NORTE!J73)</f>
        <v>70</v>
      </c>
      <c r="N70" s="177">
        <f>IF(SP_NORTE!K73="","*",SP_NORTE!K73)</f>
        <v>87</v>
      </c>
      <c r="O70" s="177">
        <f>IF(SP_NORTE!L73="","*",SP_NORTE!L73)</f>
        <v>77</v>
      </c>
      <c r="P70" s="176">
        <f>IF(SP_NORTE!O73="","*",SP_NORTE!O73)</f>
        <v>0.375</v>
      </c>
      <c r="Q70" s="176">
        <f>IF(SP_NORTE!P73="","*",SP_NORTE!P73)</f>
        <v>4.1666666666666664E-2</v>
      </c>
      <c r="R70" s="178" t="str">
        <f>IF(SP_NORTE!Q73="","*",CONCATENATE(SP_NORTE!Q73," ",SP_NORTE!R73))</f>
        <v>150 Nº DE PEÇAS</v>
      </c>
      <c r="S70" s="178" t="str">
        <f>IF(SP_NORTE!V73="","*",SP_NORTE!V73)</f>
        <v>Israel</v>
      </c>
      <c r="T70" s="178" t="str">
        <f>IF(SP_NORTE!W73="","*",SP_NORTE!W73)</f>
        <v>Recolhimento de dormentes</v>
      </c>
      <c r="U70" s="167">
        <f ca="1">_xlfn.XLOOKUP(G70&amp;$U$2,BS_CONTROLE[CHAVE],BS_CONTROLE[Quantidade_11],"-")</f>
        <v>75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1216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1217</v>
      </c>
      <c r="D5" s="292"/>
      <c r="E5" s="292"/>
      <c r="F5" s="292"/>
      <c r="G5" s="292"/>
      <c r="H5" s="292"/>
      <c r="I5" s="292"/>
      <c r="J5" s="293"/>
      <c r="K5" s="294" t="s">
        <v>1218</v>
      </c>
      <c r="L5" s="295"/>
      <c r="M5" s="295"/>
      <c r="N5" s="295"/>
      <c r="O5" s="296" t="s">
        <v>1219</v>
      </c>
      <c r="P5" s="297"/>
    </row>
    <row r="6" spans="1:16" s="80" customFormat="1" ht="15" customHeight="1">
      <c r="A6" s="72" t="s">
        <v>1214</v>
      </c>
      <c r="B6" s="81" t="s">
        <v>1213</v>
      </c>
      <c r="C6" s="82" t="s">
        <v>1064</v>
      </c>
      <c r="D6" s="83" t="s">
        <v>1065</v>
      </c>
      <c r="E6" s="82" t="s">
        <v>1220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1221</v>
      </c>
      <c r="M6" s="86" t="s">
        <v>710</v>
      </c>
      <c r="N6" s="87" t="s">
        <v>1059</v>
      </c>
      <c r="O6" s="201" t="s">
        <v>1102</v>
      </c>
      <c r="P6" s="147" t="s">
        <v>1222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solicita intervalo devido falta de ativo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1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1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1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1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1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1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1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*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 t="str">
        <f>IF(SP_NORTE!O57="","*",SP_NORTE!O57)</f>
        <v>*</v>
      </c>
      <c r="J54" s="124" t="str">
        <f>IF(SP_NORTE!P57="","*",SP_NORTE!P57)</f>
        <v>*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*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 t="str">
        <f>IF(SP_NORTE!O58="","*",SP_NORTE!O58)</f>
        <v>*</v>
      </c>
      <c r="J55" s="124" t="str">
        <f>IF(SP_NORTE!P58="","*",SP_NORTE!P58)</f>
        <v>*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*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 t="str">
        <f>IF(SP_NORTE!O59="","*",SP_NORTE!O59)</f>
        <v>*</v>
      </c>
      <c r="J56" s="124" t="str">
        <f>IF(SP_NORTE!P59="","*",SP_NORTE!P59)</f>
        <v>*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Extra</v>
      </c>
      <c r="C66" s="89" t="str">
        <f>IF(SP_NORTE!S69="","*",SP_NORTE!S69)</f>
        <v>SP NORTE</v>
      </c>
      <c r="D66" s="89" t="str">
        <f>IF(SP_NORTE!T69="","*",SP_NORTE!T69)</f>
        <v>ZBV-ZTI</v>
      </c>
      <c r="E66" s="89" t="str">
        <f>IF(SP_NORTE!D69="","*",SP_NORTE!D69)</f>
        <v>V88</v>
      </c>
      <c r="F66" s="89" t="str">
        <f>IF(SP_NORTE!H69="","*",SP_NORTE!H69)</f>
        <v>ZRO</v>
      </c>
      <c r="G66" s="89" t="str">
        <f>IF(SP_NORTE!M69="","*",SP_NORTE!M69)</f>
        <v>ZRX</v>
      </c>
      <c r="H66" s="127">
        <f>IF(SP_NORTE!K69="","*",SP_NORTE!K69)</f>
        <v>132</v>
      </c>
      <c r="I66" s="124">
        <f>IF(SP_NORTE!O69="","*",SP_NORTE!O69)</f>
        <v>0.29166666666666669</v>
      </c>
      <c r="J66" s="124">
        <f>IF(SP_NORTE!P69="","*",SP_NORTE!P69)</f>
        <v>4.1666666666666664E-2</v>
      </c>
      <c r="K66" s="89" t="str">
        <f>IF(SP_NORTE!AK69="","*",SP_NORTE!AK69)</f>
        <v>ZRO</v>
      </c>
      <c r="L66" s="89" t="str">
        <f>IF(SP_NORTE!AM69="","*",SP_NORTE!AM69)</f>
        <v>ZRX</v>
      </c>
      <c r="M66" s="89">
        <f>IF(SP_NORTE!AP69="","*",SP_NORTE!AP69)</f>
        <v>132</v>
      </c>
      <c r="N66" s="89" t="str">
        <f>IF(SP_NORTE!AM69="","*",SP_NORTE!AM69)</f>
        <v>ZRX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Extra</v>
      </c>
      <c r="C67" s="89" t="str">
        <f>IF(SP_NORTE!S70="","*",SP_NORTE!S70)</f>
        <v>SP NORTE</v>
      </c>
      <c r="D67" s="89" t="str">
        <f>IF(SP_NORTE!T70="","*",SP_NORTE!T70)</f>
        <v>ZBV-ZTI</v>
      </c>
      <c r="E67" s="89" t="str">
        <f>IF(SP_NORTE!D70="","*",SP_NORTE!D70)</f>
        <v>V83</v>
      </c>
      <c r="F67" s="89" t="str">
        <f>IF(SP_NORTE!H70="","*",SP_NORTE!H70)</f>
        <v>ZRO</v>
      </c>
      <c r="G67" s="89" t="str">
        <f>IF(SP_NORTE!M70="","*",SP_NORTE!M70)</f>
        <v>ZRX</v>
      </c>
      <c r="H67" s="127">
        <f>IF(SP_NORTE!K70="","*",SP_NORTE!K70)</f>
        <v>132</v>
      </c>
      <c r="I67" s="124">
        <f>IF(SP_NORTE!O70="","*",SP_NORTE!O70)</f>
        <v>0.29166666666666669</v>
      </c>
      <c r="J67" s="124">
        <f>IF(SP_NORTE!P70="","*",SP_NORTE!P70)</f>
        <v>4.1666666666666664E-2</v>
      </c>
      <c r="K67" s="89" t="str">
        <f>IF(SP_NORTE!AK70="","*",SP_NORTE!AK70)</f>
        <v>ZRO</v>
      </c>
      <c r="L67" s="89" t="str">
        <f>IF(SP_NORTE!AM70="","*",SP_NORTE!AM70)</f>
        <v>ZRX</v>
      </c>
      <c r="M67" s="89">
        <f>IF(SP_NORTE!AP70="","*",SP_NORTE!AP70)</f>
        <v>132</v>
      </c>
      <c r="N67" s="89" t="str">
        <f>IF(SP_NORTE!AM70="","*",SP_NORTE!AM70)</f>
        <v>ZRX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ZBV-ZTI</v>
      </c>
      <c r="E68" s="89" t="str">
        <f>IF(SP_NORTE!D71="","*",SP_NORTE!D71)</f>
        <v>W58</v>
      </c>
      <c r="F68" s="89" t="str">
        <f>IF(SP_NORTE!H71="","*",SP_NORTE!H71)</f>
        <v>106109</v>
      </c>
      <c r="G68" s="89" t="str">
        <f>IF(SP_NORTE!M71="","*",SP_NORTE!M71)</f>
        <v>ZLI-ZCD</v>
      </c>
      <c r="H68" s="127">
        <f>IF(SP_NORTE!K71="","*",SP_NORTE!K71)</f>
        <v>107</v>
      </c>
      <c r="I68" s="124">
        <f>IF(SP_NORTE!O71="","*",SP_NORTE!O71)</f>
        <v>0.5</v>
      </c>
      <c r="J68" s="124">
        <f>IF(SP_NORTE!P71="","*",SP_NORTE!P71)</f>
        <v>6.25E-2</v>
      </c>
      <c r="K68" s="89" t="str">
        <f>IF(SP_NORTE!AK71="","*",SP_NORTE!AK71)</f>
        <v>106109</v>
      </c>
      <c r="L68" s="89" t="str">
        <f>IF(SP_NORTE!AM71="","*",SP_NORTE!AM71)</f>
        <v>ZLI-ZCD</v>
      </c>
      <c r="M68" s="89">
        <f>IF(SP_NORTE!AP71="","*",SP_NORTE!AP71)</f>
        <v>107</v>
      </c>
      <c r="N68" s="89" t="str">
        <f>IF(SP_NORTE!AM71="","*",SP_NORTE!AM71)</f>
        <v>ZLI-ZCD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ZBV-ZTI</v>
      </c>
      <c r="E69" s="89" t="str">
        <f>IF(SP_NORTE!D72="","*",SP_NORTE!D72)</f>
        <v>KLECIO (TP-699)</v>
      </c>
      <c r="F69" s="89" t="str">
        <f>IF(SP_NORTE!H72="","*",SP_NORTE!H72)</f>
        <v>ZLI1062</v>
      </c>
      <c r="G69" s="89" t="str">
        <f>IF(SP_NORTE!M72="","*",SP_NORTE!M72)</f>
        <v>ZLI</v>
      </c>
      <c r="H69" s="127">
        <f>IF(SP_NORTE!K72="","*",SP_NORTE!K72)</f>
        <v>104.58</v>
      </c>
      <c r="I69" s="124">
        <f>IF(SP_NORTE!O72="","*",SP_NORTE!O72)</f>
        <v>0.375</v>
      </c>
      <c r="J69" s="124">
        <f>IF(SP_NORTE!P72="","*",SP_NORTE!P72)</f>
        <v>0.125</v>
      </c>
      <c r="K69" s="89" t="str">
        <f>IF(SP_NORTE!AK72="","*",SP_NORTE!AK72)</f>
        <v>ZLI1062</v>
      </c>
      <c r="L69" s="89" t="str">
        <f>IF(SP_NORTE!AM72="","*",SP_NORTE!AM72)</f>
        <v>ZLI</v>
      </c>
      <c r="M69" s="89">
        <f>IF(SP_NORTE!AP72="","*",SP_NORTE!AP72)</f>
        <v>104.58</v>
      </c>
      <c r="N69" s="89" t="str">
        <f>IF(SP_NORTE!AM72="","*",SP_NORTE!AM72)</f>
        <v>ZLI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ZBV-ZTI</v>
      </c>
      <c r="E70" s="89" t="str">
        <f>IF(SP_NORTE!D73="","*",SP_NORTE!D73)</f>
        <v>W58</v>
      </c>
      <c r="F70" s="89" t="str">
        <f>IF(SP_NORTE!H73="","*",SP_NORTE!H73)</f>
        <v>106109</v>
      </c>
      <c r="G70" s="89" t="str">
        <f>IF(SP_NORTE!M73="","*",SP_NORTE!M73)</f>
        <v>ZAC-ZSW</v>
      </c>
      <c r="H70" s="127">
        <f>IF(SP_NORTE!K73="","*",SP_NORTE!K73)</f>
        <v>87</v>
      </c>
      <c r="I70" s="124">
        <f>IF(SP_NORTE!O73="","*",SP_NORTE!O73)</f>
        <v>0.375</v>
      </c>
      <c r="J70" s="124">
        <f>IF(SP_NORTE!P73="","*",SP_NORTE!P73)</f>
        <v>4.1666666666666664E-2</v>
      </c>
      <c r="K70" s="89" t="str">
        <f>IF(SP_NORTE!AK73="","*",SP_NORTE!AK73)</f>
        <v>106109</v>
      </c>
      <c r="L70" s="89" t="str">
        <f>IF(SP_NORTE!AM73="","*",SP_NORTE!AM73)</f>
        <v>ZAC-ZSW</v>
      </c>
      <c r="M70" s="89">
        <f>IF(SP_NORTE!AP73="","*",SP_NORTE!AP73)</f>
        <v>87</v>
      </c>
      <c r="N70" s="89" t="str">
        <f>IF(SP_NORTE!AM73="","*",SP_NORTE!AM73)</f>
        <v>ZAC-ZSW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1223</v>
      </c>
      <c r="C2" s="132" t="s">
        <v>1049</v>
      </c>
      <c r="D2" s="82" t="s">
        <v>1051</v>
      </c>
      <c r="E2" s="82" t="s">
        <v>1224</v>
      </c>
      <c r="F2" s="110" t="s">
        <v>1225</v>
      </c>
      <c r="G2" s="82" t="s">
        <v>1226</v>
      </c>
      <c r="H2" s="82" t="s">
        <v>1227</v>
      </c>
      <c r="I2" s="82" t="s">
        <v>1228</v>
      </c>
      <c r="J2" s="82" t="s">
        <v>1229</v>
      </c>
      <c r="K2" s="84" t="s">
        <v>1230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V88</v>
      </c>
      <c r="E62" s="105" t="str">
        <f>IF(SP_NORTE!H69="","*",SP_NORTE!H69)</f>
        <v>ZRO</v>
      </c>
      <c r="F62" s="111" t="str">
        <f>IF(SP_NORTE!M69="","*",SP_NORTE!M69)</f>
        <v>ZRX</v>
      </c>
      <c r="G62" s="106" t="str">
        <f>IF(SP_NORTE!I69="","*",SP_NORTE!I69)</f>
        <v>ZRO</v>
      </c>
      <c r="H62" s="106" t="str">
        <f>IF(SP_NORTE!AB69="","*",SP_NORTE!AB69)</f>
        <v>FIXO</v>
      </c>
      <c r="I62" s="106" t="str">
        <f>IF(SP_NORTE!AC69="","*",SP_NORTE!AC69)</f>
        <v>-</v>
      </c>
      <c r="J62" s="107">
        <f>IF(SP_NORTE!AA69="","*",SP_NORTE!AA69)</f>
        <v>1</v>
      </c>
      <c r="K62" s="108">
        <f>IF(SP_NORTE!AD69="","*",SP_NORTE!AD69)</f>
        <v>0.29166666666666669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V83</v>
      </c>
      <c r="E63" s="105" t="str">
        <f>IF(SP_NORTE!H70="","*",SP_NORTE!H70)</f>
        <v>ZRO</v>
      </c>
      <c r="F63" s="111" t="str">
        <f>IF(SP_NORTE!M70="","*",SP_NORTE!M70)</f>
        <v>ZRX</v>
      </c>
      <c r="G63" s="106" t="str">
        <f>IF(SP_NORTE!I70="","*",SP_NORTE!I70)</f>
        <v>ZRO</v>
      </c>
      <c r="H63" s="106" t="str">
        <f>IF(SP_NORTE!AB70="","*",SP_NORTE!AB70)</f>
        <v>FIXO</v>
      </c>
      <c r="I63" s="106" t="str">
        <f>IF(SP_NORTE!AC70="","*",SP_NORTE!AC70)</f>
        <v>-</v>
      </c>
      <c r="J63" s="107">
        <f>IF(SP_NORTE!AA70="","*",SP_NORTE!AA70)</f>
        <v>1</v>
      </c>
      <c r="K63" s="108">
        <f>IF(SP_NORTE!AD70="","*",SP_NORTE!AD70)</f>
        <v>0.29166666666666669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W58</v>
      </c>
      <c r="E64" s="105" t="str">
        <f>IF(SP_NORTE!H71="","*",SP_NORTE!H71)</f>
        <v>106109</v>
      </c>
      <c r="F64" s="111" t="str">
        <f>IF(SP_NORTE!M71="","*",SP_NORTE!M71)</f>
        <v>ZLI-ZCD</v>
      </c>
      <c r="G64" s="106" t="str">
        <f>IF(SP_NORTE!I71="","*",SP_NORTE!I71)</f>
        <v>106109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KLECIO (TP-699)</v>
      </c>
      <c r="E65" s="105" t="str">
        <f>IF(SP_NORTE!H72="","*",SP_NORTE!H72)</f>
        <v>ZLI1062</v>
      </c>
      <c r="F65" s="111" t="str">
        <f>IF(SP_NORTE!M72="","*",SP_NORTE!M72)</f>
        <v>ZLI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W58</v>
      </c>
      <c r="E66" s="105" t="str">
        <f>IF(SP_NORTE!H73="","*",SP_NORTE!H73)</f>
        <v>106109</v>
      </c>
      <c r="F66" s="111" t="str">
        <f>IF(SP_NORTE!M73="","*",SP_NORTE!M73)</f>
        <v>ZAC-ZSW</v>
      </c>
      <c r="G66" s="106" t="str">
        <f>IF(SP_NORTE!I73="","*",SP_NORTE!I73)</f>
        <v>106109</v>
      </c>
      <c r="H66" s="106" t="str">
        <f>IF(SP_NORTE!AB73="","*",SP_NORTE!AB73)</f>
        <v>FIXO</v>
      </c>
      <c r="I66" s="106" t="str">
        <f>IF(SP_NORTE!AC73="","*",SP_NORTE!AC73)</f>
        <v>AGD ACIONAMENTO PCM</v>
      </c>
      <c r="J66" s="107" t="str">
        <f>IF(SP_NORTE!AA73="","*",SP_NORTE!AA73)</f>
        <v>2 (Lucas+Francisco)</v>
      </c>
      <c r="K66" s="108">
        <f>IF(SP_NORTE!AD73="","*",SP_NORTE!AD73)</f>
        <v>0.375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1A8DB1D9-F24B-4DC2-BA22-4D28A50EA8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2025-12-02T13:34:11Z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