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895" documentId="120_S{118792C3-22EF-5104-A093-F22BFE3913F3}" xr6:coauthVersionLast="47" xr6:coauthVersionMax="47" xr10:uidLastSave="{67E08FA9-50DD-4101-B287-DB897BCEEE61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1" i="1" l="1" a="1"/>
  <c r="N151" i="1"/>
  <c r="U154" i="1" a="1"/>
  <c r="U154" i="1"/>
  <c r="U155" i="1" a="1"/>
  <c r="U155" i="1"/>
  <c r="N124" i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L149" i="11"/>
  <c r="R152" i="1"/>
  <c r="BB152" i="1"/>
  <c r="AK152" i="1"/>
  <c r="K153" i="10" s="1"/>
  <c r="AL152" i="1"/>
  <c r="AP152" i="1"/>
  <c r="M153" i="10" s="1"/>
  <c r="BR152" i="1"/>
  <c r="BS152" i="1"/>
  <c r="C153" i="1"/>
  <c r="G153" i="1"/>
  <c r="L150" i="1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I37" i="11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<sst xmlns="http://schemas.openxmlformats.org/spreadsheetml/2006/main" count="7648" uniqueCount="1355">
  <si>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</si>
  <si>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</si>
  <si>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</si>
  <si>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</si>
  <si>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</si>
  <si>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</si>
  <si>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</si>
  <si>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</si>
  <si>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</si>
  <si>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</si>
  <si>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</si>
  <si>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</si>
  <si>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</si>
  <si>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</si>
  <si>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</si>
  <si>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</si>
  <si>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</si>
  <si>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</si>
  <si>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</si>
  <si>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</si>
  <si>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</si>
  <si>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</si>
  <si>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</si>
  <si>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</si>
  <si>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</si>
  <si>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</si>
  <si>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</si>
  <si>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</si>
  <si>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</si>
  <si>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</si>
  <si>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</si>
  <si>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</si>
  <si>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</si>
  <si>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</si>
  <si>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</si>
  <si>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</si>
  <si>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</si>
  <si>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</si>
  <si>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</si>
  <si>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</si>
  <si>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</si>
  <si>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</si>
  <si>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</si>
  <si>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</si>
  <si>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</si>
  <si>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</si>
  <si>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</si>
  <si>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</si>
  <si>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</si>
  <si>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</si>
  <si>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</si>
  <si>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</si>
  <si>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</si>
  <si>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</si>
  <si>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</si>
  <si>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</si>
  <si>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</si>
  <si>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</si>
  <si>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</si>
  <si>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</si>
  <si>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</si>
  <si>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</si>
  <si>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</si>
  <si>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</si>
  <si>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</si>
  <si>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</si>
  <si>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</si>
  <si>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</si>
  <si>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</si>
  <si>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</si>
  <si>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</si>
  <si>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</si>
  <si>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</si>
  <si>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</si>
  <si>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</si>
  <si>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</si>
  <si>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</si>
  <si>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</si>
  <si>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</si>
  <si>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</si>
  <si>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</si>
  <si>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</si>
  <si>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</si>
  <si>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</si>
  <si>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</si>
  <si>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</si>
  <si>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</si>
  <si>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</si>
  <si>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</si>
  <si>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</si>
  <si>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</si>
  <si>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</si>
  <si>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</si>
  <si>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</si>
  <si>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</si>
  <si>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</si>
  <si>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</si>
  <si>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</si>
  <si>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</si>
  <si>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</si>
  <si>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</si>
  <si>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</si>
  <si>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</si>
  <si>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</si>
  <si>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</si>
  <si>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</si>
  <si>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</si>
  <si>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</si>
  <si>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</si>
  <si>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</si>
  <si>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</si>
  <si>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</si>
  <si>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</si>
  <si>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</si>
  <si>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</si>
  <si>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</si>
  <si>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</si>
  <si>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</si>
  <si>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</si>
  <si>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</si>
  <si>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</si>
  <si>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</si>
  <si>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</si>
  <si>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</si>
  <si>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</si>
  <si>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</si>
  <si>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</si>
  <si>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</si>
  <si>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</si>
  <si>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</si>
  <si>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</si>
  <si>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</si>
  <si>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</si>
  <si>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</si>
  <si>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</si>
  <si>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</si>
  <si>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</si>
  <si>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</si>
  <si>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</si>
  <si>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</si>
  <si>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</si>
  <si>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</si>
  <si>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</si>
  <si>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</si>
  <si>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</si>
  <si>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</si>
  <si>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</si>
  <si>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</si>
  <si>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</si>
  <si>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</si>
  <si>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</si>
  <si>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</si>
  <si>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</si>
  <si>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</si>
  <si>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</si>
  <si>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</si>
  <si>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</si>
  <si>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</si>
  <si>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</si>
  <si>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</si>
  <si>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</si>
  <si>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</si>
  <si>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</si>
  <si>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</si>
  <si>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</si>
  <si>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</si>
  <si>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</si>
  <si>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</si>
  <si>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</si>
  <si>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</si>
  <si>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</si>
  <si>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</si>
  <si>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</si>
  <si>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</si>
  <si>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</si>
  <si>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</si>
  <si>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</si>
  <si>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</si>
  <si>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</si>
  <si>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</si>
  <si>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</si>
  <si>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</si>
  <si>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</si>
  <si>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</si>
  <si>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</si>
  <si>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</si>
  <si>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</si>
  <si>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</si>
  <si>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</si>
  <si>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</si>
  <si>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</si>
  <si>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</si>
  <si>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</si>
  <si>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</si>
  <si>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</si>
  <si>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</si>
  <si>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</si>
  <si>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</si>
  <si>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</si>
  <si>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</si>
  <si>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</si>
  <si>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</si>
  <si>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</si>
  <si>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</si>
  <si>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</si>
  <si>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</si>
  <si>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</si>
  <si>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</si>
  <si>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</si>
  <si>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</si>
  <si>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</si>
  <si>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</si>
  <si>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</si>
  <si>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</si>
  <si>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</si>
  <si>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</si>
  <si>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</si>
  <si>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</si>
  <si>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</si>
  <si>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</si>
  <si>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</si>
  <si>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</si>
  <si>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</si>
  <si>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</si>
  <si>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</si>
  <si>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</si>
  <si>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</si>
  <si>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</si>
  <si>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</si>
  <si>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</si>
  <si>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</si>
  <si>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</si>
  <si>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</si>
  <si>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</si>
  <si>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</si>
  <si>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</si>
  <si>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</si>
  <si>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</si>
  <si>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</si>
  <si>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</si>
  <si>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</si>
  <si>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</si>
  <si>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</si>
  <si>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</si>
  <si>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</si>
  <si>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</si>
  <si>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</si>
  <si>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</si>
  <si>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</si>
  <si>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</si>
  <si>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</si>
  <si>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</si>
  <si>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</si>
  <si>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</si>
  <si>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</si>
  <si>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</si>
  <si>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</si>
  <si>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</si>
  <si>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</si>
  <si>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</si>
  <si>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</si>
  <si>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</si>
  <si>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</si>
  <si>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</si>
  <si>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</si>
  <si>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</si>
  <si>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</si>
  <si>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</si>
  <si>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</si>
  <si>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</si>
  <si>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</si>
  <si>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</si>
  <si>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</si>
  <si>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</si>
  <si>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</si>
  <si>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</si>
  <si>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</si>
  <si>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</si>
  <si>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</si>
  <si>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</si>
  <si>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</si>
  <si>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</si>
  <si>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</si>
  <si>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</si>
  <si>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</si>
  <si>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</si>
  <si>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</si>
  <si>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</si>
  <si>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</si>
  <si>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</si>
  <si>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</si>
  <si>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</si>
  <si>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</si>
  <si>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</si>
  <si>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</si>
  <si>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</si>
  <si>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</si>
  <si>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</si>
  <si>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</si>
  <si>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</si>
  <si>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</si>
  <si>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</si>
  <si>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</si>
  <si>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</si>
  <si>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</si>
  <si>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</si>
  <si>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</si>
  <si>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</si>
  <si>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</si>
  <si>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</si>
  <si>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</si>
  <si>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</si>
  <si>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</si>
  <si>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</si>
  <si>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</si>
  <si>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</si>
  <si>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</si>
  <si>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</si>
  <si>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</si>
  <si>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</si>
  <si>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</si>
  <si>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</si>
  <si>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</si>
  <si>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</si>
  <si>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</si>
  <si>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</si>
  <si>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</si>
  <si>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</si>
  <si>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</si>
  <si>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</si>
  <si>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</si>
  <si>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</si>
  <si>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</si>
  <si>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</si>
  <si>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</si>
  <si>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</si>
  <si>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</si>
  <si>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</si>
  <si>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</si>
  <si>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</si>
  <si>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</si>
  <si>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</si>
  <si>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</si>
  <si>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</si>
  <si>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</si>
  <si>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</si>
  <si>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</si>
  <si>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</si>
  <si>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</si>
  <si>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</si>
  <si>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</si>
  <si>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</si>
  <si>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</si>
  <si>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</si>
  <si>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</si>
  <si>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</si>
  <si>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</si>
  <si>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</si>
  <si>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</si>
  <si>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</si>
  <si>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</si>
  <si>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</si>
  <si>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</si>
  <si>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</si>
  <si>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</si>
  <si>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</si>
  <si>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</si>
  <si>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</si>
  <si>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</si>
  <si>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</si>
  <si>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</si>
  <si>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</si>
  <si>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</si>
  <si>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</si>
  <si>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</si>
  <si>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</si>
  <si>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</si>
  <si>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</si>
  <si>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</si>
  <si>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</si>
  <si>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</si>
  <si>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</si>
  <si>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</si>
  <si>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</si>
  <si>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</si>
  <si>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</si>
  <si>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</si>
  <si>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</si>
  <si>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</si>
  <si>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</si>
  <si>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</si>
  <si>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</si>
  <si>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</si>
  <si>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</si>
  <si>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</si>
  <si>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</si>
  <si>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</si>
  <si>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</si>
  <si>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</si>
  <si>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</si>
  <si>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</si>
  <si>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</si>
  <si>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</si>
  <si>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</si>
  <si>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</si>
  <si>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</si>
  <si>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</si>
  <si>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</si>
  <si>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</si>
  <si>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</si>
  <si>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</si>
  <si>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</si>
  <si>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</si>
  <si>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</si>
  <si>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</si>
  <si>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</si>
  <si>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</si>
  <si>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</si>
  <si>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</si>
  <si>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</si>
  <si>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</si>
  <si>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</si>
  <si>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</si>
  <si>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</si>
  <si>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</si>
  <si>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</si>
  <si>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</si>
  <si>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</si>
  <si>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</si>
  <si>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</si>
  <si>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</si>
  <si>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</si>
  <si>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</si>
  <si>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</si>
  <si>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</si>
  <si>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</si>
  <si>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</si>
  <si>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</si>
  <si>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</si>
  <si>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</si>
  <si>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</si>
  <si>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</si>
  <si>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</si>
  <si>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</si>
  <si>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</si>
  <si>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</si>
  <si>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</si>
  <si>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</si>
  <si>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</si>
  <si>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</si>
  <si>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</si>
  <si>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</si>
  <si>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</si>
  <si>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</si>
  <si>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</si>
  <si>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</si>
  <si>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</si>
  <si>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</si>
  <si>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</si>
  <si>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</si>
  <si>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</si>
  <si>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</si>
  <si>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</si>
  <si>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</si>
  <si>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</si>
  <si>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</si>
  <si>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</si>
  <si>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</si>
  <si>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</si>
  <si>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</si>
  <si>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</si>
  <si>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</si>
  <si>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</si>
  <si>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</si>
  <si>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</si>
  <si>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</si>
  <si>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</si>
  <si>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</si>
  <si>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</si>
  <si>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</si>
  <si>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</si>
  <si>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</si>
  <si>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</si>
  <si>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</si>
  <si>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</si>
  <si>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</si>
  <si>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</si>
  <si>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</si>
  <si>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</si>
  <si>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</si>
  <si>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</si>
  <si>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</si>
  <si>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</si>
  <si>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</si>
  <si>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</si>
  <si>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</si>
  <si>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</si>
  <si>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</si>
  <si>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</si>
  <si>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</si>
  <si>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</si>
  <si>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</si>
  <si>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</si>
  <si>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</si>
  <si>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</si>
  <si>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</si>
  <si>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</si>
  <si>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</si>
  <si>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</si>
  <si>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</si>
  <si>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</si>
  <si>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</si>
  <si>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</si>
  <si>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</si>
  <si>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</si>
  <si>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</si>
  <si>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</si>
  <si>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</si>
  <si>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</si>
  <si>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</si>
  <si>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</si>
  <si>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</si>
  <si>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</si>
  <si>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</si>
  <si>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</si>
  <si>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</si>
  <si>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</si>
  <si>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</si>
  <si>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</si>
  <si>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</si>
  <si>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</si>
  <si>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</si>
  <si>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</si>
  <si>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</si>
  <si>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</si>
  <si>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</si>
  <si>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</si>
  <si>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</si>
  <si>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</si>
  <si>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</si>
  <si>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</si>
  <si>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</si>
  <si>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</si>
  <si>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</si>
  <si>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</si>
  <si>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</si>
  <si>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</si>
  <si>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</si>
  <si>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</si>
  <si>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</si>
  <si>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</si>
  <si>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</si>
  <si>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</si>
  <si>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</si>
  <si>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</si>
  <si>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</si>
  <si>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</si>
  <si>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</si>
  <si>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</si>
  <si>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</si>
  <si>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</si>
  <si>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</si>
  <si>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</si>
  <si>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</si>
  <si>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</si>
  <si>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</si>
  <si>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</si>
  <si>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</si>
  <si>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</si>
  <si>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</si>
  <si>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</si>
  <si>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</si>
  <si>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</si>
  <si>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</si>
  <si>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</si>
  <si>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</si>
  <si>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</si>
  <si>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</si>
  <si>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</si>
  <si>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</si>
  <si>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</si>
  <si>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</si>
  <si>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</si>
  <si>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</si>
  <si>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</si>
  <si>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</si>
  <si>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</si>
  <si>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</si>
  <si>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</si>
  <si>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</si>
  <si>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</si>
  <si>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</si>
  <si>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</si>
  <si>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</si>
  <si>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</si>
  <si>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</si>
  <si>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</si>
  <si>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</si>
  <si>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</si>
  <si>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</si>
  <si>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</si>
  <si>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</si>
  <si>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</si>
  <si>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</si>
  <si>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</si>
  <si>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</si>
  <si>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</si>
  <si>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</si>
  <si>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</si>
  <si>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</si>
  <si>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</si>
  <si>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</si>
  <si>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</si>
  <si>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</si>
  <si>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</si>
  <si>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</si>
  <si>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</si>
  <si>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</si>
  <si>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</si>
  <si>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</si>
  <si>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</si>
  <si>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</si>
  <si>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</si>
  <si>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</si>
  <si>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</si>
  <si>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</si>
  <si>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</si>
  <si>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</si>
  <si>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</si>
  <si>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</si>
  <si>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</si>
  <si>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</si>
  <si>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</si>
  <si>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</si>
  <si>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</si>
  <si>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</si>
  <si>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</si>
  <si>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</si>
  <si>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</si>
  <si>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</si>
  <si>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</si>
  <si>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</si>
  <si>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</si>
  <si>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</si>
  <si>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</si>
  <si>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</si>
  <si>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</si>
  <si>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</si>
  <si>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</si>
  <si>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</si>
  <si>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</si>
  <si>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</si>
  <si>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</si>
  <si>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</si>
  <si>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</si>
  <si>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</si>
  <si>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</si>
  <si>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</si>
  <si>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</si>
  <si>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</si>
  <si>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</si>
  <si>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</si>
  <si>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</si>
  <si>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</si>
  <si>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</si>
  <si>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</si>
  <si>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</si>
  <si>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</si>
  <si>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</si>
  <si>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</si>
  <si>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</si>
  <si>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</si>
  <si>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</si>
  <si>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</si>
  <si>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</si>
  <si>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</si>
  <si>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</si>
  <si>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</si>
  <si>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</si>
  <si>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</si>
  <si>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</si>
  <si>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</si>
  <si>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</si>
  <si>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</si>
  <si>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</si>
  <si>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</si>
  <si>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</si>
  <si>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</si>
  <si>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</si>
  <si>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</si>
  <si>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</si>
  <si>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</si>
  <si>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</si>
  <si>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</si>
  <si>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</si>
  <si>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</si>
  <si>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</si>
  <si>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</si>
  <si>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</si>
  <si>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</si>
  <si>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</si>
  <si>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</si>
  <si>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</si>
  <si>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</si>
  <si>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</si>
  <si>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</si>
  <si>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</si>
  <si>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</si>
  <si>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</si>
  <si>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</si>
  <si>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</si>
  <si>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</si>
  <si>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</si>
  <si>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</si>
  <si>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</si>
  <si>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</si>
  <si>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</si>
  <si>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</si>
  <si>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</si>
  <si>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</si>
  <si>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</si>
  <si>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</si>
  <si>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</si>
  <si>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</si>
  <si>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</si>
  <si>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</si>
  <si>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</si>
  <si>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</si>
  <si>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</si>
  <si>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</si>
  <si>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</si>
  <si>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</si>
  <si>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</si>
  <si>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</si>
  <si>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</si>
  <si>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</si>
  <si>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</si>
  <si>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</si>
  <si>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</si>
  <si>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</si>
  <si>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</si>
  <si>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</si>
  <si>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</si>
  <si>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</si>
  <si>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</si>
  <si>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</si>
  <si>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</si>
  <si>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</si>
  <si>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</si>
  <si>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</si>
  <si>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</si>
  <si>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</si>
  <si>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</si>
  <si>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</si>
  <si>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</si>
  <si>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</si>
  <si>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</si>
  <si>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</si>
  <si>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</si>
  <si>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</si>
  <si>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</si>
  <si>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</si>
  <si>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</si>
  <si>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</si>
  <si>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</si>
  <si>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</si>
  <si>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</si>
  <si>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</si>
  <si>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</si>
  <si>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</si>
  <si>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</si>
  <si>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</si>
  <si>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</si>
  <si>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</si>
  <si>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</si>
  <si>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</si>
  <si>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</si>
  <si>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</si>
  <si>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</si>
  <si>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</si>
  <si>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</si>
  <si>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</si>
  <si>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</si>
  <si>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</si>
  <si>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</si>
  <si>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</si>
  <si>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</si>
  <si>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</si>
  <si>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</si>
  <si>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</si>
  <si>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</si>
  <si>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</si>
  <si>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</si>
  <si>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</si>
  <si>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</si>
  <si>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</si>
  <si>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</si>
  <si>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</si>
  <si>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</si>
  <si>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</si>
  <si>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</si>
  <si>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</si>
  <si>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</si>
  <si>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</si>
  <si>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</si>
  <si>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</si>
  <si>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</si>
  <si>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</si>
  <si>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</si>
  <si>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</si>
  <si>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</si>
  <si>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</si>
  <si>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</si>
  <si>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</si>
  <si>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</si>
  <si>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</si>
  <si>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</si>
  <si>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</si>
  <si>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</si>
  <si>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</si>
  <si>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</si>
  <si>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</si>
  <si>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</si>
  <si>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</si>
  <si>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</si>
  <si>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</si>
  <si>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</si>
  <si>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</si>
  <si>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</si>
  <si>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</si>
  <si>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</si>
  <si>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</si>
  <si>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</si>
  <si>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</si>
  <si>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</si>
  <si>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</si>
  <si>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</si>
  <si>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</si>
  <si>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</si>
  <si>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</si>
  <si>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</si>
  <si>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</si>
  <si>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</si>
  <si>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</si>
  <si>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</si>
  <si>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</si>
  <si>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</si>
  <si>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</si>
  <si>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</si>
  <si>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</si>
  <si>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</si>
  <si>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</si>
  <si>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</si>
  <si>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</si>
  <si>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</si>
  <si>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</si>
  <si>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</si>
  <si>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</si>
  <si>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</si>
  <si>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</si>
  <si>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</si>
  <si>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</si>
  <si>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</si>
  <si>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</si>
  <si>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</si>
  <si>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</si>
  <si>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</si>
  <si>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</si>
  <si>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</si>
  <si>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</si>
  <si>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</si>
  <si>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</si>
  <si>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</si>
  <si>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</si>
  <si>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</si>
  <si>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</si>
  <si>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</si>
  <si>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</si>
  <si>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</si>
  <si>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</si>
  <si>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</si>
  <si>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</si>
  <si>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</si>
  <si>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</si>
  <si>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</si>
  <si>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</si>
  <si>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</si>
  <si>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</si>
  <si>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</si>
  <si>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</si>
  <si>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</si>
  <si>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</si>
  <si>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</si>
  <si>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</si>
  <si>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</si>
  <si>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</si>
  <si>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</si>
  <si>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</si>
  <si>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</si>
  <si>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</si>
  <si>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</si>
  <si>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</si>
  <si>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</si>
  <si>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</si>
  <si>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</si>
  <si>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</si>
  <si>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</si>
  <si>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</si>
  <si>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</si>
  <si>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</si>
  <si>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</si>
  <si>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</si>
  <si>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</si>
  <si>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</si>
  <si>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</si>
  <si>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</si>
  <si>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</si>
  <si>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</si>
  <si>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</si>
  <si>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</si>
  <si>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</si>
  <si>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</si>
  <si>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</si>
  <si>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</si>
  <si>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</si>
  <si>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</si>
  <si>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</si>
  <si>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</si>
  <si>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</si>
  <si>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</si>
  <si>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</si>
  <si>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</si>
  <si>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</si>
  <si>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</si>
  <si>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</si>
  <si>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</si>
  <si>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</si>
  <si>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</si>
  <si>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</si>
  <si>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</si>
  <si>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</si>
  <si>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</si>
  <si>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</si>
  <si>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</si>
  <si>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</si>
  <si>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</si>
  <si>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</si>
  <si>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</si>
  <si>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</si>
  <si>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</si>
  <si>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</si>
  <si>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</si>
  <si>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</si>
  <si>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</si>
  <si>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</si>
  <si>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</si>
  <si>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</si>
  <si>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</si>
  <si>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</si>
  <si>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</si>
  <si>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</si>
  <si>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</si>
  <si>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</si>
  <si>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</si>
  <si>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</si>
  <si>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</si>
  <si>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</si>
  <si>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</si>
  <si>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</si>
  <si>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</si>
  <si>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</si>
  <si>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</si>
  <si>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</si>
  <si>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</si>
  <si>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</si>
  <si>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</si>
  <si>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</si>
  <si>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</si>
  <si>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</si>
  <si>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</si>
  <si>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</si>
  <si>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</si>
  <si>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</si>
  <si>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</si>
  <si>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</si>
  <si>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</si>
  <si>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</si>
  <si>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</si>
  <si>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</si>
  <si>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</si>
  <si>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</si>
  <si>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</si>
  <si>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</si>
  <si>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</si>
  <si>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</si>
  <si>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</si>
  <si>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</si>
  <si>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</si>
  <si>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</si>
  <si>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</si>
  <si>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</si>
  <si>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</si>
  <si>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</si>
  <si>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</si>
  <si>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</si>
  <si>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</si>
  <si>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</si>
  <si>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</si>
  <si>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</si>
  <si>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</si>
  <si>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</si>
  <si>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</si>
  <si>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</si>
  <si>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</si>
  <si>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</si>
  <si>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</si>
  <si>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</si>
  <si>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</si>
  <si>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</si>
  <si>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</si>
  <si>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</si>
  <si>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</si>
  <si>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</si>
  <si>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</si>
  <si>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</si>
  <si>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</si>
  <si>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</si>
  <si>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</si>
  <si>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</si>
  <si>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</si>
  <si>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</si>
  <si>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</si>
  <si>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</si>
  <si>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</si>
  <si>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</si>
  <si>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</si>
  <si>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</si>
  <si>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</si>
  <si>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</si>
  <si>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</si>
  <si>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</si>
  <si>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</si>
  <si>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</si>
  <si>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</si>
  <si>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</si>
  <si>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</si>
  <si>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</si>
  <si>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</si>
  <si>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</si>
  <si>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</si>
  <si>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</si>
  <si>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</si>
  <si>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</si>
  <si>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</si>
  <si>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</si>
  <si>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</si>
  <si>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</si>
  <si>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</si>
  <si>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</si>
  <si>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</si>
  <si>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</si>
  <si>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</si>
  <si>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</si>
  <si>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</si>
  <si>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</si>
  <si>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</si>
  <si>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</si>
  <si>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</si>
  <si>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</si>
  <si>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</si>
  <si>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</si>
  <si>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</si>
  <si>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</si>
  <si>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</si>
  <si>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</si>
  <si>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</si>
  <si>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</si>
  <si>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</si>
  <si>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</si>
  <si>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</si>
  <si>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</si>
  <si>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</si>
  <si>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</si>
  <si>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</si>
  <si>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</si>
  <si>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</si>
  <si>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</si>
  <si>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</si>
  <si>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</si>
  <si>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</si>
  <si>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</si>
  <si>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</si>
  <si>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</si>
  <si>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</si>
  <si>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</si>
  <si>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</si>
  <si>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</si>
  <si>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</si>
  <si>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</si>
  <si>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</si>
  <si>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</si>
  <si>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</si>
  <si>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</si>
  <si>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</si>
  <si>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</si>
  <si>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</si>
  <si>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</si>
  <si>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</si>
  <si>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</si>
  <si>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</si>
  <si>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</si>
  <si>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</si>
  <si>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</si>
  <si>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</si>
  <si>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</si>
  <si>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</si>
  <si>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</si>
  <si>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</si>
  <si>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</si>
  <si>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</si>
  <si>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</si>
  <si>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</si>
  <si>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</si>
  <si>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</si>
  <si>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</si>
  <si>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</si>
  <si>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</si>
  <si>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</si>
  <si>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</si>
  <si>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</si>
  <si>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</si>
  <si>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</si>
  <si>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</si>
  <si>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</si>
  <si>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</si>
  <si>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</si>
  <si>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</si>
  <si>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</si>
  <si>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</si>
  <si>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</si>
  <si>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</si>
  <si>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</si>
  <si>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</si>
  <si>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</si>
  <si>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</si>
  <si>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</si>
  <si>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</si>
  <si>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</si>
  <si>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</si>
  <si>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</si>
  <si>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</si>
  <si>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</si>
  <si>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</si>
  <si>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</si>
  <si>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</si>
  <si>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</si>
  <si>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</si>
  <si>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</si>
  <si>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</si>
  <si>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</si>
  <si>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</si>
  <si>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</si>
  <si>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</si>
  <si>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</si>
  <si>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</si>
  <si>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</si>
  <si>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</si>
  <si>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</si>
  <si>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</si>
  <si>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</si>
  <si>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</si>
  <si>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</si>
  <si>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</si>
  <si>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</si>
  <si>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</si>
  <si>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</si>
  <si>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</si>
  <si>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</si>
  <si>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</si>
  <si>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</si>
  <si>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</si>
  <si>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</si>
  <si>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</si>
  <si>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</si>
  <si>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</si>
  <si>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</si>
  <si>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</si>
  <si>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</si>
  <si>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</si>
  <si>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</si>
  <si>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</si>
  <si>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</si>
  <si>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</si>
  <si>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</si>
  <si>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</si>
  <si>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</si>
  <si>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</si>
  <si>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</si>
  <si>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</si>
  <si>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</si>
  <si>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</si>
  <si>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</si>
  <si>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</si>
  <si>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</si>
  <si>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</si>
  <si>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</si>
  <si>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</si>
  <si>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</si>
  <si>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</si>
  <si>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</si>
  <si>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</si>
  <si>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</si>
  <si>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</si>
  <si>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</si>
  <si>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</si>
  <si>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</si>
  <si>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</si>
  <si>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</si>
  <si>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</si>
  <si>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</si>
  <si>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</si>
  <si>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</si>
  <si>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</si>
  <si>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</si>
  <si>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</si>
  <si>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</si>
  <si>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</si>
  <si>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</si>
  <si>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</si>
  <si>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</si>
  <si>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</si>
  <si>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</si>
  <si>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</si>
  <si>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</si>
  <si>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</si>
  <si>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</si>
  <si>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</si>
  <si>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</si>
  <si>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</si>
  <si>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</si>
  <si>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</si>
  <si>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</si>
  <si>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</si>
  <si>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</si>
  <si>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</si>
  <si>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</si>
  <si>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</si>
  <si>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</si>
  <si>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</si>
  <si>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</si>
  <si>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</si>
  <si>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</si>
  <si>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</si>
  <si>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</si>
  <si>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</si>
  <si>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</si>
  <si>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</si>
  <si>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</si>
  <si>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</si>
  <si>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</si>
  <si>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</si>
  <si>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</si>
  <si>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</si>
  <si>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</si>
  <si>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</si>
  <si>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</si>
  <si>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</si>
  <si>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</si>
  <si>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</si>
  <si>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</si>
  <si>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</si>
  <si>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</si>
  <si>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</si>
  <si>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</si>
  <si>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</si>
  <si>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</si>
  <si>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</si>
  <si>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</si>
  <si>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</si>
  <si>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</si>
  <si>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</si>
  <si>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</si>
  <si>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</si>
  <si>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</si>
  <si>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</si>
  <si>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</si>
  <si>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</si>
  <si>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</si>
  <si>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</si>
  <si>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</si>
  <si>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</si>
  <si>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</si>
  <si>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</si>
  <si>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</si>
  <si>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</si>
  <si>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</si>
  <si>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</si>
  <si>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</si>
  <si>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</si>
  <si>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</si>
  <si>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</si>
  <si>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</si>
  <si>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</si>
  <si>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</si>
  <si>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</si>
  <si>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</si>
  <si>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</si>
  <si>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</si>
  <si>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</si>
  <si>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</si>
  <si>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</si>
  <si>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</si>
  <si>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</si>
  <si>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</si>
  <si>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</si>
  <si>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</si>
  <si>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</si>
  <si>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</si>
  <si>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</si>
  <si>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</si>
  <si>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</si>
  <si>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</si>
  <si>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</si>
  <si>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</si>
  <si>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</si>
  <si>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</si>
  <si>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</si>
  <si>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</si>
  <si>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</si>
  <si>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</si>
  <si>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</si>
  <si>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ZQX-2</t>
  </si>
  <si>
    <t>Antônio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</si>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</sst>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G140" activePane="topRight" state="frozen"/>
      <selection pane="topRight" activeCell="M150" sqref="M150:N151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V8845940</v>
      </c>
      <c r="B151" s="116">
        <v>45940</v>
      </c>
      <c r="C151" s="9">
        <f>IF(BS_CONTROLE[[#This Row],[DATA]]="","",WEEKNUM(BS_CONTROLE[[#This Row],[DATA]]))</f>
        <v>41</v>
      </c>
      <c r="D151" s="118" t="s">
        <v>798</v>
      </c>
      <c r="E151" s="47"/>
      <c r="F151" s="142" t="s">
        <v>707</v>
      </c>
      <c r="G151" s="10" t="str">
        <f>IF(D151="","*",VLOOKUP(F151,BS_ATIVIDADE[],3,FALSE))</f>
        <v>MECANIZAÇÃO - SOCADORA</v>
      </c>
      <c r="H151" s="120" t="s">
        <v>1284</v>
      </c>
      <c r="I151" s="120" t="s">
        <v>1284</v>
      </c>
      <c r="J151" s="119">
        <v>73</v>
      </c>
      <c r="K151" s="119">
        <v>360</v>
      </c>
      <c r="L151" s="119">
        <v>355</v>
      </c>
      <c r="M151" s="119" t="s">
        <v>1331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1" s="120">
        <v>0.375</v>
      </c>
      <c r="P151" s="120">
        <v>0.16666666666666666</v>
      </c>
      <c r="Q151" s="119">
        <v>400</v>
      </c>
      <c r="R151" s="11" t="str">
        <f>IFERROR(_xlfn.XLOOKUP(F151, BS_ATIVIDADE[ATIVIDADE],BS_ATIVIDADE[UNIDADE] ), "*")</f>
        <v>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1" s="119" t="s">
        <v>1025</v>
      </c>
      <c r="W151" s="119" t="s">
        <v>1029</v>
      </c>
      <c r="X151" s="118" t="s">
        <v>432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0.33333333333333331</v>
      </c>
      <c r="AE151" s="119">
        <v>6237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MECANIZAÇÃO - SOCADORA</v>
      </c>
      <c r="AJ151" s="10" t="str">
        <f>IF(BS_CONTROLE[[#This Row],[Atividade]]=0, "-", BS_CONTROLE[[#This Row],[Atividade]])</f>
        <v>MECANIZAÇÃO - SOCADORA</v>
      </c>
      <c r="AK151" s="35" t="str">
        <f>BS_CONTROLE[[#This Row],[Local - Partida]]</f>
        <v>ZJA2</v>
      </c>
      <c r="AL151" s="35" t="str">
        <f>BS_CONTROLE[[#This Row],[Local - Encerramento]]</f>
        <v>ZJA2</v>
      </c>
      <c r="AM151" s="119" t="str">
        <f>IF(BS_CONTROLE[[#This Row],[Entre - Estações]]=0, "-", BS_CONTROLE[[#This Row],[Entre - Estações]])</f>
        <v>ZQX-2</v>
      </c>
      <c r="AN151" s="119" t="str">
        <f>IF(BS_CONTROLE[[#This Row],[SB]]=0, "-", BS_CONTROLE[[#This Row],[SB]])</f>
        <v>ZED361</v>
      </c>
      <c r="AO151" s="119">
        <f>IF(BS_CONTROLE[[#This Row],[SUB]]=0, "-", BS_CONTROLE[[#This Row],[SUB]])</f>
        <v>73</v>
      </c>
      <c r="AP151" s="119">
        <f>BS_CONTROLE[[#This Row],[KM - Inicio]]</f>
        <v>360</v>
      </c>
      <c r="AQ151" s="119">
        <f>BS_CONTROLE[[#This Row],[KM - Inicio]]</f>
        <v>360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1" s="195" t="str">
        <f>BS_CONTROLE[[#This Row],[Responsavel pelo boletim]]</f>
        <v>Antonioni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Produção e Intervalo</v>
      </c>
      <c r="BR151" s="22">
        <f>IF(OR(B151="",F151=""),"*",AY151/P151)</f>
        <v>0</v>
      </c>
      <c r="BS151" s="22">
        <f>IF(OR(B151="",F151=""),"*",BA151/Q151)</f>
        <v>0</v>
      </c>
      <c r="BT151" s="8" t="str">
        <f t="shared" si="3"/>
        <v/>
      </c>
    </row>
    <row r="152" spans="1:72" hidden="1">
      <c r="A152" s="149" t="str">
        <f t="shared" si="4"/>
        <v>JOSIEL (TP-858)45940</v>
      </c>
      <c r="B152" s="116">
        <v>45940</v>
      </c>
      <c r="C152" s="9">
        <f>IF(BS_CONTROLE[[#This Row],[DATA]]="","",WEEKNUM(BS_CONTROLE[[#This Row],[DATA]]))</f>
        <v>41</v>
      </c>
      <c r="D152" s="118" t="s">
        <v>885</v>
      </c>
      <c r="E152" s="47"/>
      <c r="F152" s="142" t="s">
        <v>784</v>
      </c>
      <c r="G152" s="10" t="str">
        <f>IF(D152="","*",VLOOKUP(F152,BS_ATIVIDADE[],3,FALSE))</f>
        <v>SOLDA</v>
      </c>
      <c r="H152" s="227" t="s">
        <v>1179</v>
      </c>
      <c r="I152" s="120" t="s">
        <v>430</v>
      </c>
      <c r="J152" s="119">
        <v>73</v>
      </c>
      <c r="K152" s="119">
        <v>263</v>
      </c>
      <c r="L152" s="119" t="s">
        <v>430</v>
      </c>
      <c r="M152" s="119" t="s">
        <v>1180</v>
      </c>
      <c r="N152" s="119" t="s">
        <v>1179</v>
      </c>
      <c r="O152" s="120">
        <v>0.375</v>
      </c>
      <c r="P152" s="120">
        <v>0.125</v>
      </c>
      <c r="Q152" s="119">
        <v>3</v>
      </c>
      <c r="R152" s="11" t="str">
        <f>IFERROR(_xlfn.XLOOKUP(F152, BS_ATIVIDADE[ATIVIDADE],BS_ATIVIDADE[UNIDADE] ), "*")</f>
        <v>Nº DE SOLDA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1036</v>
      </c>
      <c r="W152" s="119" t="s">
        <v>1319</v>
      </c>
      <c r="X152" s="118" t="s">
        <v>426</v>
      </c>
      <c r="Y152" s="145"/>
      <c r="Z152" s="118"/>
      <c r="AA152" s="119" t="s">
        <v>430</v>
      </c>
      <c r="AB152" s="117" t="s">
        <v>430</v>
      </c>
      <c r="AC152" s="117" t="s">
        <v>430</v>
      </c>
      <c r="AD152" s="121" t="s">
        <v>430</v>
      </c>
      <c r="AE152" s="119" t="s">
        <v>430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PDM - SOLDA</v>
      </c>
      <c r="AJ152" s="10" t="str">
        <f>IF(BS_CONTROLE[[#This Row],[Atividade]]=0, "-", BS_CONTROLE[[#This Row],[Atividade]])</f>
        <v>PDM - SOLDA</v>
      </c>
      <c r="AK152" s="35" t="str">
        <f>BS_CONTROLE[[#This Row],[Local - Partida]]</f>
        <v>ZEC2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ZEC-2</v>
      </c>
      <c r="AN152" s="119" t="str">
        <f>IF(BS_CONTROLE[[#This Row],[SB]]=0, "-", BS_CONTROLE[[#This Row],[SB]])</f>
        <v>ZEC2</v>
      </c>
      <c r="AO152" s="119">
        <f>IF(BS_CONTROLE[[#This Row],[SUB]]=0, "-", BS_CONTROLE[[#This Row],[SUB]])</f>
        <v>73</v>
      </c>
      <c r="AP152" s="119">
        <f>BS_CONTROLE[[#This Row],[KM - Inicio]]</f>
        <v>263</v>
      </c>
      <c r="AQ152" s="119">
        <f>BS_CONTROLE[[#This Row],[KM - Inicio]]</f>
        <v>263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Nº DE SOLDA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Josiel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 hidden="1">
      <c r="A153" s="149" t="str">
        <f t="shared" si="4"/>
        <v>JULIO (TP-697)45940</v>
      </c>
      <c r="B153" s="116">
        <v>45940</v>
      </c>
      <c r="C153" s="9">
        <f>IF(BS_CONTROLE[[#This Row],[DATA]]="","",WEEKNUM(BS_CONTROLE[[#This Row],[DATA]]))</f>
        <v>41</v>
      </c>
      <c r="D153" s="118" t="s">
        <v>889</v>
      </c>
      <c r="E153" s="47"/>
      <c r="F153" s="142" t="s">
        <v>784</v>
      </c>
      <c r="G153" s="10" t="str">
        <f>IF(D153="","*",VLOOKUP(F153,BS_ATIVIDADE[],3,FALSE))</f>
        <v>SOLDA</v>
      </c>
      <c r="H153" s="227" t="s">
        <v>1179</v>
      </c>
      <c r="I153" s="120" t="s">
        <v>430</v>
      </c>
      <c r="J153" s="119">
        <v>73</v>
      </c>
      <c r="K153" s="119">
        <v>263</v>
      </c>
      <c r="L153" s="119" t="s">
        <v>430</v>
      </c>
      <c r="M153" s="119" t="s">
        <v>1180</v>
      </c>
      <c r="N153" s="119" t="s">
        <v>1179</v>
      </c>
      <c r="O153" s="120">
        <v>0.375</v>
      </c>
      <c r="P153" s="120">
        <v>0.125</v>
      </c>
      <c r="Q153" s="119">
        <v>3</v>
      </c>
      <c r="R153" s="11" t="str">
        <f>IFERROR(_xlfn.XLOOKUP(F153, BS_ATIVIDADE[ATIVIDADE],BS_ATIVIDADE[UNIDADE] ), "*")</f>
        <v>Nº DE SOLDA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1085</v>
      </c>
      <c r="W153" s="119" t="s">
        <v>1319</v>
      </c>
      <c r="X153" s="118" t="s">
        <v>426</v>
      </c>
      <c r="Y153" s="145"/>
      <c r="Z153" s="118"/>
      <c r="AA153" s="119" t="s">
        <v>430</v>
      </c>
      <c r="AB153" s="117" t="s">
        <v>430</v>
      </c>
      <c r="AC153" s="117" t="s">
        <v>430</v>
      </c>
      <c r="AD153" s="121" t="s">
        <v>430</v>
      </c>
      <c r="AE153" s="119" t="s">
        <v>430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PDM - SOLDA</v>
      </c>
      <c r="AJ153" s="10" t="str">
        <f>IF(BS_CONTROLE[[#This Row],[Atividade]]=0, "-", BS_CONTROLE[[#This Row],[Atividade]])</f>
        <v>PDM - SOLDA</v>
      </c>
      <c r="AK153" s="35" t="str">
        <f>BS_CONTROLE[[#This Row],[Local - Partida]]</f>
        <v>ZEC2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ZEC-2</v>
      </c>
      <c r="AN153" s="119" t="str">
        <f>IF(BS_CONTROLE[[#This Row],[SB]]=0, "-", BS_CONTROLE[[#This Row],[SB]])</f>
        <v>ZEC2</v>
      </c>
      <c r="AO153" s="119">
        <f>IF(BS_CONTROLE[[#This Row],[SUB]]=0, "-", BS_CONTROLE[[#This Row],[SUB]])</f>
        <v>73</v>
      </c>
      <c r="AP153" s="119">
        <f>BS_CONTROLE[[#This Row],[KM - Inicio]]</f>
        <v>263</v>
      </c>
      <c r="AQ153" s="119">
        <f>BS_CONTROLE[[#This Row],[KM - Inicio]]</f>
        <v>263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Nº DE SOLDA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Julio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 t="str">
        <f t="shared" si="3"/>
        <v/>
      </c>
    </row>
    <row r="154" spans="1:72" hidden="1">
      <c r="A154" s="149" t="str">
        <f t="shared" si="4"/>
        <v>45940</v>
      </c>
      <c r="B154" s="116">
        <v>45940</v>
      </c>
      <c r="C154" s="9">
        <f>IF(BS_CONTROLE[[#This Row],[DATA]]="","",WEEKNUM(BS_CONTROLE[[#This Row],[DATA]]))</f>
        <v>41</v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>45940</v>
      </c>
      <c r="B155" s="116">
        <v>45940</v>
      </c>
      <c r="C155" s="9">
        <f>IF(BS_CONTROLE[[#This Row],[DATA]]="","",WEEKNUM(BS_CONTROLE[[#This Row],[DATA]]))</f>
        <v>41</v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>ANTÔNIO (TP-713)45940</v>
      </c>
      <c r="B156" s="116">
        <v>45940</v>
      </c>
      <c r="C156" s="9">
        <f>IF(BS_CONTROLE[[#This Row],[DATA]]="","",WEEKNUM(BS_CONTROLE[[#This Row],[DATA]]))</f>
        <v>41</v>
      </c>
      <c r="D156" s="118" t="s">
        <v>846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71</v>
      </c>
      <c r="K156" s="119">
        <v>244.4</v>
      </c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6" s="143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6" s="120">
        <v>0.375</v>
      </c>
      <c r="P156" s="120">
        <v>0.125</v>
      </c>
      <c r="Q156" s="119">
        <v>2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6" s="119" t="s">
        <v>1332</v>
      </c>
      <c r="W156" s="119" t="s">
        <v>1319</v>
      </c>
      <c r="X156" s="118" t="s">
        <v>426</v>
      </c>
      <c r="Y156" s="145"/>
      <c r="Z156" s="118"/>
      <c r="AA156" s="119" t="s">
        <v>430</v>
      </c>
      <c r="AB156" s="117" t="s">
        <v>430</v>
      </c>
      <c r="AC156" s="117" t="s">
        <v>430</v>
      </c>
      <c r="AD156" s="121" t="s">
        <v>430</v>
      </c>
      <c r="AE156" s="119" t="s">
        <v>430</v>
      </c>
      <c r="AF156" s="119" t="s">
        <v>430</v>
      </c>
      <c r="AG156" s="119" t="s">
        <v>430</v>
      </c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ZTO-ZOI</v>
      </c>
      <c r="AN156" s="119">
        <f>IF(BS_CONTROLE[[#This Row],[SB]]=0, "-", BS_CONTROLE[[#This Row],[SB]])</f>
        <v>2432441</v>
      </c>
      <c r="AO156" s="119">
        <f>IF(BS_CONTROLE[[#This Row],[SUB]]=0, "-", BS_CONTROLE[[#This Row],[SUB]])</f>
        <v>71</v>
      </c>
      <c r="AP156" s="119">
        <f>BS_CONTROLE[[#This Row],[KM - Inicio]]</f>
        <v>244.4</v>
      </c>
      <c r="AQ156" s="119">
        <f>BS_CONTROLE[[#This Row],[KM - Inicio]]</f>
        <v>244.4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6" s="195" t="str">
        <f>BS_CONTROLE[[#This Row],[Responsavel pelo boletim]]</f>
        <v>Antônio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si="5"/>
        <v/>
      </c>
    </row>
    <row r="157" spans="1:72" hidden="1">
      <c r="A157" s="149" t="str">
        <f t="shared" si="4"/>
        <v>45940</v>
      </c>
      <c r="B157" s="116">
        <v>45940</v>
      </c>
      <c r="C157" s="9">
        <f>IF(BS_CONTROLE[[#This Row],[DATA]]="","",WEEKNUM(BS_CONTROLE[[#This Row],[DATA]]))</f>
        <v>41</v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>45940</v>
      </c>
      <c r="B158" s="116">
        <v>45940</v>
      </c>
      <c r="C158" s="9">
        <f>IF(BS_CONTROLE[[#This Row],[DATA]]="","",WEEKNUM(BS_CONTROLE[[#This Row],[DATA]]))</f>
        <v>41</v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>45940</v>
      </c>
      <c r="B159" s="116">
        <v>45940</v>
      </c>
      <c r="C159" s="9">
        <f>IF(BS_CONTROLE[[#This Row],[DATA]]="","",WEEKNUM(BS_CONTROLE[[#This Row],[DATA]]))</f>
        <v>41</v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>45940</v>
      </c>
      <c r="B160" s="116">
        <v>45940</v>
      </c>
      <c r="C160" s="9">
        <f>IF(BS_CONTROLE[[#This Row],[DATA]]="","",WEEKNUM(BS_CONTROLE[[#This Row],[DATA]]))</f>
        <v>41</v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1333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1332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1334</v>
      </c>
      <c r="BK734" s="19" t="s">
        <v>1334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22:AE23 Z6:Z21 Z24 Z28:AE28 Z27 Z36:AE36 Z29:Z33 AD33 Z34:AD34 Z35 Z25:AE26 Z37:Z55 Y60 Z56:AE59 AA60:AE60 Z68 Z61:AE67 AA111:AE111 Z69:AE91 Z154:AE155 Z134:AE134 Z92:Z133 X6:X731 Z135:Z153 Z157:AE731 Z156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 W153 V151:W152 W156" name="Range1_1_6_5"/>
    <protectedRange sqref="W135" name="Range1_1_6_1_3"/>
    <protectedRange sqref="V147:W149" name="Range1_1_6_2_2"/>
    <protectedRange sqref="V150" name="Range1_1_6_3_1"/>
    <protectedRange sqref="AC143:AE143 AA135:AE142 AA151:AE151" name="Range1_1_7_35_1_3"/>
    <protectedRange sqref="AF135:AF143 AF151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0:AE150 AA152:AE153 AA156:AE156" name="Range1_1_7_35_1_2_2"/>
    <protectedRange sqref="AF150 AF152:AF153 AF156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V60 BE6:BE735 AY6:AY735 U61:U733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33:BO133 BN118:BO125 BN145:BO146 BN149:BO150 BM6:BM731 BN137:BO138 BN140:BO142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9 BN132 BN117 BN134:BN136 BN147:BN148 BN143:BN144 BN151:BN731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9 BO132 BO117 BO134:BO136 BO147:BO148 BO143:BO144 BO151:BO731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A3" sqref="A3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1335</v>
      </c>
      <c r="D5" s="261"/>
      <c r="E5" s="261"/>
      <c r="F5" s="261"/>
      <c r="G5" s="261"/>
      <c r="H5" s="261"/>
      <c r="I5" s="261"/>
      <c r="J5" s="262"/>
      <c r="K5" s="263" t="s">
        <v>1336</v>
      </c>
      <c r="L5" s="264"/>
      <c r="M5" s="264"/>
      <c r="N5" s="264"/>
      <c r="O5" s="265" t="s">
        <v>1337</v>
      </c>
      <c r="P5" s="266"/>
    </row>
    <row r="6" spans="1:16" s="82" customFormat="1" ht="15" customHeight="1">
      <c r="A6" s="74" t="s">
        <v>1338</v>
      </c>
      <c r="B6" s="83" t="s">
        <v>1339</v>
      </c>
      <c r="C6" s="84" t="s">
        <v>968</v>
      </c>
      <c r="D6" s="85" t="s">
        <v>969</v>
      </c>
      <c r="E6" s="84" t="s">
        <v>1340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1341</v>
      </c>
      <c r="M6" s="88" t="s">
        <v>620</v>
      </c>
      <c r="N6" s="89" t="s">
        <v>963</v>
      </c>
      <c r="O6" s="90" t="s">
        <v>1006</v>
      </c>
      <c r="P6" s="151" t="s">
        <v>1342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>
        <f>IF(SP_NORTE!B151="","*",SP_NORTE!B151)</f>
        <v>45940</v>
      </c>
      <c r="B152" s="92" t="str">
        <f>IF(SP_NORTE!X151="","*",SP_NORTE!X151)</f>
        <v>Oportunidade</v>
      </c>
      <c r="C152" s="92" t="str">
        <f>IF(SP_NORTE!S151="","*",SP_NORTE!S151)</f>
        <v>SP NORTE</v>
      </c>
      <c r="D152" s="92" t="str">
        <f>IF(SP_NORTE!T151="","*",SP_NORTE!T151)</f>
        <v>TMI-ZEB</v>
      </c>
      <c r="E152" s="92" t="str">
        <f>IF(SP_NORTE!D151="","*",SP_NORTE!D151)</f>
        <v>V88</v>
      </c>
      <c r="F152" s="92" t="str">
        <f>IF(SP_NORTE!H151="","*",SP_NORTE!H151)</f>
        <v>ZJA2</v>
      </c>
      <c r="G152" s="92" t="str">
        <f>IF(SP_NORTE!M151="","*",SP_NORTE!M151)</f>
        <v>ZQX-2</v>
      </c>
      <c r="H152" s="131">
        <f>IF(SP_NORTE!K151="","*",SP_NORTE!K151)</f>
        <v>360</v>
      </c>
      <c r="I152" s="128">
        <f>IF(SP_NORTE!O151="","*",SP_NORTE!O151)</f>
        <v>0.375</v>
      </c>
      <c r="J152" s="128">
        <f>IF(SP_NORTE!P151="","*",SP_NORTE!P151)</f>
        <v>0.16666666666666666</v>
      </c>
      <c r="K152" s="92" t="str">
        <f>IF(SP_NORTE!AK151="","*",SP_NORTE!AK151)</f>
        <v>ZJA2</v>
      </c>
      <c r="L152" s="92" t="str">
        <f>IF(SP_NORTE!AM151="","*",SP_NORTE!AM151)</f>
        <v>ZQX-2</v>
      </c>
      <c r="M152" s="92">
        <f>IF(SP_NORTE!AP151="","*",SP_NORTE!AP151)</f>
        <v>360</v>
      </c>
      <c r="N152" s="92" t="str">
        <f>IF(SP_NORTE!AM151="","*",SP_NORTE!AM151)</f>
        <v>ZQX-2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>
        <f>IF(SP_NORTE!B152="","*",SP_NORTE!B152)</f>
        <v>45940</v>
      </c>
      <c r="B153" s="92" t="str">
        <f>IF(SP_NORTE!X152="","*",SP_NORTE!X152)</f>
        <v>Contrato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JOSIEL (TP-858)</v>
      </c>
      <c r="F153" s="92" t="str">
        <f>IF(SP_NORTE!H152="","*",SP_NORTE!H152)</f>
        <v>ZEC2</v>
      </c>
      <c r="G153" s="92" t="str">
        <f>IF(SP_NORTE!M152="","*",SP_NORTE!M152)</f>
        <v>ZEC-2</v>
      </c>
      <c r="H153" s="131">
        <f>IF(SP_NORTE!K152="","*",SP_NORTE!K152)</f>
        <v>263</v>
      </c>
      <c r="I153" s="128">
        <f>IF(SP_NORTE!O152="","*",SP_NORTE!O152)</f>
        <v>0.375</v>
      </c>
      <c r="J153" s="128">
        <f>IF(SP_NORTE!P152="","*",SP_NORTE!P152)</f>
        <v>0.125</v>
      </c>
      <c r="K153" s="92" t="str">
        <f>IF(SP_NORTE!AK152="","*",SP_NORTE!AK152)</f>
        <v>ZEC2</v>
      </c>
      <c r="L153" s="92" t="str">
        <f>IF(SP_NORTE!AM152="","*",SP_NORTE!AM152)</f>
        <v>ZEC-2</v>
      </c>
      <c r="M153" s="92">
        <f>IF(SP_NORTE!AP152="","*",SP_NORTE!AP152)</f>
        <v>263</v>
      </c>
      <c r="N153" s="92" t="str">
        <f>IF(SP_NORTE!AM152="","*",SP_NORTE!AM152)</f>
        <v>ZEC-2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Contrato</v>
      </c>
      <c r="C154" s="92" t="str">
        <f>IF(SP_NORTE!S153="","*",SP_NORTE!S153)</f>
        <v>SP NORTE</v>
      </c>
      <c r="D154" s="92" t="str">
        <f>IF(SP_NORTE!T153="","*",SP_NORTE!T153)</f>
        <v>TMI-ZEB</v>
      </c>
      <c r="E154" s="92" t="str">
        <f>IF(SP_NORTE!D153="","*",SP_NORTE!D153)</f>
        <v>JULIO (TP-697)</v>
      </c>
      <c r="F154" s="92" t="str">
        <f>IF(SP_NORTE!H153="","*",SP_NORTE!H153)</f>
        <v>ZEC2</v>
      </c>
      <c r="G154" s="92" t="str">
        <f>IF(SP_NORTE!M153="","*",SP_NORTE!M153)</f>
        <v>ZEC-2</v>
      </c>
      <c r="H154" s="131">
        <f>IF(SP_NORTE!K153="","*",SP_NORTE!K153)</f>
        <v>263</v>
      </c>
      <c r="I154" s="128">
        <f>IF(SP_NORTE!O153="","*",SP_NORTE!O153)</f>
        <v>0.375</v>
      </c>
      <c r="J154" s="128">
        <f>IF(SP_NORTE!P153="","*",SP_NORTE!P153)</f>
        <v>0.125</v>
      </c>
      <c r="K154" s="92" t="str">
        <f>IF(SP_NORTE!AK153="","*",SP_NORTE!AK153)</f>
        <v>ZEC2</v>
      </c>
      <c r="L154" s="92" t="str">
        <f>IF(SP_NORTE!AM153="","*",SP_NORTE!AM153)</f>
        <v>ZEC-2</v>
      </c>
      <c r="M154" s="92">
        <f>IF(SP_NORTE!AP153="","*",SP_NORTE!AP153)</f>
        <v>263</v>
      </c>
      <c r="N154" s="92" t="str">
        <f>IF(SP_NORTE!AM153="","*",SP_NORTE!AM153)</f>
        <v>ZEC-2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>
        <f>IF(SP_NORTE!B155="","*",SP_NORTE!B155)</f>
        <v>45940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Contrato</v>
      </c>
      <c r="C157" s="92" t="str">
        <f>IF(SP_NORTE!S156="","*",SP_NORTE!S156)</f>
        <v>SP NORTE</v>
      </c>
      <c r="D157" s="92" t="str">
        <f>IF(SP_NORTE!T156="","*",SP_NORTE!T156)</f>
        <v>ZCZ-ZTI</v>
      </c>
      <c r="E157" s="92" t="str">
        <f>IF(SP_NORTE!D156="","*",SP_NORTE!D156)</f>
        <v>ANTÔNIO (TP-713)</v>
      </c>
      <c r="F157" s="92" t="str">
        <f>IF(SP_NORTE!H156="","*",SP_NORTE!H156)</f>
        <v>-</v>
      </c>
      <c r="G157" s="92" t="str">
        <f>IF(SP_NORTE!M156="","*",SP_NORTE!M156)</f>
        <v>ZTO-ZOI</v>
      </c>
      <c r="H157" s="131">
        <f>IF(SP_NORTE!K156="","*",SP_NORTE!K156)</f>
        <v>244.4</v>
      </c>
      <c r="I157" s="128">
        <f>IF(SP_NORTE!O156="","*",SP_NORTE!O156)</f>
        <v>0.375</v>
      </c>
      <c r="J157" s="128">
        <f>IF(SP_NORTE!P156="","*",SP_NORTE!P156)</f>
        <v>0.125</v>
      </c>
      <c r="K157" s="92" t="str">
        <f>IF(SP_NORTE!AK156="","*",SP_NORTE!AK156)</f>
        <v>-</v>
      </c>
      <c r="L157" s="92" t="str">
        <f>IF(SP_NORTE!AM156="","*",SP_NORTE!AM156)</f>
        <v>ZTO-ZOI</v>
      </c>
      <c r="M157" s="92">
        <f>IF(SP_NORTE!AP156="","*",SP_NORTE!AP156)</f>
        <v>244.4</v>
      </c>
      <c r="N157" s="92" t="str">
        <f>IF(SP_NORTE!AM156="","*",SP_NORTE!AM156)</f>
        <v>ZTO-ZOI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1343</v>
      </c>
      <c r="V1" s="272"/>
      <c r="W1" s="272"/>
    </row>
    <row r="2" spans="1:23" s="93" customFormat="1">
      <c r="A2" s="96" t="s">
        <v>1344</v>
      </c>
      <c r="B2" s="96" t="s">
        <v>1339</v>
      </c>
      <c r="C2" s="96" t="s">
        <v>421</v>
      </c>
      <c r="D2" s="97" t="s">
        <v>968</v>
      </c>
      <c r="E2" s="97" t="s">
        <v>969</v>
      </c>
      <c r="F2" s="97" t="s">
        <v>1338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1345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TMI-ZEB</v>
      </c>
      <c r="F148" s="188">
        <f>IF(SP_NORTE!B151="","*",SP_NORTE!B151)</f>
        <v>45940</v>
      </c>
      <c r="G148" s="188" t="str">
        <f>IF(SP_NORTE!D151="","*",SP_NORTE!D151)</f>
        <v>V88</v>
      </c>
      <c r="H148" s="188" t="str">
        <f>IF(SP_NORTE!F151="","*",SP_NORTE!F151)</f>
        <v>MECANIZAÇÃO - SOCADORA</v>
      </c>
      <c r="I148" s="188" t="str">
        <f>IF(SP_NORTE!H151="","*",SP_NORTE!H151)</f>
        <v>ZJA2</v>
      </c>
      <c r="J148" s="188" t="str">
        <f>IF(SP_NORTE!I151="","*",SP_NORTE!I151)</f>
        <v>ZJA2</v>
      </c>
      <c r="K148" s="178" t="str">
        <f>IF(SP_NORTE!M151="","*",SP_NORTE!M151)</f>
        <v>ZQX-2</v>
      </c>
      <c r="L148" s="178" t="str">
        <f>IF(SP_NORTE!N151="","*",SP_NORTE!N151)</f>
        <v>ZED361</v>
      </c>
      <c r="M148" s="179">
        <f>IF(SP_NORTE!J151="","*",SP_NORTE!J151)</f>
        <v>73</v>
      </c>
      <c r="N148" s="187">
        <f>IF(SP_NORTE!K151="","*",SP_NORTE!K151)</f>
        <v>360</v>
      </c>
      <c r="O148" s="187">
        <f>IF(SP_NORTE!L151="","*",SP_NORTE!L151)</f>
        <v>355</v>
      </c>
      <c r="P148" s="186">
        <f>IF(SP_NORTE!O151="","*",SP_NORTE!O151)</f>
        <v>0.375</v>
      </c>
      <c r="Q148" s="186">
        <f>IF(SP_NORTE!P151="","*",SP_NORTE!P151)</f>
        <v>0.16666666666666666</v>
      </c>
      <c r="R148" s="188" t="str">
        <f>IF(SP_NORTE!Q151="","*",CONCATENATE(SP_NORTE!Q151," ",SP_NORTE!R151))</f>
        <v>400 M</v>
      </c>
      <c r="S148" s="188" t="str">
        <f>IF(SP_NORTE!V151="","*",SP_NORTE!V151)</f>
        <v>Antonioni</v>
      </c>
      <c r="T148" s="188" t="str">
        <f>IF(SP_NORTE!W151="","*",SP_NORTE!W151)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Contrato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JOSIEL (TP-858)</v>
      </c>
      <c r="H149" s="188" t="str">
        <f>IF(SP_NORTE!F152="","*",SP_NORTE!F152)</f>
        <v>PDM - SOLDA</v>
      </c>
      <c r="I149" s="188" t="str">
        <f>IF(SP_NORTE!H152="","*",SP_NORTE!H152)</f>
        <v>ZEC2</v>
      </c>
      <c r="J149" s="188" t="str">
        <f>IF(SP_NORTE!I152="","*",SP_NORTE!I152)</f>
        <v>-</v>
      </c>
      <c r="K149" s="178" t="str">
        <f>IF(SP_NORTE!M152="","*",SP_NORTE!M152)</f>
        <v>ZEC-2</v>
      </c>
      <c r="L149" s="178" t="str">
        <f>IF(SP_NORTE!N152="","*",SP_NORTE!N152)</f>
        <v>ZEC2</v>
      </c>
      <c r="M149" s="179">
        <f>IF(SP_NORTE!J152="","*",SP_NORTE!J152)</f>
        <v>73</v>
      </c>
      <c r="N149" s="187">
        <f>IF(SP_NORTE!K152="","*",SP_NORTE!K152)</f>
        <v>263</v>
      </c>
      <c r="O149" s="187" t="str">
        <f>IF(SP_NORTE!L152="","*",SP_NORTE!L152)</f>
        <v>-</v>
      </c>
      <c r="P149" s="186">
        <f>IF(SP_NORTE!O152="","*",SP_NORTE!O152)</f>
        <v>0.375</v>
      </c>
      <c r="Q149" s="186">
        <f>IF(SP_NORTE!P152="","*",SP_NORTE!P152)</f>
        <v>0.125</v>
      </c>
      <c r="R149" s="188" t="str">
        <f>IF(SP_NORTE!Q152="","*",CONCATENATE(SP_NORTE!Q152," ",SP_NORTE!R152))</f>
        <v>3 Nº DE SOLDA</v>
      </c>
      <c r="S149" s="188" t="str">
        <f>IF(SP_NORTE!V152="","*",SP_NORTE!V152)</f>
        <v>Josiel</v>
      </c>
      <c r="T149" s="188" t="str">
        <f>IF(SP_NORTE!W152="","*",SP_NORTE!W152)</f>
        <v>Solda - Condicionado á temperatura</v>
      </c>
      <c r="U149" s="176" t="str">
        <f ca="1">_xlfn.XLOOKUP(G149&amp;$U$2,BS_CONTROLE[CHAVE],BS_CONTROLE[Quantidade_11],"-")</f>
        <v>-</v>
      </c>
      <c r="V149" s="176">
        <f ca="1">_xlfn.XLOOKUP(G149&amp;$V$2,BS_CONTROLE[CHAVE],BS_CONTROLE[Quantidade_11],"-")</f>
        <v>0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Contrato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JULIO (TP-697)</v>
      </c>
      <c r="H150" s="188" t="str">
        <f>IF(SP_NORTE!F153="","*",SP_NORTE!F153)</f>
        <v>PDM - SOLDA</v>
      </c>
      <c r="I150" s="188" t="str">
        <f>IF(SP_NORTE!H153="","*",SP_NORTE!H153)</f>
        <v>ZEC2</v>
      </c>
      <c r="J150" s="188" t="str">
        <f>IF(SP_NORTE!I153="","*",SP_NORTE!I153)</f>
        <v>-</v>
      </c>
      <c r="K150" s="178" t="str">
        <f>IF(SP_NORTE!M153="","*",SP_NORTE!M153)</f>
        <v>ZEC-2</v>
      </c>
      <c r="L150" s="178" t="str">
        <f>IF(SP_NORTE!N153="","*",SP_NORTE!N153)</f>
        <v>ZEC2</v>
      </c>
      <c r="M150" s="179">
        <f>IF(SP_NORTE!J153="","*",SP_NORTE!J153)</f>
        <v>73</v>
      </c>
      <c r="N150" s="187">
        <f>IF(SP_NORTE!K153="","*",SP_NORTE!K153)</f>
        <v>263</v>
      </c>
      <c r="O150" s="187" t="str">
        <f>IF(SP_NORTE!L153="","*",SP_NORTE!L153)</f>
        <v>-</v>
      </c>
      <c r="P150" s="186">
        <f>IF(SP_NORTE!O153="","*",SP_NORTE!O153)</f>
        <v>0.375</v>
      </c>
      <c r="Q150" s="186">
        <f>IF(SP_NORTE!P153="","*",SP_NORTE!P153)</f>
        <v>0.125</v>
      </c>
      <c r="R150" s="188" t="str">
        <f>IF(SP_NORTE!Q153="","*",CONCATENATE(SP_NORTE!Q153," ",SP_NORTE!R153))</f>
        <v>3 Nº DE SOLDA</v>
      </c>
      <c r="S150" s="188" t="str">
        <f>IF(SP_NORTE!V153="","*",SP_NORTE!V153)</f>
        <v>Julio</v>
      </c>
      <c r="T150" s="188" t="str">
        <f>IF(SP_NORTE!W153="","*",SP_NORTE!W153)</f>
        <v>Solda - Condicionado á temperatura</v>
      </c>
      <c r="U150" s="176">
        <f ca="1">_xlfn.XLOOKUP(G150&amp;$U$2,BS_CONTROLE[CHAVE],BS_CONTROLE[Quantidade_11],"-")</f>
        <v>0</v>
      </c>
      <c r="V150" s="176">
        <f ca="1">_xlfn.XLOOKUP(G150&amp;$V$2,BS_CONTROLE[CHAVE],BS_CONTROLE[Quantidade_11],"-")</f>
        <v>0</v>
      </c>
      <c r="W150" s="176">
        <f ca="1">_xlfn.XLOOKUP(G150&amp;$W$2,BS_CONTROLE[CHAVE],BS_CONTROLE[Quantidade_11],"-")</f>
        <v>0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>
        <f>IF(SP_NORTE!B154="","*",SP_NORTE!B154)</f>
        <v>45940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>
        <f>IF(SP_NORTE!B155="","*",SP_NORTE!B155)</f>
        <v>45940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Contrato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ZCZ-ZTI</v>
      </c>
      <c r="F153" s="188">
        <f>IF(SP_NORTE!B156="","*",SP_NORTE!B156)</f>
        <v>45940</v>
      </c>
      <c r="G153" s="188" t="str">
        <f>IF(SP_NORTE!D156="","*",SP_NORTE!D156)</f>
        <v>ANTÔNIO (TP-713)</v>
      </c>
      <c r="H153" s="188" t="str">
        <f>IF(SP_NORTE!F156="","*",SP_NORTE!F156)</f>
        <v>PDM - SOLDA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ZTO-ZOI</v>
      </c>
      <c r="L153" s="178">
        <f>IF(SP_NORTE!N156="","*",SP_NORTE!N156)</f>
        <v>2432441</v>
      </c>
      <c r="M153" s="179">
        <f>IF(SP_NORTE!J156="","*",SP_NORTE!J156)</f>
        <v>71</v>
      </c>
      <c r="N153" s="187">
        <f>IF(SP_NORTE!K156="","*",SP_NORTE!K156)</f>
        <v>244.4</v>
      </c>
      <c r="O153" s="187" t="str">
        <f>IF(SP_NORTE!L156="","*",SP_NORTE!L156)</f>
        <v>-</v>
      </c>
      <c r="P153" s="186">
        <f>IF(SP_NORTE!O156="","*",SP_NORTE!O156)</f>
        <v>0.375</v>
      </c>
      <c r="Q153" s="186">
        <f>IF(SP_NORTE!P156="","*",SP_NORTE!P156)</f>
        <v>0.125</v>
      </c>
      <c r="R153" s="188" t="str">
        <f>IF(SP_NORTE!Q156="","*",CONCATENATE(SP_NORTE!Q156," ",SP_NORTE!R156))</f>
        <v>2 Nº DE SOLDA</v>
      </c>
      <c r="S153" s="188" t="str">
        <f>IF(SP_NORTE!V156="","*",SP_NORTE!V156)</f>
        <v>Antônio</v>
      </c>
      <c r="T153" s="188" t="str">
        <f>IF(SP_NORTE!W156="","*",SP_NORTE!W156)</f>
        <v>Solda - Condicionado á temperatura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>
        <f>IF(SP_NORTE!B157="","*",SP_NORTE!B157)</f>
        <v>45940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>
        <f>IF(SP_NORTE!B158="","*",SP_NORTE!B158)</f>
        <v>45940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>
        <f>IF(SP_NORTE!B159="","*",SP_NORTE!B159)</f>
        <v>45940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>
        <f>IF(SP_NORTE!B160="","*",SP_NORTE!B160)</f>
        <v>45940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1347</v>
      </c>
      <c r="C2" s="136" t="s">
        <v>953</v>
      </c>
      <c r="D2" s="84" t="s">
        <v>955</v>
      </c>
      <c r="E2" s="84" t="s">
        <v>1348</v>
      </c>
      <c r="F2" s="113" t="s">
        <v>1349</v>
      </c>
      <c r="G2" s="84" t="s">
        <v>1350</v>
      </c>
      <c r="H2" s="84" t="s">
        <v>1351</v>
      </c>
      <c r="I2" s="84" t="s">
        <v>1352</v>
      </c>
      <c r="J2" s="84" t="s">
        <v>1353</v>
      </c>
      <c r="K2" s="86" t="s">
        <v>1354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>
        <f>IF(SP_NORTE!B151="","*",SP_NORTE!B151)</f>
        <v>45940</v>
      </c>
      <c r="D148" s="108" t="str">
        <f>IF(SP_NORTE!D151="","*",SP_NORTE!D151)</f>
        <v>V88</v>
      </c>
      <c r="E148" s="108" t="str">
        <f>IF(SP_NORTE!H151="","*",SP_NORTE!H151)</f>
        <v>ZJA2</v>
      </c>
      <c r="F148" s="114" t="str">
        <f>IF(SP_NORTE!M151="","*",SP_NORTE!M151)</f>
        <v>ZQX-2</v>
      </c>
      <c r="G148" s="109" t="str">
        <f>IF(SP_NORTE!I151="","*",SP_NORTE!I151)</f>
        <v>ZJA2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0.33333333333333331</v>
      </c>
    </row>
    <row r="149" spans="2:11" s="112" customFormat="1">
      <c r="B149" s="108" t="str">
        <f>IF(SP_NORTE!Y152="","*",SP_NORTE!Y152)</f>
        <v>*</v>
      </c>
      <c r="C149" s="109">
        <f>IF(SP_NORTE!B152="","*",SP_NORTE!B152)</f>
        <v>45940</v>
      </c>
      <c r="D149" s="108" t="str">
        <f>IF(SP_NORTE!D152="","*",SP_NORTE!D152)</f>
        <v>JOSIEL (TP-858)</v>
      </c>
      <c r="E149" s="108" t="str">
        <f>IF(SP_NORTE!H152="","*",SP_NORTE!H152)</f>
        <v>ZEC2</v>
      </c>
      <c r="F149" s="114" t="str">
        <f>IF(SP_NORTE!M152="","*",SP_NORTE!M152)</f>
        <v>ZEC-2</v>
      </c>
      <c r="G149" s="109" t="str">
        <f>IF(SP_NORTE!I152="","*",SP_NORTE!I152)</f>
        <v>-</v>
      </c>
      <c r="H149" s="109" t="str">
        <f>IF(SP_NORTE!AB152="","*",SP_NORTE!AB152)</f>
        <v>-</v>
      </c>
      <c r="I149" s="109" t="str">
        <f>IF(SP_NORTE!AC152="","*",SP_NORTE!AC152)</f>
        <v>-</v>
      </c>
      <c r="J149" s="110" t="str">
        <f>IF(SP_NORTE!AA152="","*",SP_NORTE!AA152)</f>
        <v>-</v>
      </c>
      <c r="K149" s="111" t="str">
        <f>IF(SP_NORTE!AD152="","*",SP_NORTE!AD152)</f>
        <v>-</v>
      </c>
    </row>
    <row r="150" spans="2:11" s="112" customFormat="1">
      <c r="B150" s="108" t="str">
        <f>IF(SP_NORTE!Y153="","*",SP_NORTE!Y153)</f>
        <v>*</v>
      </c>
      <c r="C150" s="109">
        <f>IF(SP_NORTE!B153="","*",SP_NORTE!B153)</f>
        <v>45940</v>
      </c>
      <c r="D150" s="108" t="str">
        <f>IF(SP_NORTE!D153="","*",SP_NORTE!D153)</f>
        <v>JULIO (TP-697)</v>
      </c>
      <c r="E150" s="108" t="str">
        <f>IF(SP_NORTE!H153="","*",SP_NORTE!H153)</f>
        <v>ZEC2</v>
      </c>
      <c r="F150" s="114" t="str">
        <f>IF(SP_NORTE!M153="","*",SP_NORTE!M153)</f>
        <v>ZEC-2</v>
      </c>
      <c r="G150" s="109" t="str">
        <f>IF(SP_NORTE!I153="","*",SP_NORTE!I153)</f>
        <v>-</v>
      </c>
      <c r="H150" s="109" t="str">
        <f>IF(SP_NORTE!AB153="","*",SP_NORTE!AB153)</f>
        <v>-</v>
      </c>
      <c r="I150" s="109" t="str">
        <f>IF(SP_NORTE!AC153="","*",SP_NORTE!AC153)</f>
        <v>-</v>
      </c>
      <c r="J150" s="110" t="str">
        <f>IF(SP_NORTE!AA153="","*",SP_NORTE!AA153)</f>
        <v>-</v>
      </c>
      <c r="K150" s="111" t="str">
        <f>IF(SP_NORTE!AD153="","*",SP_NORTE!AD153)</f>
        <v>-</v>
      </c>
    </row>
    <row r="151" spans="2:11" s="112" customFormat="1">
      <c r="B151" s="108" t="str">
        <f>IF(SP_NORTE!Y154="","*",SP_NORTE!Y154)</f>
        <v>*</v>
      </c>
      <c r="C151" s="109">
        <f>IF(SP_NORTE!B154="","*",SP_NORTE!B154)</f>
        <v>45940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>
        <f>IF(SP_NORTE!B155="","*",SP_NORTE!B155)</f>
        <v>45940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>
        <f>IF(SP_NORTE!B156="","*",SP_NORTE!B156)</f>
        <v>45940</v>
      </c>
      <c r="D153" s="108" t="str">
        <f>IF(SP_NORTE!D156="","*",SP_NORTE!D156)</f>
        <v>ANTÔNIO (TP-713)</v>
      </c>
      <c r="E153" s="108" t="str">
        <f>IF(SP_NORTE!H156="","*",SP_NORTE!H156)</f>
        <v>-</v>
      </c>
      <c r="F153" s="114" t="str">
        <f>IF(SP_NORTE!M156="","*",SP_NORTE!M156)</f>
        <v>ZTO-ZOI</v>
      </c>
      <c r="G153" s="109" t="str">
        <f>IF(SP_NORTE!I156="","*",SP_NORTE!I156)</f>
        <v>-</v>
      </c>
      <c r="H153" s="109" t="str">
        <f>IF(SP_NORTE!AB156="","*",SP_NORTE!AB156)</f>
        <v>-</v>
      </c>
      <c r="I153" s="109" t="str">
        <f>IF(SP_NORTE!AC156="","*",SP_NORTE!AC156)</f>
        <v>-</v>
      </c>
      <c r="J153" s="110" t="str">
        <f>IF(SP_NORTE!AA156="","*",SP_NORTE!AA156)</f>
        <v>-</v>
      </c>
      <c r="K153" s="111" t="str">
        <f>IF(SP_NORTE!AD156="","*",SP_NORTE!AD156)</f>
        <v>-</v>
      </c>
    </row>
    <row r="154" spans="2:11" s="112" customFormat="1">
      <c r="B154" s="108" t="str">
        <f>IF(SP_NORTE!Y157="","*",SP_NORTE!Y157)</f>
        <v>*</v>
      </c>
      <c r="C154" s="109">
        <f>IF(SP_NORTE!B157="","*",SP_NORTE!B157)</f>
        <v>45940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>
        <f>IF(SP_NORTE!B158="","*",SP_NORTE!B158)</f>
        <v>45940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>
        <f>IF(SP_NORTE!B159="","*",SP_NORTE!B159)</f>
        <v>45940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>
        <f>IF(SP_NORTE!B160="","*",SP_NORTE!B160)</f>
        <v>45940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2025-10-09T16:18:59Z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