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3787" documentId="8_{B6337239-1A00-434D-AAD0-422EA1FEB5AE}" xr6:coauthVersionLast="47" xr6:coauthVersionMax="47" xr10:uidLastSave="{4A46B389-E900-4BB1-ADCA-C59737EE4F8E}"/>
  <bookViews>
    <workbookView xWindow="-120" yWindow="-120" windowWidth="20730" windowHeight="11040" firstSheet="7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Maquinista" sheetId="14" r:id="rId7"/>
    <sheet name="Diesel" sheetId="15" r:id="rId8"/>
    <sheet name="CONTROLE - MAQUINISTAS" sheetId="13" r:id="rId9"/>
  </sheets>
  <definedNames>
    <definedName name="_xlnm._FilterDatabase" localSheetId="0" hidden="1">BASE_MAPA!$A$1:$I$359</definedName>
    <definedName name="_xlnm._FilterDatabase" localSheetId="1" hidden="1">BS_ATIVO!$A$1:$A$191</definedName>
    <definedName name="_xlnm._FilterDatabase" localSheetId="3" hidden="1">FN_MC!$AU$554:$AU$554</definedName>
    <definedName name="_xlnm._FilterDatabase" localSheetId="4" hidden="1">'CONTROLE D'!$A$6:$R$1000</definedName>
    <definedName name="_xlnm._FilterDatabase" localSheetId="8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BS_ATIVO!$A$2:$A$301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06" i="1" l="1" a="1"/>
  <c r="N206" i="1" s="1"/>
  <c r="M206" i="1" a="1"/>
  <c r="M206" i="1" s="1"/>
  <c r="N211" i="1" a="1"/>
  <c r="N211" i="1" s="1"/>
  <c r="M211" i="1" a="1"/>
  <c r="M211" i="1" s="1"/>
  <c r="I211" i="1" a="1"/>
  <c r="I211" i="1" s="1"/>
  <c r="H211" i="1" a="1"/>
  <c r="H211" i="1" s="1"/>
  <c r="N210" i="1" a="1"/>
  <c r="N210" i="1" s="1"/>
  <c r="M210" i="1" a="1"/>
  <c r="M210" i="1" s="1"/>
  <c r="M209" i="1" a="1"/>
  <c r="M209" i="1" s="1"/>
  <c r="M208" i="1" a="1"/>
  <c r="M208" i="1" s="1"/>
  <c r="BT197" i="1"/>
  <c r="BT198" i="1"/>
  <c r="BT199" i="1"/>
  <c r="BT200" i="1"/>
  <c r="BT201" i="1"/>
  <c r="BT193" i="1"/>
  <c r="BT194" i="1"/>
  <c r="BT195" i="1"/>
  <c r="BT191" i="1"/>
  <c r="BT188" i="1"/>
  <c r="BT189" i="1"/>
  <c r="AY182" i="1"/>
  <c r="AY180" i="1"/>
  <c r="AY179" i="1"/>
  <c r="AY178" i="1"/>
  <c r="AY177" i="1"/>
  <c r="BR182" i="1"/>
  <c r="BR180" i="1"/>
  <c r="BR179" i="1"/>
  <c r="BR178" i="1"/>
  <c r="BR177" i="1"/>
  <c r="BS6" i="1"/>
  <c r="BT182" i="1"/>
  <c r="BT180" i="1"/>
  <c r="BT179" i="1"/>
  <c r="BT178" i="1"/>
  <c r="BT177" i="1"/>
  <c r="BT176" i="1"/>
  <c r="BT175" i="1"/>
  <c r="BT174" i="1"/>
  <c r="M194" i="1" a="1"/>
  <c r="M194" i="1" s="1"/>
  <c r="I198" i="1" a="1"/>
  <c r="I198" i="1" s="1"/>
  <c r="H198" i="1" a="1"/>
  <c r="H198" i="1" s="1"/>
  <c r="Q195" i="1"/>
  <c r="BA169" i="1"/>
  <c r="BT170" i="1"/>
  <c r="BT171" i="1"/>
  <c r="A5" i="12"/>
  <c r="B5" i="12"/>
  <c r="C5" i="12"/>
  <c r="F5" i="12"/>
  <c r="G5" i="12"/>
  <c r="H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K7" i="12"/>
  <c r="L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K12" i="12"/>
  <c r="L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S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K31" i="12"/>
  <c r="L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L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K37" i="12"/>
  <c r="L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K41" i="12"/>
  <c r="L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S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K45" i="12"/>
  <c r="L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K53" i="12"/>
  <c r="L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K54" i="12"/>
  <c r="L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S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S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K67" i="12"/>
  <c r="L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S74" i="12"/>
  <c r="T74" i="12"/>
  <c r="U74" i="12"/>
  <c r="A75" i="12"/>
  <c r="B75" i="12"/>
  <c r="C75" i="12"/>
  <c r="F75" i="12"/>
  <c r="G75" i="12"/>
  <c r="H75" i="12"/>
  <c r="I75" i="12"/>
  <c r="J75" i="12"/>
  <c r="L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K82" i="12"/>
  <c r="L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S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D88" i="12"/>
  <c r="E88" i="12"/>
  <c r="F88" i="12"/>
  <c r="G88" i="12"/>
  <c r="H88" i="12"/>
  <c r="I88" i="12"/>
  <c r="J88" i="12"/>
  <c r="K88" i="12"/>
  <c r="L88" i="12"/>
  <c r="M88" i="12"/>
  <c r="N88" i="12"/>
  <c r="O88" i="12"/>
  <c r="Q88" i="12"/>
  <c r="R88" i="12"/>
  <c r="S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L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L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K97" i="12"/>
  <c r="L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K98" i="12"/>
  <c r="L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S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S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K107" i="12"/>
  <c r="L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L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K114" i="12"/>
  <c r="L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K115" i="12"/>
  <c r="L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S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S119" i="12"/>
  <c r="T119" i="12"/>
  <c r="U119" i="12"/>
  <c r="A120" i="12"/>
  <c r="B120" i="12"/>
  <c r="C120" i="12"/>
  <c r="F120" i="12"/>
  <c r="G120" i="12"/>
  <c r="H120" i="12"/>
  <c r="I120" i="12"/>
  <c r="J120" i="12"/>
  <c r="K120" i="12"/>
  <c r="L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L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L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K130" i="12"/>
  <c r="L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K131" i="12"/>
  <c r="L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S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S133" i="12"/>
  <c r="T133" i="12"/>
  <c r="U133" i="12"/>
  <c r="A134" i="12"/>
  <c r="B134" i="12"/>
  <c r="C134" i="12"/>
  <c r="F134" i="12"/>
  <c r="G134" i="12"/>
  <c r="H134" i="12"/>
  <c r="I134" i="12"/>
  <c r="J134" i="12"/>
  <c r="L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K135" i="12"/>
  <c r="L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K141" i="12"/>
  <c r="L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L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S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S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L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H149" i="12"/>
  <c r="I149" i="12"/>
  <c r="J149" i="12"/>
  <c r="L149" i="12"/>
  <c r="M149" i="12"/>
  <c r="N149" i="12"/>
  <c r="O149" i="12"/>
  <c r="Q149" i="12"/>
  <c r="R149" i="12"/>
  <c r="T149" i="12"/>
  <c r="U149" i="12"/>
  <c r="A150" i="12"/>
  <c r="B150" i="12"/>
  <c r="C150" i="12"/>
  <c r="F150" i="12"/>
  <c r="G150" i="12"/>
  <c r="H150" i="12"/>
  <c r="I150" i="12"/>
  <c r="J150" i="12"/>
  <c r="L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H152" i="12"/>
  <c r="I152" i="12"/>
  <c r="J152" i="12"/>
  <c r="K152" i="12"/>
  <c r="L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L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K155" i="12"/>
  <c r="L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K157" i="12"/>
  <c r="L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S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H164" i="12"/>
  <c r="I164" i="12"/>
  <c r="J164" i="12"/>
  <c r="M164" i="12"/>
  <c r="N164" i="12"/>
  <c r="O164" i="12"/>
  <c r="Q164" i="12"/>
  <c r="R164" i="12"/>
  <c r="T164" i="12"/>
  <c r="U164" i="12"/>
  <c r="A165" i="12"/>
  <c r="B165" i="12"/>
  <c r="C165" i="12"/>
  <c r="F165" i="12"/>
  <c r="G165" i="12"/>
  <c r="H165" i="12"/>
  <c r="I165" i="12"/>
  <c r="J165" i="12"/>
  <c r="L165" i="12"/>
  <c r="M165" i="12"/>
  <c r="N165" i="12"/>
  <c r="O165" i="12"/>
  <c r="Q165" i="12"/>
  <c r="R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S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H168" i="12"/>
  <c r="I168" i="12"/>
  <c r="J168" i="12"/>
  <c r="M168" i="12"/>
  <c r="N168" i="12"/>
  <c r="O168" i="12"/>
  <c r="Q168" i="12"/>
  <c r="R168" i="12"/>
  <c r="T168" i="12"/>
  <c r="U168" i="12"/>
  <c r="A169" i="12"/>
  <c r="B169" i="12"/>
  <c r="C169" i="12"/>
  <c r="F169" i="12"/>
  <c r="G169" i="12"/>
  <c r="H169" i="12"/>
  <c r="I169" i="12"/>
  <c r="J169" i="12"/>
  <c r="L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S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S171" i="12"/>
  <c r="T171" i="12"/>
  <c r="U171" i="12"/>
  <c r="A172" i="12"/>
  <c r="B172" i="12"/>
  <c r="C172" i="12"/>
  <c r="F172" i="12"/>
  <c r="G172" i="12"/>
  <c r="H172" i="12"/>
  <c r="I172" i="12"/>
  <c r="J172" i="12"/>
  <c r="K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L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K176" i="12"/>
  <c r="L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K179" i="12"/>
  <c r="L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S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S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S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S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H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H195" i="12"/>
  <c r="I195" i="12"/>
  <c r="J195" i="12"/>
  <c r="M195" i="12"/>
  <c r="N195" i="12"/>
  <c r="O195" i="12"/>
  <c r="Q195" i="12"/>
  <c r="R195" i="12"/>
  <c r="T195" i="12"/>
  <c r="U195" i="12"/>
  <c r="A196" i="12"/>
  <c r="B196" i="12"/>
  <c r="C196" i="12"/>
  <c r="F196" i="12"/>
  <c r="G196" i="12"/>
  <c r="H196" i="12"/>
  <c r="I196" i="12"/>
  <c r="J196" i="12"/>
  <c r="M196" i="12"/>
  <c r="N196" i="12"/>
  <c r="O196" i="12"/>
  <c r="Q196" i="12"/>
  <c r="R196" i="12"/>
  <c r="T196" i="12"/>
  <c r="U196" i="12"/>
  <c r="A197" i="12"/>
  <c r="B197" i="12"/>
  <c r="C197" i="12"/>
  <c r="F197" i="12"/>
  <c r="G197" i="12"/>
  <c r="H197" i="12"/>
  <c r="I197" i="12"/>
  <c r="J197" i="12"/>
  <c r="M197" i="12"/>
  <c r="N197" i="12"/>
  <c r="O197" i="12"/>
  <c r="Q197" i="12"/>
  <c r="R197" i="12"/>
  <c r="T197" i="12"/>
  <c r="U197" i="12"/>
  <c r="A198" i="12"/>
  <c r="B198" i="12"/>
  <c r="C198" i="12"/>
  <c r="F198" i="12"/>
  <c r="G198" i="12"/>
  <c r="H198" i="12"/>
  <c r="I198" i="12"/>
  <c r="J198" i="12"/>
  <c r="M198" i="12"/>
  <c r="N198" i="12"/>
  <c r="O198" i="12"/>
  <c r="Q198" i="12"/>
  <c r="R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S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S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S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S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S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S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S207" i="12"/>
  <c r="T207" i="12"/>
  <c r="U207" i="12"/>
  <c r="BS175" i="1"/>
  <c r="BF175" i="1"/>
  <c r="BC175" i="1" a="1"/>
  <c r="BC175" i="1" s="1"/>
  <c r="AY175" i="1"/>
  <c r="AQ175" i="1"/>
  <c r="AP175" i="1"/>
  <c r="AO175" i="1"/>
  <c r="AL175" i="1"/>
  <c r="AK175" i="1"/>
  <c r="AI175" i="1"/>
  <c r="U175" i="1"/>
  <c r="T175" i="1" a="1"/>
  <c r="T175" i="1" s="1"/>
  <c r="E173" i="12" s="1"/>
  <c r="S175" i="1" a="1"/>
  <c r="S175" i="1" s="1"/>
  <c r="D173" i="12" s="1"/>
  <c r="R175" i="1"/>
  <c r="S173" i="12" s="1"/>
  <c r="N175" i="1" a="1"/>
  <c r="N175" i="1" s="1"/>
  <c r="M175" i="1" a="1"/>
  <c r="M175" i="1" s="1"/>
  <c r="G175" i="1"/>
  <c r="C175" i="1"/>
  <c r="A175" i="1"/>
  <c r="BR160" i="1"/>
  <c r="BR161" i="1"/>
  <c r="BS161" i="1"/>
  <c r="BS162" i="1"/>
  <c r="A9" i="11"/>
  <c r="B9" i="11"/>
  <c r="E9" i="11"/>
  <c r="H9" i="11"/>
  <c r="I9" i="11"/>
  <c r="J9" i="11"/>
  <c r="O9" i="11"/>
  <c r="Q9" i="11"/>
  <c r="A10" i="11"/>
  <c r="B10" i="11"/>
  <c r="E10" i="11"/>
  <c r="H10" i="11"/>
  <c r="I10" i="11"/>
  <c r="J10" i="11"/>
  <c r="O10" i="11"/>
  <c r="Q10" i="11"/>
  <c r="A11" i="11"/>
  <c r="B11" i="11"/>
  <c r="E11" i="11"/>
  <c r="F11" i="11"/>
  <c r="G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G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H20" i="11"/>
  <c r="I20" i="11"/>
  <c r="J20" i="11"/>
  <c r="O20" i="11"/>
  <c r="Q20" i="11"/>
  <c r="A21" i="11"/>
  <c r="B21" i="11"/>
  <c r="E21" i="11"/>
  <c r="F21" i="11"/>
  <c r="G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G31" i="11"/>
  <c r="H31" i="11"/>
  <c r="I31" i="11"/>
  <c r="J31" i="11"/>
  <c r="O31" i="11"/>
  <c r="Q31" i="11"/>
  <c r="A32" i="11"/>
  <c r="B32" i="11"/>
  <c r="E32" i="11"/>
  <c r="F32" i="11"/>
  <c r="G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G35" i="11"/>
  <c r="H35" i="11"/>
  <c r="I35" i="11"/>
  <c r="J35" i="11"/>
  <c r="O35" i="11"/>
  <c r="Q35" i="11"/>
  <c r="A36" i="11"/>
  <c r="B36" i="11"/>
  <c r="E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H38" i="11"/>
  <c r="I38" i="11"/>
  <c r="J38" i="11"/>
  <c r="O38" i="11"/>
  <c r="Q38" i="11"/>
  <c r="A39" i="11"/>
  <c r="B39" i="11"/>
  <c r="E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G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H44" i="11"/>
  <c r="I44" i="11"/>
  <c r="J44" i="11"/>
  <c r="O44" i="11"/>
  <c r="Q44" i="11"/>
  <c r="A45" i="11"/>
  <c r="B45" i="11"/>
  <c r="E45" i="11"/>
  <c r="F45" i="11"/>
  <c r="G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G49" i="11"/>
  <c r="H49" i="11"/>
  <c r="I49" i="11"/>
  <c r="J49" i="11"/>
  <c r="O49" i="11"/>
  <c r="Q49" i="11"/>
  <c r="A50" i="11"/>
  <c r="B50" i="11"/>
  <c r="E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G57" i="11"/>
  <c r="H57" i="11"/>
  <c r="I57" i="11"/>
  <c r="J57" i="11"/>
  <c r="O57" i="11"/>
  <c r="Q57" i="11"/>
  <c r="A58" i="11"/>
  <c r="B58" i="11"/>
  <c r="E58" i="11"/>
  <c r="F58" i="11"/>
  <c r="G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H62" i="11"/>
  <c r="I62" i="11"/>
  <c r="J62" i="11"/>
  <c r="O62" i="11"/>
  <c r="Q62" i="11"/>
  <c r="A63" i="11"/>
  <c r="B63" i="11"/>
  <c r="E63" i="11"/>
  <c r="H63" i="11"/>
  <c r="I63" i="11"/>
  <c r="J63" i="11"/>
  <c r="O63" i="11"/>
  <c r="Q63" i="11"/>
  <c r="A64" i="11"/>
  <c r="B64" i="11"/>
  <c r="E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H69" i="11"/>
  <c r="I69" i="11"/>
  <c r="J69" i="11"/>
  <c r="O69" i="11"/>
  <c r="Q69" i="11"/>
  <c r="A70" i="11"/>
  <c r="B70" i="11"/>
  <c r="E70" i="11"/>
  <c r="H70" i="11"/>
  <c r="I70" i="11"/>
  <c r="J70" i="11"/>
  <c r="O70" i="11"/>
  <c r="Q70" i="11"/>
  <c r="A71" i="11"/>
  <c r="B71" i="11"/>
  <c r="E71" i="11"/>
  <c r="F71" i="11"/>
  <c r="G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H85" i="11"/>
  <c r="I85" i="11"/>
  <c r="J85" i="11"/>
  <c r="O85" i="11"/>
  <c r="Q85" i="11"/>
  <c r="A86" i="11"/>
  <c r="B86" i="11"/>
  <c r="E86" i="11"/>
  <c r="F86" i="11"/>
  <c r="G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C92" i="11"/>
  <c r="D92" i="11"/>
  <c r="E92" i="11"/>
  <c r="F92" i="11"/>
  <c r="G92" i="11"/>
  <c r="H92" i="11"/>
  <c r="I92" i="11"/>
  <c r="J92" i="11"/>
  <c r="K92" i="11"/>
  <c r="L92" i="11"/>
  <c r="M92" i="11"/>
  <c r="N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G101" i="11"/>
  <c r="H101" i="11"/>
  <c r="I101" i="11"/>
  <c r="J101" i="11"/>
  <c r="O101" i="11"/>
  <c r="Q101" i="11"/>
  <c r="A102" i="11"/>
  <c r="B102" i="11"/>
  <c r="E102" i="11"/>
  <c r="F102" i="11"/>
  <c r="G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H110" i="11"/>
  <c r="I110" i="11"/>
  <c r="J110" i="11"/>
  <c r="O110" i="11"/>
  <c r="Q110" i="11"/>
  <c r="A111" i="11"/>
  <c r="B111" i="11"/>
  <c r="E111" i="11"/>
  <c r="F111" i="11"/>
  <c r="G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G118" i="11"/>
  <c r="H118" i="11"/>
  <c r="I118" i="11"/>
  <c r="J118" i="11"/>
  <c r="O118" i="11"/>
  <c r="Q118" i="11"/>
  <c r="A119" i="11"/>
  <c r="B119" i="11"/>
  <c r="E119" i="11"/>
  <c r="F119" i="11"/>
  <c r="G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G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H126" i="11"/>
  <c r="I126" i="11"/>
  <c r="J126" i="11"/>
  <c r="O126" i="11"/>
  <c r="Q126" i="11"/>
  <c r="A127" i="11"/>
  <c r="B127" i="11"/>
  <c r="E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G134" i="11"/>
  <c r="H134" i="11"/>
  <c r="I134" i="11"/>
  <c r="J134" i="11"/>
  <c r="O134" i="11"/>
  <c r="Q134" i="11"/>
  <c r="A135" i="11"/>
  <c r="B135" i="11"/>
  <c r="E135" i="11"/>
  <c r="F135" i="11"/>
  <c r="G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G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G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H151" i="11"/>
  <c r="I151" i="11"/>
  <c r="J151" i="11"/>
  <c r="O151" i="11"/>
  <c r="Q151" i="11"/>
  <c r="A152" i="11"/>
  <c r="B152" i="11"/>
  <c r="E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G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G159" i="11"/>
  <c r="H159" i="11"/>
  <c r="I159" i="11"/>
  <c r="J159" i="11"/>
  <c r="O159" i="11"/>
  <c r="Q159" i="11"/>
  <c r="A160" i="11"/>
  <c r="B160" i="11"/>
  <c r="E160" i="11"/>
  <c r="H160" i="11"/>
  <c r="I160" i="11"/>
  <c r="J160" i="11"/>
  <c r="O160" i="11"/>
  <c r="Q160" i="11"/>
  <c r="A161" i="11"/>
  <c r="B161" i="11"/>
  <c r="E161" i="11"/>
  <c r="F161" i="11"/>
  <c r="G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G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G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G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N162" i="1" a="1"/>
  <c r="N162" i="1" s="1"/>
  <c r="L160" i="12" s="1"/>
  <c r="M162" i="1" a="1"/>
  <c r="M162" i="1" s="1"/>
  <c r="C162" i="1"/>
  <c r="A162" i="1"/>
  <c r="N173" i="1" a="1"/>
  <c r="N173" i="1" s="1"/>
  <c r="L171" i="12" s="1"/>
  <c r="M173" i="1" a="1"/>
  <c r="M173" i="1" s="1"/>
  <c r="N172" i="1" a="1"/>
  <c r="N172" i="1" s="1"/>
  <c r="L170" i="12" s="1"/>
  <c r="M172" i="1" a="1"/>
  <c r="M172" i="1" s="1"/>
  <c r="C172" i="1"/>
  <c r="A172" i="1"/>
  <c r="G177" i="11"/>
  <c r="M176" i="1" a="1"/>
  <c r="M176" i="1" s="1"/>
  <c r="M177" i="1" a="1"/>
  <c r="M177" i="1" s="1"/>
  <c r="N177" i="1" a="1"/>
  <c r="N177" i="1" s="1"/>
  <c r="L175" i="12" s="1"/>
  <c r="M179" i="1" a="1"/>
  <c r="M179" i="1" s="1"/>
  <c r="N179" i="1" a="1"/>
  <c r="N179" i="1" s="1"/>
  <c r="L177" i="12" s="1"/>
  <c r="M171" i="1" a="1"/>
  <c r="M171" i="1" s="1"/>
  <c r="M167" i="1" a="1"/>
  <c r="M167" i="1" s="1"/>
  <c r="N166" i="1" a="1"/>
  <c r="N166" i="1" s="1"/>
  <c r="L164" i="12" s="1"/>
  <c r="M166" i="1" a="1"/>
  <c r="M166" i="1" s="1"/>
  <c r="C171" i="1"/>
  <c r="A171" i="1"/>
  <c r="N170" i="1" a="1"/>
  <c r="N170" i="1" s="1"/>
  <c r="L168" i="12" s="1"/>
  <c r="M170" i="1" a="1"/>
  <c r="M170" i="1" s="1"/>
  <c r="N169" i="1" a="1"/>
  <c r="N169" i="1" s="1"/>
  <c r="L167" i="12" s="1"/>
  <c r="M169" i="1" a="1"/>
  <c r="M169" i="1" s="1"/>
  <c r="N165" i="1" a="1"/>
  <c r="N165" i="1" s="1"/>
  <c r="L163" i="12" s="1"/>
  <c r="M165" i="1" a="1"/>
  <c r="M165" i="1" s="1"/>
  <c r="N164" i="1" a="1"/>
  <c r="N164" i="1" s="1"/>
  <c r="L162" i="12" s="1"/>
  <c r="M164" i="1" a="1"/>
  <c r="M164" i="1" s="1"/>
  <c r="H164" i="1" a="1"/>
  <c r="H164" i="1" s="1"/>
  <c r="N163" i="1" a="1"/>
  <c r="N163" i="1" s="1"/>
  <c r="L161" i="12" s="1"/>
  <c r="M163" i="1" a="1"/>
  <c r="M163" i="1" s="1"/>
  <c r="BT150" i="1"/>
  <c r="BT151" i="1"/>
  <c r="BT152" i="1"/>
  <c r="BT153" i="1"/>
  <c r="BT154" i="1"/>
  <c r="BT155" i="1"/>
  <c r="BT156" i="1"/>
  <c r="BT157" i="1"/>
  <c r="BT158" i="1"/>
  <c r="BT159" i="1"/>
  <c r="BT147" i="1"/>
  <c r="BT148" i="1"/>
  <c r="BT142" i="1"/>
  <c r="BT143" i="1"/>
  <c r="BT144" i="1"/>
  <c r="H158" i="1" a="1"/>
  <c r="H158" i="1" s="1"/>
  <c r="M158" i="1" a="1"/>
  <c r="M158" i="1" s="1"/>
  <c r="N158" i="1" a="1"/>
  <c r="N158" i="1" s="1"/>
  <c r="L156" i="12" s="1"/>
  <c r="M156" i="1" a="1"/>
  <c r="M156" i="1" s="1"/>
  <c r="N156" i="1" a="1"/>
  <c r="N156" i="1" s="1"/>
  <c r="L154" i="12" s="1"/>
  <c r="M155" i="1" a="1"/>
  <c r="M155" i="1" s="1"/>
  <c r="N153" i="1" a="1"/>
  <c r="N153" i="1" s="1"/>
  <c r="L151" i="12" s="1"/>
  <c r="M153" i="1" a="1"/>
  <c r="M153" i="1" s="1"/>
  <c r="H150" i="1" a="1"/>
  <c r="H150" i="1" s="1"/>
  <c r="M150" i="1" a="1"/>
  <c r="M150" i="1" s="1"/>
  <c r="N150" i="1" a="1"/>
  <c r="N150" i="1" s="1"/>
  <c r="L148" i="12" s="1"/>
  <c r="M151" i="1" a="1"/>
  <c r="M151" i="1" s="1"/>
  <c r="M152" i="1" a="1"/>
  <c r="M152" i="1" s="1"/>
  <c r="H149" i="1" a="1"/>
  <c r="H149" i="1" s="1"/>
  <c r="N147" i="1" a="1"/>
  <c r="N147" i="1" s="1"/>
  <c r="L145" i="12" s="1"/>
  <c r="M147" i="1" a="1"/>
  <c r="M147" i="1" s="1"/>
  <c r="M148" i="1" a="1"/>
  <c r="M148" i="1" s="1"/>
  <c r="M144" i="1" a="1"/>
  <c r="M144" i="1" s="1"/>
  <c r="C144" i="1"/>
  <c r="A144" i="1"/>
  <c r="N142" i="1" a="1"/>
  <c r="N142" i="1" s="1"/>
  <c r="L140" i="12" s="1"/>
  <c r="M142" i="1" a="1"/>
  <c r="M142" i="1" s="1"/>
  <c r="M136" i="1" a="1"/>
  <c r="M136" i="1" s="1"/>
  <c r="N141" i="1" a="1"/>
  <c r="N141" i="1" s="1"/>
  <c r="L139" i="12" s="1"/>
  <c r="M141" i="1" a="1"/>
  <c r="M141" i="1" s="1"/>
  <c r="H141" i="1" a="1"/>
  <c r="H141" i="1" s="1"/>
  <c r="N140" i="1" a="1"/>
  <c r="N140" i="1" s="1"/>
  <c r="L138" i="12" s="1"/>
  <c r="M140" i="1" a="1"/>
  <c r="M140" i="1" s="1"/>
  <c r="N139" i="1" a="1"/>
  <c r="N139" i="1" s="1"/>
  <c r="L137" i="12" s="1"/>
  <c r="M139" i="1" a="1"/>
  <c r="M139" i="1" s="1"/>
  <c r="N138" i="1" a="1"/>
  <c r="N138" i="1" s="1"/>
  <c r="L136" i="12" s="1"/>
  <c r="M138" i="1" a="1"/>
  <c r="M138" i="1" s="1"/>
  <c r="N131" i="1" a="1"/>
  <c r="N131" i="1" s="1"/>
  <c r="L129" i="12" s="1"/>
  <c r="M131" i="1" a="1"/>
  <c r="M131" i="1" s="1"/>
  <c r="M130" i="1" a="1"/>
  <c r="M130" i="1" s="1"/>
  <c r="N129" i="1" a="1"/>
  <c r="N129" i="1" s="1"/>
  <c r="L127" i="12" s="1"/>
  <c r="M129" i="1" a="1"/>
  <c r="M129" i="1" s="1"/>
  <c r="H129" i="1" a="1"/>
  <c r="H129" i="1" s="1"/>
  <c r="N128" i="1" a="1"/>
  <c r="N128" i="1" s="1"/>
  <c r="L126" i="12" s="1"/>
  <c r="M128" i="1" a="1"/>
  <c r="M128" i="1" s="1"/>
  <c r="N127" i="1" a="1"/>
  <c r="N127" i="1" s="1"/>
  <c r="L125" i="12" s="1"/>
  <c r="M127" i="1" a="1"/>
  <c r="M127" i="1" s="1"/>
  <c r="N126" i="1" a="1"/>
  <c r="N126" i="1" s="1"/>
  <c r="L124" i="12" s="1"/>
  <c r="M126" i="1" a="1"/>
  <c r="M126" i="1" s="1"/>
  <c r="N125" i="1" a="1"/>
  <c r="N125" i="1" s="1"/>
  <c r="L123" i="12" s="1"/>
  <c r="M125" i="1" a="1"/>
  <c r="M125" i="1" s="1"/>
  <c r="H125" i="1" a="1"/>
  <c r="H125" i="1" s="1"/>
  <c r="N124" i="1" a="1"/>
  <c r="N124" i="1" s="1"/>
  <c r="L122" i="12" s="1"/>
  <c r="M124" i="1" a="1"/>
  <c r="M124" i="1" s="1"/>
  <c r="H124" i="1" a="1"/>
  <c r="H124" i="1" s="1"/>
  <c r="N104" i="1" a="1"/>
  <c r="N104" i="1"/>
  <c r="L102" i="12" s="1"/>
  <c r="M104" i="1" a="1"/>
  <c r="M104" i="1"/>
  <c r="N103" i="1" a="1"/>
  <c r="N103" i="1"/>
  <c r="L101" i="12" s="1"/>
  <c r="M103" i="1" a="1"/>
  <c r="M103" i="1"/>
  <c r="A103" i="1"/>
  <c r="C103" i="1"/>
  <c r="A104" i="1"/>
  <c r="C104" i="1"/>
  <c r="M105" i="1" a="1"/>
  <c r="M105" i="1"/>
  <c r="N105" i="1" a="1"/>
  <c r="N105" i="1"/>
  <c r="L103" i="12" s="1"/>
  <c r="H106" i="1" a="1"/>
  <c r="H106" i="1"/>
  <c r="M106" i="1" a="1"/>
  <c r="M106" i="1"/>
  <c r="N106" i="1" a="1"/>
  <c r="N106" i="1"/>
  <c r="L104" i="12" s="1"/>
  <c r="M107" i="1" a="1"/>
  <c r="M107" i="1"/>
  <c r="N107" i="1" a="1"/>
  <c r="N107" i="1"/>
  <c r="L105" i="12" s="1"/>
  <c r="H108" i="1" a="1"/>
  <c r="H108" i="1"/>
  <c r="M108" i="1" a="1"/>
  <c r="M108" i="1"/>
  <c r="N108" i="1" a="1"/>
  <c r="N108" i="1"/>
  <c r="L106" i="12" s="1"/>
  <c r="M110" i="1" a="1"/>
  <c r="M110" i="1"/>
  <c r="N110" i="1" a="1"/>
  <c r="N110" i="1"/>
  <c r="L108" i="12" s="1"/>
  <c r="M111" i="1" a="1"/>
  <c r="M111" i="1"/>
  <c r="N111" i="1" a="1"/>
  <c r="N111" i="1"/>
  <c r="L109" i="12" s="1"/>
  <c r="M112" i="1" a="1"/>
  <c r="M112" i="1"/>
  <c r="N112" i="1" a="1"/>
  <c r="N112" i="1"/>
  <c r="L110" i="12" s="1"/>
  <c r="H113" i="1" a="1"/>
  <c r="H113" i="1"/>
  <c r="M113" i="1" a="1"/>
  <c r="M113" i="1"/>
  <c r="N113" i="1" a="1"/>
  <c r="N113" i="1"/>
  <c r="L111" i="12" s="1"/>
  <c r="M114" i="1" a="1"/>
  <c r="M114" i="1"/>
  <c r="M115" i="1" a="1"/>
  <c r="M115" i="1"/>
  <c r="N115" i="1" a="1"/>
  <c r="N115" i="1"/>
  <c r="L113" i="12" s="1"/>
  <c r="M118" i="1" a="1"/>
  <c r="M118" i="1"/>
  <c r="N118" i="1" a="1"/>
  <c r="N118" i="1"/>
  <c r="L116" i="12" s="1"/>
  <c r="M119" i="1" a="1"/>
  <c r="M119" i="1"/>
  <c r="N119" i="1" a="1"/>
  <c r="N119" i="1"/>
  <c r="L117" i="12" s="1"/>
  <c r="C105" i="1"/>
  <c r="C106" i="1"/>
  <c r="C107" i="1"/>
  <c r="C108" i="1"/>
  <c r="C109" i="1"/>
  <c r="C110" i="1"/>
  <c r="C111" i="1"/>
  <c r="C112" i="1"/>
  <c r="C113" i="1"/>
  <c r="C114" i="1"/>
  <c r="C115" i="1"/>
  <c r="C116" i="1"/>
  <c r="C117" i="1"/>
  <c r="C118" i="1"/>
  <c r="C119" i="1"/>
  <c r="A90" i="1"/>
  <c r="G93" i="1"/>
  <c r="M93" i="1" a="1"/>
  <c r="M93" i="1"/>
  <c r="N93" i="1" a="1"/>
  <c r="N93" i="1"/>
  <c r="L91" i="12" s="1"/>
  <c r="H94" i="1" a="1"/>
  <c r="H94" i="1" s="1"/>
  <c r="M94" i="1" a="1"/>
  <c r="M94" i="1" s="1"/>
  <c r="N94" i="1" a="1"/>
  <c r="N94" i="1" s="1"/>
  <c r="L92" i="12" s="1"/>
  <c r="M95" i="1" a="1"/>
  <c r="M95" i="1" s="1"/>
  <c r="M96" i="1" a="1"/>
  <c r="M96" i="1" s="1"/>
  <c r="N96" i="1" a="1"/>
  <c r="N96" i="1" s="1"/>
  <c r="L94" i="12" s="1"/>
  <c r="H97" i="1" a="1"/>
  <c r="H97" i="1" s="1"/>
  <c r="M97" i="1" a="1"/>
  <c r="M97" i="1" s="1"/>
  <c r="N97" i="1" a="1"/>
  <c r="N97" i="1" s="1"/>
  <c r="L95" i="12" s="1"/>
  <c r="M98" i="1" a="1"/>
  <c r="M98" i="1" s="1"/>
  <c r="M101" i="1" a="1"/>
  <c r="M101" i="1" s="1"/>
  <c r="N101" i="1" a="1"/>
  <c r="N101" i="1" s="1"/>
  <c r="L99" i="12" s="1"/>
  <c r="M102" i="1" a="1"/>
  <c r="M102" i="1" s="1"/>
  <c r="N102" i="1" a="1"/>
  <c r="N102" i="1" s="1"/>
  <c r="L100" i="12" s="1"/>
  <c r="G91" i="1"/>
  <c r="M91" i="1" a="1"/>
  <c r="M91" i="1"/>
  <c r="N91" i="1" a="1"/>
  <c r="N91" i="1"/>
  <c r="L89" i="12" s="1"/>
  <c r="N89" i="1" a="1"/>
  <c r="N89" i="1" s="1"/>
  <c r="L87" i="12" s="1"/>
  <c r="M89" i="1" a="1"/>
  <c r="M89" i="1" s="1"/>
  <c r="N88" i="1" a="1"/>
  <c r="N88" i="1" s="1"/>
  <c r="L86" i="12" s="1"/>
  <c r="M88" i="1" a="1"/>
  <c r="M88" i="1" s="1"/>
  <c r="N80" i="1" a="1"/>
  <c r="N80" i="1" s="1"/>
  <c r="L78" i="12" s="1"/>
  <c r="M80" i="1" a="1"/>
  <c r="M80" i="1" s="1"/>
  <c r="H80" i="1" a="1"/>
  <c r="H80" i="1" s="1"/>
  <c r="N79" i="1" a="1"/>
  <c r="N79" i="1" s="1"/>
  <c r="L77" i="12" s="1"/>
  <c r="M79" i="1" a="1"/>
  <c r="M79" i="1" s="1"/>
  <c r="N78" i="1" a="1"/>
  <c r="N78" i="1" s="1"/>
  <c r="L76" i="12" s="1"/>
  <c r="M78" i="1" a="1"/>
  <c r="M78" i="1" s="1"/>
  <c r="H78" i="1" a="1"/>
  <c r="H78" i="1" s="1"/>
  <c r="M77" i="1" a="1"/>
  <c r="M77" i="1" s="1"/>
  <c r="N87" i="1" a="1"/>
  <c r="N87" i="1" s="1"/>
  <c r="L85" i="12" s="1"/>
  <c r="M87" i="1" a="1"/>
  <c r="M87" i="1" s="1"/>
  <c r="N83" i="1" a="1"/>
  <c r="N83" i="1" s="1"/>
  <c r="L81" i="12" s="1"/>
  <c r="M83" i="1" a="1"/>
  <c r="M83" i="1" s="1"/>
  <c r="H83" i="1" a="1"/>
  <c r="H83" i="1" s="1"/>
  <c r="N82" i="1" a="1"/>
  <c r="N82" i="1" s="1"/>
  <c r="L80" i="12" s="1"/>
  <c r="M82" i="1" a="1"/>
  <c r="M82" i="1" s="1"/>
  <c r="N85" i="1" a="1"/>
  <c r="N85" i="1" s="1"/>
  <c r="L83" i="12" s="1"/>
  <c r="M85" i="1" a="1"/>
  <c r="M85" i="1" s="1"/>
  <c r="N92" i="1" a="1"/>
  <c r="N92" i="1" s="1"/>
  <c r="L90" i="12" s="1"/>
  <c r="M92" i="1" a="1"/>
  <c r="M92" i="1" s="1"/>
  <c r="H92" i="1" a="1"/>
  <c r="H92" i="1" s="1"/>
  <c r="H73" i="1" a="1"/>
  <c r="H73" i="1" s="1"/>
  <c r="N72" i="1" a="1"/>
  <c r="N72" i="1" s="1"/>
  <c r="L70" i="12" s="1"/>
  <c r="M72" i="1" a="1"/>
  <c r="M72" i="1" s="1"/>
  <c r="N62" i="1" a="1"/>
  <c r="N62" i="1" s="1"/>
  <c r="L60" i="12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L64" i="12" s="1"/>
  <c r="M66" i="1" a="1"/>
  <c r="M66" i="1" s="1"/>
  <c r="N65" i="1" a="1"/>
  <c r="N65" i="1" s="1"/>
  <c r="L63" i="12" s="1"/>
  <c r="M65" i="1" a="1"/>
  <c r="M65" i="1" s="1"/>
  <c r="H64" i="1" a="1"/>
  <c r="H64" i="1" s="1"/>
  <c r="H61" i="1" a="1"/>
  <c r="H61" i="1" s="1"/>
  <c r="H60" i="1" a="1"/>
  <c r="H60" i="1" s="1"/>
  <c r="R56" i="1"/>
  <c r="S54" i="12" s="1"/>
  <c r="H48" i="1" a="1"/>
  <c r="H48" i="1"/>
  <c r="M48" i="1" a="1"/>
  <c r="M48" i="1"/>
  <c r="N48" i="1" a="1"/>
  <c r="N48" i="1"/>
  <c r="L46" i="12" s="1"/>
  <c r="M49" i="1" a="1"/>
  <c r="M49" i="1"/>
  <c r="N49" i="1" a="1"/>
  <c r="N49" i="1"/>
  <c r="L47" i="12" s="1"/>
  <c r="M50" i="1" a="1"/>
  <c r="M50" i="1"/>
  <c r="N50" i="1" a="1"/>
  <c r="N50" i="1"/>
  <c r="L48" i="12" s="1"/>
  <c r="M51" i="1" a="1"/>
  <c r="M51" i="1"/>
  <c r="N51" i="1" a="1"/>
  <c r="N51" i="1"/>
  <c r="L49" i="12" s="1"/>
  <c r="M52" i="1" a="1"/>
  <c r="M52" i="1"/>
  <c r="N52" i="1" a="1"/>
  <c r="N52" i="1"/>
  <c r="L50" i="12" s="1"/>
  <c r="H53" i="1" a="1"/>
  <c r="H53" i="1"/>
  <c r="M53" i="1" a="1"/>
  <c r="M53" i="1"/>
  <c r="N53" i="1" a="1"/>
  <c r="N53" i="1"/>
  <c r="L51" i="12" s="1"/>
  <c r="M54" i="1" a="1"/>
  <c r="M54" i="1"/>
  <c r="N54" i="1" a="1"/>
  <c r="N54" i="1"/>
  <c r="L52" i="12" s="1"/>
  <c r="N34" i="1" a="1"/>
  <c r="N34" i="1"/>
  <c r="L32" i="12" s="1"/>
  <c r="M34" i="1" a="1"/>
  <c r="M34" i="1"/>
  <c r="H34" i="1" a="1"/>
  <c r="H34" i="1"/>
  <c r="M35" i="1" a="1"/>
  <c r="M35" i="1" s="1"/>
  <c r="M40" i="1" a="1"/>
  <c r="M40" i="1" s="1"/>
  <c r="N40" i="1" a="1"/>
  <c r="N40" i="1" s="1"/>
  <c r="L38" i="12" s="1"/>
  <c r="M41" i="1" a="1"/>
  <c r="M41" i="1" s="1"/>
  <c r="N41" i="1" a="1"/>
  <c r="N41" i="1" s="1"/>
  <c r="L39" i="12" s="1"/>
  <c r="H42" i="1" a="1"/>
  <c r="H42" i="1" s="1"/>
  <c r="M42" i="1" a="1"/>
  <c r="M42" i="1" s="1"/>
  <c r="N42" i="1" a="1"/>
  <c r="N42" i="1" s="1"/>
  <c r="L40" i="12" s="1"/>
  <c r="M44" i="1" a="1"/>
  <c r="M44" i="1" s="1"/>
  <c r="N44" i="1" a="1"/>
  <c r="N44" i="1" s="1"/>
  <c r="L42" i="12" s="1"/>
  <c r="N36" i="1" a="1"/>
  <c r="N36" i="1" s="1"/>
  <c r="L34" i="12" s="1"/>
  <c r="M36" i="1" a="1"/>
  <c r="M36" i="1" s="1"/>
  <c r="H36" i="1" a="1"/>
  <c r="H36" i="1" s="1"/>
  <c r="H37" i="1" a="1"/>
  <c r="H37" i="1" s="1"/>
  <c r="N38" i="1" a="1"/>
  <c r="N38" i="1" s="1"/>
  <c r="L36" i="12" s="1"/>
  <c r="M38" i="1" a="1"/>
  <c r="M38" i="1" s="1"/>
  <c r="AI6" i="1"/>
  <c r="AI7" i="1"/>
  <c r="N25" i="1" a="1"/>
  <c r="N25" i="1" s="1"/>
  <c r="M25" i="1" a="1"/>
  <c r="M25" i="1" s="1"/>
  <c r="N24" i="1" a="1"/>
  <c r="N24" i="1"/>
  <c r="L22" i="12" s="1"/>
  <c r="M24" i="1" a="1"/>
  <c r="M24" i="1" s="1"/>
  <c r="K22" i="12" s="1"/>
  <c r="M26" i="1" a="1"/>
  <c r="M26" i="1" s="1"/>
  <c r="N26" i="1" a="1"/>
  <c r="N26" i="1"/>
  <c r="L24" i="12" s="1"/>
  <c r="H27" i="1" a="1"/>
  <c r="H27" i="1" s="1"/>
  <c r="M27" i="1" a="1"/>
  <c r="M27" i="1" s="1"/>
  <c r="N27" i="1" a="1"/>
  <c r="N27" i="1"/>
  <c r="L25" i="12" s="1"/>
  <c r="M28" i="1" a="1"/>
  <c r="M28" i="1" s="1"/>
  <c r="K26" i="12" s="1"/>
  <c r="N28" i="1" a="1"/>
  <c r="N28" i="1" s="1"/>
  <c r="M31" i="1" a="1"/>
  <c r="M31" i="1"/>
  <c r="K29" i="12" s="1"/>
  <c r="N31" i="1" a="1"/>
  <c r="N31" i="1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BR162" i="1" s="1"/>
  <c r="BQ162" i="1" s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6" i="1"/>
  <c r="BR176" i="1" s="1"/>
  <c r="AY181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L10" i="12" s="1"/>
  <c r="M12" i="1" a="1"/>
  <c r="M12" i="1" s="1"/>
  <c r="N13" i="1" a="1"/>
  <c r="N13" i="1" s="1"/>
  <c r="L11" i="12" s="1"/>
  <c r="M13" i="1" a="1"/>
  <c r="M13" i="1" s="1"/>
  <c r="N11" i="1" a="1"/>
  <c r="N11" i="1" s="1"/>
  <c r="L9" i="12" s="1"/>
  <c r="M11" i="1" a="1"/>
  <c r="M11" i="1" s="1"/>
  <c r="H11" i="1" a="1"/>
  <c r="H11" i="1" s="1"/>
  <c r="N10" i="1" a="1"/>
  <c r="N10" i="1" s="1"/>
  <c r="L8" i="12" s="1"/>
  <c r="M10" i="1" a="1"/>
  <c r="M10" i="1" s="1"/>
  <c r="N8" i="1" a="1"/>
  <c r="N8" i="1" s="1"/>
  <c r="L6" i="12" s="1"/>
  <c r="M8" i="1" a="1"/>
  <c r="M8" i="1" s="1"/>
  <c r="H8" i="1" a="1"/>
  <c r="H8" i="1" s="1"/>
  <c r="N7" i="1" a="1"/>
  <c r="N7" i="1" s="1"/>
  <c r="L5" i="12" s="1"/>
  <c r="M7" i="1" a="1"/>
  <c r="M7" i="1" s="1"/>
  <c r="H7" i="1" a="1"/>
  <c r="H7" i="1" s="1"/>
  <c r="N6" i="1" a="1"/>
  <c r="N6" i="1" s="1"/>
  <c r="M6" i="1" a="1"/>
  <c r="M6" i="1" s="1"/>
  <c r="A452" i="1"/>
  <c r="G452" i="1"/>
  <c r="M452" i="1" a="1"/>
  <c r="M452" i="1"/>
  <c r="N452" i="1" a="1"/>
  <c r="N452" i="1" s="1"/>
  <c r="AN452" i="1" s="1"/>
  <c r="R452" i="1"/>
  <c r="S452" i="1" a="1"/>
  <c r="S452" i="1" s="1"/>
  <c r="T452" i="1" a="1"/>
  <c r="T452" i="1" s="1"/>
  <c r="U452" i="1"/>
  <c r="AI452" i="1"/>
  <c r="AJ452" i="1"/>
  <c r="AK452" i="1"/>
  <c r="AL452" i="1"/>
  <c r="AM452" i="1"/>
  <c r="AO452" i="1"/>
  <c r="BE452" i="1" s="1"/>
  <c r="AP452" i="1"/>
  <c r="AQ452" i="1"/>
  <c r="BB452" i="1"/>
  <c r="BC452" i="1" a="1"/>
  <c r="BC452" i="1" s="1"/>
  <c r="BD452" i="1" a="1"/>
  <c r="BD452" i="1" s="1"/>
  <c r="BF452" i="1"/>
  <c r="BR452" i="1"/>
  <c r="BS452" i="1"/>
  <c r="A453" i="1"/>
  <c r="G453" i="1"/>
  <c r="M453" i="1" a="1"/>
  <c r="M453" i="1"/>
  <c r="N453" i="1" a="1"/>
  <c r="N453" i="1" s="1"/>
  <c r="AN453" i="1" s="1"/>
  <c r="R453" i="1"/>
  <c r="S453" i="1" a="1"/>
  <c r="S453" i="1" s="1"/>
  <c r="T453" i="1" a="1"/>
  <c r="T453" i="1"/>
  <c r="U453" i="1"/>
  <c r="AI453" i="1"/>
  <c r="AJ453" i="1"/>
  <c r="AK453" i="1"/>
  <c r="AL453" i="1"/>
  <c r="AM453" i="1"/>
  <c r="AO453" i="1"/>
  <c r="BE453" i="1" s="1"/>
  <c r="AP453" i="1"/>
  <c r="AQ453" i="1"/>
  <c r="BB453" i="1"/>
  <c r="BC453" i="1" a="1"/>
  <c r="BC453" i="1" s="1"/>
  <c r="BD453" i="1" a="1"/>
  <c r="BD453" i="1" s="1"/>
  <c r="BF453" i="1"/>
  <c r="BR453" i="1"/>
  <c r="BS453" i="1"/>
  <c r="A454" i="1"/>
  <c r="G454" i="1"/>
  <c r="M454" i="1" a="1"/>
  <c r="M454" i="1"/>
  <c r="N454" i="1" a="1"/>
  <c r="N454" i="1" s="1"/>
  <c r="AN454" i="1" s="1"/>
  <c r="R454" i="1"/>
  <c r="S454" i="1" a="1"/>
  <c r="S454" i="1" s="1"/>
  <c r="T454" i="1" a="1"/>
  <c r="T454" i="1"/>
  <c r="U454" i="1"/>
  <c r="AI454" i="1"/>
  <c r="AJ454" i="1"/>
  <c r="AK454" i="1"/>
  <c r="AL454" i="1"/>
  <c r="AM454" i="1"/>
  <c r="AO454" i="1"/>
  <c r="BE454" i="1" s="1"/>
  <c r="AP454" i="1"/>
  <c r="AQ454" i="1"/>
  <c r="BB454" i="1"/>
  <c r="BC454" i="1" a="1"/>
  <c r="BC454" i="1" s="1"/>
  <c r="BD454" i="1" a="1"/>
  <c r="BD454" i="1"/>
  <c r="BF454" i="1"/>
  <c r="BR454" i="1"/>
  <c r="BS454" i="1"/>
  <c r="A455" i="1"/>
  <c r="G455" i="1"/>
  <c r="M455" i="1" a="1"/>
  <c r="M455" i="1"/>
  <c r="N455" i="1" a="1"/>
  <c r="N455" i="1" s="1"/>
  <c r="AN455" i="1" s="1"/>
  <c r="R455" i="1"/>
  <c r="S455" i="1" a="1"/>
  <c r="S455" i="1" s="1"/>
  <c r="T455" i="1" a="1"/>
  <c r="T455" i="1"/>
  <c r="U455" i="1"/>
  <c r="AI455" i="1"/>
  <c r="AJ455" i="1"/>
  <c r="AK455" i="1"/>
  <c r="AL455" i="1"/>
  <c r="AM455" i="1"/>
  <c r="AO455" i="1"/>
  <c r="BE455" i="1" s="1"/>
  <c r="AP455" i="1"/>
  <c r="AQ455" i="1"/>
  <c r="BB455" i="1"/>
  <c r="BC455" i="1" a="1"/>
  <c r="BC455" i="1" s="1"/>
  <c r="BD455" i="1" a="1"/>
  <c r="BD455" i="1"/>
  <c r="BF455" i="1"/>
  <c r="BR455" i="1"/>
  <c r="BS455" i="1"/>
  <c r="A456" i="1"/>
  <c r="G456" i="1"/>
  <c r="M456" i="1" a="1"/>
  <c r="M456" i="1"/>
  <c r="N456" i="1" a="1"/>
  <c r="N456" i="1" s="1"/>
  <c r="AN456" i="1" s="1"/>
  <c r="R456" i="1"/>
  <c r="S456" i="1" a="1"/>
  <c r="S456" i="1" s="1"/>
  <c r="T456" i="1" a="1"/>
  <c r="T456" i="1"/>
  <c r="U456" i="1"/>
  <c r="AI456" i="1"/>
  <c r="AJ456" i="1"/>
  <c r="AK456" i="1"/>
  <c r="AL456" i="1"/>
  <c r="AM456" i="1"/>
  <c r="AO456" i="1"/>
  <c r="BE456" i="1" s="1"/>
  <c r="AP456" i="1"/>
  <c r="AQ456" i="1"/>
  <c r="BB456" i="1"/>
  <c r="BC456" i="1" a="1"/>
  <c r="BC456" i="1" s="1"/>
  <c r="BD456" i="1" a="1"/>
  <c r="BD456" i="1"/>
  <c r="BF456" i="1"/>
  <c r="BR456" i="1"/>
  <c r="BS456" i="1"/>
  <c r="A457" i="1"/>
  <c r="G457" i="1"/>
  <c r="M457" i="1" a="1"/>
  <c r="M457" i="1"/>
  <c r="N457" i="1" a="1"/>
  <c r="N457" i="1" s="1"/>
  <c r="AN457" i="1" s="1"/>
  <c r="R457" i="1"/>
  <c r="S457" i="1" a="1"/>
  <c r="S457" i="1" s="1"/>
  <c r="T457" i="1" a="1"/>
  <c r="T457" i="1"/>
  <c r="U457" i="1"/>
  <c r="AI457" i="1"/>
  <c r="AJ457" i="1"/>
  <c r="AK457" i="1"/>
  <c r="AL457" i="1"/>
  <c r="AM457" i="1"/>
  <c r="AO457" i="1"/>
  <c r="BE457" i="1" s="1"/>
  <c r="AP457" i="1"/>
  <c r="AQ457" i="1"/>
  <c r="BB457" i="1"/>
  <c r="BC457" i="1" a="1"/>
  <c r="BC457" i="1" s="1"/>
  <c r="BD457" i="1" a="1"/>
  <c r="BD457" i="1"/>
  <c r="BF457" i="1"/>
  <c r="BR457" i="1"/>
  <c r="BS457" i="1"/>
  <c r="A458" i="1"/>
  <c r="G458" i="1"/>
  <c r="M458" i="1" a="1"/>
  <c r="M458" i="1"/>
  <c r="N458" i="1" a="1"/>
  <c r="N458" i="1" s="1"/>
  <c r="AN458" i="1" s="1"/>
  <c r="R458" i="1"/>
  <c r="S458" i="1" a="1"/>
  <c r="S458" i="1" s="1"/>
  <c r="T458" i="1" a="1"/>
  <c r="T458" i="1" s="1"/>
  <c r="U458" i="1"/>
  <c r="AI458" i="1"/>
  <c r="AJ458" i="1"/>
  <c r="AK458" i="1"/>
  <c r="AL458" i="1"/>
  <c r="AM458" i="1"/>
  <c r="AO458" i="1"/>
  <c r="BE458" i="1" s="1"/>
  <c r="AP458" i="1"/>
  <c r="AQ458" i="1"/>
  <c r="BB458" i="1"/>
  <c r="BC458" i="1" a="1"/>
  <c r="BC458" i="1" s="1"/>
  <c r="BD458" i="1" a="1"/>
  <c r="BD458" i="1" s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S459" i="1" a="1"/>
  <c r="S459" i="1" s="1"/>
  <c r="T459" i="1" a="1"/>
  <c r="T459" i="1" s="1"/>
  <c r="U459" i="1"/>
  <c r="AI459" i="1"/>
  <c r="AJ459" i="1"/>
  <c r="AK459" i="1"/>
  <c r="AL459" i="1"/>
  <c r="AO459" i="1"/>
  <c r="BE459" i="1" s="1"/>
  <c r="AP459" i="1"/>
  <c r="AQ459" i="1"/>
  <c r="BB459" i="1"/>
  <c r="BC459" i="1" a="1"/>
  <c r="BC459" i="1" s="1"/>
  <c r="BF459" i="1"/>
  <c r="BR459" i="1"/>
  <c r="BS459" i="1"/>
  <c r="A460" i="1"/>
  <c r="G460" i="1"/>
  <c r="M460" i="1" a="1"/>
  <c r="M460" i="1"/>
  <c r="AM460" i="1" s="1"/>
  <c r="N460" i="1" a="1"/>
  <c r="N460" i="1" s="1"/>
  <c r="AN460" i="1" s="1"/>
  <c r="R460" i="1"/>
  <c r="S460" i="1" a="1"/>
  <c r="S460" i="1" s="1"/>
  <c r="T460" i="1" a="1"/>
  <c r="T460" i="1"/>
  <c r="U460" i="1"/>
  <c r="AI460" i="1"/>
  <c r="AJ460" i="1"/>
  <c r="AK460" i="1"/>
  <c r="AL460" i="1"/>
  <c r="AO460" i="1"/>
  <c r="BE460" i="1" s="1"/>
  <c r="AP460" i="1"/>
  <c r="AQ460" i="1"/>
  <c r="BB460" i="1"/>
  <c r="BC460" i="1" a="1"/>
  <c r="BC460" i="1" s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S461" i="1" a="1"/>
  <c r="S461" i="1" s="1"/>
  <c r="T461" i="1" a="1"/>
  <c r="T461" i="1"/>
  <c r="U461" i="1"/>
  <c r="AI461" i="1"/>
  <c r="BB461" i="1" s="1"/>
  <c r="AJ461" i="1"/>
  <c r="AK461" i="1"/>
  <c r="AL461" i="1"/>
  <c r="AO461" i="1"/>
  <c r="BE461" i="1" s="1"/>
  <c r="AP461" i="1"/>
  <c r="AQ461" i="1"/>
  <c r="BC461" i="1" a="1"/>
  <c r="BC461" i="1" s="1"/>
  <c r="BD461" i="1" a="1"/>
  <c r="BD461" i="1" s="1"/>
  <c r="BF461" i="1"/>
  <c r="BR461" i="1"/>
  <c r="BS461" i="1"/>
  <c r="A462" i="1"/>
  <c r="G462" i="1"/>
  <c r="M462" i="1" a="1"/>
  <c r="M462" i="1"/>
  <c r="AM462" i="1" s="1"/>
  <c r="N462" i="1" a="1"/>
  <c r="N462" i="1" s="1"/>
  <c r="AN462" i="1" s="1"/>
  <c r="R462" i="1"/>
  <c r="S462" i="1" a="1"/>
  <c r="S462" i="1" s="1"/>
  <c r="T462" i="1" a="1"/>
  <c r="T462" i="1" s="1"/>
  <c r="U462" i="1"/>
  <c r="AI462" i="1"/>
  <c r="BB462" i="1" s="1"/>
  <c r="AJ462" i="1"/>
  <c r="AK462" i="1"/>
  <c r="AL462" i="1"/>
  <c r="AO462" i="1"/>
  <c r="BE462" i="1" s="1"/>
  <c r="AP462" i="1"/>
  <c r="AQ462" i="1"/>
  <c r="BC462" i="1" a="1"/>
  <c r="BC462" i="1" s="1"/>
  <c r="BF462" i="1"/>
  <c r="BR462" i="1"/>
  <c r="BS462" i="1"/>
  <c r="A463" i="1"/>
  <c r="G463" i="1"/>
  <c r="M463" i="1" a="1"/>
  <c r="M463" i="1"/>
  <c r="AM463" i="1" s="1"/>
  <c r="N463" i="1" a="1"/>
  <c r="N463" i="1" s="1"/>
  <c r="AN463" i="1" s="1"/>
  <c r="R463" i="1"/>
  <c r="S463" i="1" a="1"/>
  <c r="S463" i="1" s="1"/>
  <c r="T463" i="1" a="1"/>
  <c r="T463" i="1"/>
  <c r="U463" i="1"/>
  <c r="AI463" i="1"/>
  <c r="AJ463" i="1"/>
  <c r="AK463" i="1"/>
  <c r="AL463" i="1"/>
  <c r="AO463" i="1"/>
  <c r="BE463" i="1" s="1"/>
  <c r="AP463" i="1"/>
  <c r="AQ463" i="1"/>
  <c r="BB463" i="1"/>
  <c r="BC463" i="1" a="1"/>
  <c r="BC463" i="1" s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S464" i="1" a="1"/>
  <c r="S464" i="1" s="1"/>
  <c r="T464" i="1" a="1"/>
  <c r="T464" i="1"/>
  <c r="U464" i="1"/>
  <c r="AI464" i="1"/>
  <c r="BB464" i="1" s="1"/>
  <c r="AJ464" i="1"/>
  <c r="AK464" i="1"/>
  <c r="AL464" i="1"/>
  <c r="AO464" i="1"/>
  <c r="BE464" i="1" s="1"/>
  <c r="AP464" i="1"/>
  <c r="AQ464" i="1"/>
  <c r="BC464" i="1" a="1"/>
  <c r="BC464" i="1" s="1"/>
  <c r="BD464" i="1" a="1"/>
  <c r="BD464" i="1" s="1"/>
  <c r="BF464" i="1"/>
  <c r="BR464" i="1"/>
  <c r="BS464" i="1"/>
  <c r="A465" i="1"/>
  <c r="G465" i="1"/>
  <c r="M465" i="1" a="1"/>
  <c r="M465" i="1"/>
  <c r="AM465" i="1" s="1"/>
  <c r="N465" i="1" a="1"/>
  <c r="N465" i="1" s="1"/>
  <c r="AN465" i="1" s="1"/>
  <c r="R465" i="1"/>
  <c r="S465" i="1" a="1"/>
  <c r="S465" i="1" s="1"/>
  <c r="T465" i="1" a="1"/>
  <c r="T465" i="1" s="1"/>
  <c r="U465" i="1"/>
  <c r="AI465" i="1"/>
  <c r="BB465" i="1" s="1"/>
  <c r="AJ465" i="1"/>
  <c r="AK465" i="1"/>
  <c r="AL465" i="1"/>
  <c r="AO465" i="1"/>
  <c r="BE465" i="1" s="1"/>
  <c r="AP465" i="1"/>
  <c r="AQ465" i="1"/>
  <c r="BC465" i="1" a="1"/>
  <c r="BC465" i="1" s="1"/>
  <c r="BF465" i="1"/>
  <c r="BR465" i="1"/>
  <c r="BS465" i="1"/>
  <c r="A466" i="1"/>
  <c r="G466" i="1"/>
  <c r="M466" i="1" a="1"/>
  <c r="M466" i="1"/>
  <c r="AM466" i="1" s="1"/>
  <c r="N466" i="1" a="1"/>
  <c r="N466" i="1" s="1"/>
  <c r="AN466" i="1" s="1"/>
  <c r="R466" i="1"/>
  <c r="S466" i="1" a="1"/>
  <c r="S466" i="1" s="1"/>
  <c r="T466" i="1" a="1"/>
  <c r="T466" i="1" s="1"/>
  <c r="U466" i="1"/>
  <c r="AI466" i="1"/>
  <c r="BB466" i="1" s="1"/>
  <c r="AJ466" i="1"/>
  <c r="AK466" i="1"/>
  <c r="AL466" i="1"/>
  <c r="AO466" i="1"/>
  <c r="BE466" i="1" s="1"/>
  <c r="AP466" i="1"/>
  <c r="AQ466" i="1"/>
  <c r="BC466" i="1" a="1"/>
  <c r="BC466" i="1" s="1"/>
  <c r="BF466" i="1"/>
  <c r="BR466" i="1"/>
  <c r="BS466" i="1"/>
  <c r="A467" i="1"/>
  <c r="G467" i="1"/>
  <c r="M467" i="1" a="1"/>
  <c r="M467" i="1"/>
  <c r="AM467" i="1" s="1"/>
  <c r="N467" i="1" a="1"/>
  <c r="N467" i="1" s="1"/>
  <c r="AN467" i="1" s="1"/>
  <c r="R467" i="1"/>
  <c r="S467" i="1" a="1"/>
  <c r="S467" i="1" s="1"/>
  <c r="T467" i="1" a="1"/>
  <c r="T467" i="1" s="1"/>
  <c r="U467" i="1"/>
  <c r="AI467" i="1"/>
  <c r="BB467" i="1" s="1"/>
  <c r="AJ467" i="1"/>
  <c r="AK467" i="1"/>
  <c r="AL467" i="1"/>
  <c r="AO467" i="1"/>
  <c r="BE467" i="1" s="1"/>
  <c r="AP467" i="1"/>
  <c r="AQ467" i="1"/>
  <c r="BC467" i="1" a="1"/>
  <c r="BC467" i="1" s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S468" i="1" a="1"/>
  <c r="S468" i="1" s="1"/>
  <c r="T468" i="1" a="1"/>
  <c r="T468" i="1" s="1"/>
  <c r="U468" i="1"/>
  <c r="AI468" i="1"/>
  <c r="AJ468" i="1"/>
  <c r="AK468" i="1"/>
  <c r="AL468" i="1"/>
  <c r="AO468" i="1"/>
  <c r="BE468" i="1" s="1"/>
  <c r="AP468" i="1"/>
  <c r="AQ468" i="1"/>
  <c r="BB468" i="1"/>
  <c r="BC468" i="1" a="1"/>
  <c r="BC468" i="1" s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S469" i="1" a="1"/>
  <c r="S469" i="1" s="1"/>
  <c r="T469" i="1" a="1"/>
  <c r="T469" i="1" s="1"/>
  <c r="U469" i="1"/>
  <c r="AI469" i="1"/>
  <c r="AJ469" i="1"/>
  <c r="AK469" i="1"/>
  <c r="AL469" i="1"/>
  <c r="AO469" i="1"/>
  <c r="BE469" i="1" s="1"/>
  <c r="AP469" i="1"/>
  <c r="AQ469" i="1"/>
  <c r="BB469" i="1"/>
  <c r="BC469" i="1" a="1"/>
  <c r="BC469" i="1" s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S470" i="1" a="1"/>
  <c r="S470" i="1" s="1"/>
  <c r="T470" i="1" a="1"/>
  <c r="T470" i="1" s="1"/>
  <c r="U470" i="1"/>
  <c r="AI470" i="1"/>
  <c r="BB470" i="1" s="1"/>
  <c r="AJ470" i="1"/>
  <c r="AK470" i="1"/>
  <c r="AL470" i="1"/>
  <c r="AO470" i="1"/>
  <c r="BE470" i="1" s="1"/>
  <c r="AP470" i="1"/>
  <c r="AQ470" i="1"/>
  <c r="BC470" i="1" a="1"/>
  <c r="BC470" i="1" s="1"/>
  <c r="BF470" i="1"/>
  <c r="BR470" i="1"/>
  <c r="BS470" i="1"/>
  <c r="A471" i="1"/>
  <c r="G471" i="1"/>
  <c r="M471" i="1" a="1"/>
  <c r="M471" i="1"/>
  <c r="AM471" i="1" s="1"/>
  <c r="N471" i="1" a="1"/>
  <c r="N471" i="1" s="1"/>
  <c r="AN471" i="1" s="1"/>
  <c r="R471" i="1"/>
  <c r="S471" i="1" a="1"/>
  <c r="S471" i="1" s="1"/>
  <c r="T471" i="1" a="1"/>
  <c r="T471" i="1" s="1"/>
  <c r="U471" i="1"/>
  <c r="AI471" i="1"/>
  <c r="BB471" i="1" s="1"/>
  <c r="AJ471" i="1"/>
  <c r="AK471" i="1"/>
  <c r="AL471" i="1"/>
  <c r="AO471" i="1"/>
  <c r="BE471" i="1" s="1"/>
  <c r="AP471" i="1"/>
  <c r="AQ471" i="1"/>
  <c r="BC471" i="1" a="1"/>
  <c r="BC471" i="1" s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S472" i="1" a="1"/>
  <c r="S472" i="1" s="1"/>
  <c r="T472" i="1" a="1"/>
  <c r="T472" i="1"/>
  <c r="U472" i="1"/>
  <c r="AI472" i="1"/>
  <c r="AJ472" i="1"/>
  <c r="AK472" i="1"/>
  <c r="AL472" i="1"/>
  <c r="AO472" i="1"/>
  <c r="BE472" i="1" s="1"/>
  <c r="AP472" i="1"/>
  <c r="AQ472" i="1"/>
  <c r="BB472" i="1"/>
  <c r="BC472" i="1" a="1"/>
  <c r="BC472" i="1" s="1"/>
  <c r="BF472" i="1"/>
  <c r="BR472" i="1"/>
  <c r="BS472" i="1"/>
  <c r="A473" i="1"/>
  <c r="G473" i="1"/>
  <c r="M473" i="1" a="1"/>
  <c r="M473" i="1"/>
  <c r="AM473" i="1" s="1"/>
  <c r="N473" i="1" a="1"/>
  <c r="N473" i="1" s="1"/>
  <c r="AN473" i="1" s="1"/>
  <c r="R473" i="1"/>
  <c r="S473" i="1" a="1"/>
  <c r="S473" i="1" s="1"/>
  <c r="T473" i="1" a="1"/>
  <c r="T473" i="1" s="1"/>
  <c r="U473" i="1"/>
  <c r="AI473" i="1"/>
  <c r="BB473" i="1" s="1"/>
  <c r="AJ473" i="1"/>
  <c r="AK473" i="1"/>
  <c r="AL473" i="1"/>
  <c r="AO473" i="1"/>
  <c r="BE473" i="1" s="1"/>
  <c r="AP473" i="1"/>
  <c r="AQ473" i="1"/>
  <c r="BC473" i="1" a="1"/>
  <c r="BC473" i="1" s="1"/>
  <c r="BD473" i="1" a="1"/>
  <c r="BD473" i="1" s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S474" i="1" a="1"/>
  <c r="S474" i="1" s="1"/>
  <c r="T474" i="1" a="1"/>
  <c r="T474" i="1" s="1"/>
  <c r="U474" i="1"/>
  <c r="AI474" i="1"/>
  <c r="BB474" i="1" s="1"/>
  <c r="AJ474" i="1"/>
  <c r="AK474" i="1"/>
  <c r="AL474" i="1"/>
  <c r="AO474" i="1"/>
  <c r="BE474" i="1" s="1"/>
  <c r="AP474" i="1"/>
  <c r="AQ474" i="1"/>
  <c r="BC474" i="1" a="1"/>
  <c r="BC474" i="1" s="1"/>
  <c r="BF474" i="1"/>
  <c r="BR474" i="1"/>
  <c r="BS474" i="1"/>
  <c r="A475" i="1"/>
  <c r="G475" i="1"/>
  <c r="M475" i="1" a="1"/>
  <c r="M475" i="1"/>
  <c r="AM475" i="1" s="1"/>
  <c r="N475" i="1" a="1"/>
  <c r="N475" i="1" s="1"/>
  <c r="AN475" i="1" s="1"/>
  <c r="R475" i="1"/>
  <c r="S475" i="1" a="1"/>
  <c r="S475" i="1" s="1"/>
  <c r="T475" i="1" a="1"/>
  <c r="T475" i="1"/>
  <c r="U475" i="1"/>
  <c r="AI475" i="1"/>
  <c r="AJ475" i="1"/>
  <c r="AK475" i="1"/>
  <c r="AL475" i="1"/>
  <c r="AO475" i="1"/>
  <c r="BE475" i="1" s="1"/>
  <c r="AP475" i="1"/>
  <c r="AQ475" i="1"/>
  <c r="BB475" i="1"/>
  <c r="BC475" i="1" a="1"/>
  <c r="BC475" i="1" s="1"/>
  <c r="BF475" i="1"/>
  <c r="BR475" i="1"/>
  <c r="BS475" i="1"/>
  <c r="A476" i="1"/>
  <c r="G476" i="1"/>
  <c r="M476" i="1" a="1"/>
  <c r="M476" i="1"/>
  <c r="AM476" i="1" s="1"/>
  <c r="N476" i="1" a="1"/>
  <c r="N476" i="1" s="1"/>
  <c r="AN476" i="1" s="1"/>
  <c r="R476" i="1"/>
  <c r="S476" i="1" a="1"/>
  <c r="S476" i="1" s="1"/>
  <c r="T476" i="1" a="1"/>
  <c r="T476" i="1" s="1"/>
  <c r="U476" i="1"/>
  <c r="AI476" i="1"/>
  <c r="AJ476" i="1"/>
  <c r="AK476" i="1"/>
  <c r="AL476" i="1"/>
  <c r="AO476" i="1"/>
  <c r="BE476" i="1" s="1"/>
  <c r="AP476" i="1"/>
  <c r="AQ476" i="1"/>
  <c r="BB476" i="1"/>
  <c r="BC476" i="1" a="1"/>
  <c r="BC476" i="1" s="1"/>
  <c r="BF476" i="1"/>
  <c r="BR476" i="1"/>
  <c r="BS476" i="1"/>
  <c r="A477" i="1"/>
  <c r="G477" i="1"/>
  <c r="M477" i="1" a="1"/>
  <c r="M477" i="1"/>
  <c r="AM477" i="1" s="1"/>
  <c r="N477" i="1" a="1"/>
  <c r="N477" i="1" s="1"/>
  <c r="AN477" i="1" s="1"/>
  <c r="R477" i="1"/>
  <c r="S477" i="1" a="1"/>
  <c r="S477" i="1" s="1"/>
  <c r="T477" i="1" a="1"/>
  <c r="T477" i="1" s="1"/>
  <c r="U477" i="1"/>
  <c r="AI477" i="1"/>
  <c r="BB477" i="1" s="1"/>
  <c r="AJ477" i="1"/>
  <c r="AK477" i="1"/>
  <c r="AL477" i="1"/>
  <c r="AO477" i="1"/>
  <c r="BE477" i="1" s="1"/>
  <c r="AP477" i="1"/>
  <c r="AQ477" i="1"/>
  <c r="BC477" i="1" a="1"/>
  <c r="BC477" i="1" s="1"/>
  <c r="BD477" i="1" a="1"/>
  <c r="BD477" i="1" s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S478" i="1" a="1"/>
  <c r="S478" i="1" s="1"/>
  <c r="T478" i="1" a="1"/>
  <c r="T478" i="1" s="1"/>
  <c r="U478" i="1"/>
  <c r="AI478" i="1"/>
  <c r="AJ478" i="1"/>
  <c r="AK478" i="1"/>
  <c r="AL478" i="1"/>
  <c r="AO478" i="1"/>
  <c r="BE478" i="1" s="1"/>
  <c r="AP478" i="1"/>
  <c r="AQ478" i="1"/>
  <c r="BB478" i="1"/>
  <c r="BC478" i="1" a="1"/>
  <c r="BC478" i="1" s="1"/>
  <c r="BF478" i="1"/>
  <c r="BR478" i="1"/>
  <c r="BS478" i="1"/>
  <c r="A479" i="1"/>
  <c r="G479" i="1"/>
  <c r="M479" i="1" a="1"/>
  <c r="M479" i="1"/>
  <c r="AM479" i="1" s="1"/>
  <c r="N479" i="1" a="1"/>
  <c r="N479" i="1" s="1"/>
  <c r="AN479" i="1" s="1"/>
  <c r="R479" i="1"/>
  <c r="S479" i="1" a="1"/>
  <c r="S479" i="1" s="1"/>
  <c r="T479" i="1" a="1"/>
  <c r="T479" i="1" s="1"/>
  <c r="U479" i="1"/>
  <c r="AI479" i="1"/>
  <c r="AJ479" i="1"/>
  <c r="AK479" i="1"/>
  <c r="AL479" i="1"/>
  <c r="AO479" i="1"/>
  <c r="BE479" i="1" s="1"/>
  <c r="AP479" i="1"/>
  <c r="AQ479" i="1"/>
  <c r="BB479" i="1"/>
  <c r="BC479" i="1" a="1"/>
  <c r="BC479" i="1" s="1"/>
  <c r="BF479" i="1"/>
  <c r="BR479" i="1"/>
  <c r="BS479" i="1"/>
  <c r="A480" i="1"/>
  <c r="G480" i="1"/>
  <c r="M480" i="1" a="1"/>
  <c r="M480" i="1"/>
  <c r="AM480" i="1" s="1"/>
  <c r="N480" i="1" a="1"/>
  <c r="N480" i="1" s="1"/>
  <c r="AN480" i="1" s="1"/>
  <c r="R480" i="1"/>
  <c r="S480" i="1" a="1"/>
  <c r="S480" i="1" s="1"/>
  <c r="T480" i="1" a="1"/>
  <c r="T480" i="1" s="1"/>
  <c r="U480" i="1"/>
  <c r="AI480" i="1"/>
  <c r="BB480" i="1" s="1"/>
  <c r="AJ480" i="1"/>
  <c r="AK480" i="1"/>
  <c r="AL480" i="1"/>
  <c r="AO480" i="1"/>
  <c r="BE480" i="1" s="1"/>
  <c r="AP480" i="1"/>
  <c r="AQ480" i="1"/>
  <c r="BC480" i="1" a="1"/>
  <c r="BC480" i="1" s="1"/>
  <c r="BD480" i="1" a="1"/>
  <c r="BD480" i="1" s="1"/>
  <c r="BF480" i="1"/>
  <c r="BR480" i="1"/>
  <c r="BS480" i="1"/>
  <c r="A481" i="1"/>
  <c r="G481" i="1"/>
  <c r="M481" i="1" a="1"/>
  <c r="M481" i="1"/>
  <c r="AM481" i="1" s="1"/>
  <c r="N481" i="1" a="1"/>
  <c r="N481" i="1" s="1"/>
  <c r="AN481" i="1" s="1"/>
  <c r="R481" i="1"/>
  <c r="S481" i="1" a="1"/>
  <c r="S481" i="1" s="1"/>
  <c r="T481" i="1" a="1"/>
  <c r="T481" i="1"/>
  <c r="U481" i="1"/>
  <c r="AI481" i="1"/>
  <c r="AJ481" i="1"/>
  <c r="AK481" i="1"/>
  <c r="AL481" i="1"/>
  <c r="AO481" i="1"/>
  <c r="BE481" i="1" s="1"/>
  <c r="AP481" i="1"/>
  <c r="AQ481" i="1"/>
  <c r="BB481" i="1"/>
  <c r="BC481" i="1" a="1"/>
  <c r="BC481" i="1" s="1"/>
  <c r="BF481" i="1"/>
  <c r="BR481" i="1"/>
  <c r="BS481" i="1"/>
  <c r="A482" i="1"/>
  <c r="G482" i="1"/>
  <c r="M482" i="1" a="1"/>
  <c r="M482" i="1"/>
  <c r="AM482" i="1" s="1"/>
  <c r="N482" i="1" a="1"/>
  <c r="N482" i="1" s="1"/>
  <c r="AN482" i="1" s="1"/>
  <c r="R482" i="1"/>
  <c r="S482" i="1" a="1"/>
  <c r="S482" i="1" s="1"/>
  <c r="T482" i="1" a="1"/>
  <c r="T482" i="1" s="1"/>
  <c r="U482" i="1"/>
  <c r="AI482" i="1"/>
  <c r="BB482" i="1" s="1"/>
  <c r="AJ482" i="1"/>
  <c r="AK482" i="1"/>
  <c r="AL482" i="1"/>
  <c r="AO482" i="1"/>
  <c r="BE482" i="1" s="1"/>
  <c r="AP482" i="1"/>
  <c r="AQ482" i="1"/>
  <c r="BC482" i="1" a="1"/>
  <c r="BC482" i="1" s="1"/>
  <c r="BF482" i="1"/>
  <c r="BR482" i="1"/>
  <c r="BS482" i="1"/>
  <c r="A483" i="1"/>
  <c r="G483" i="1"/>
  <c r="M483" i="1" a="1"/>
  <c r="M483" i="1"/>
  <c r="AM483" i="1" s="1"/>
  <c r="N483" i="1" a="1"/>
  <c r="N483" i="1" s="1"/>
  <c r="AN483" i="1" s="1"/>
  <c r="R483" i="1"/>
  <c r="S483" i="1" a="1"/>
  <c r="S483" i="1" s="1"/>
  <c r="T483" i="1" a="1"/>
  <c r="T483" i="1" s="1"/>
  <c r="U483" i="1"/>
  <c r="AI483" i="1"/>
  <c r="BB483" i="1" s="1"/>
  <c r="AJ483" i="1"/>
  <c r="AK483" i="1"/>
  <c r="AL483" i="1"/>
  <c r="AO483" i="1"/>
  <c r="BE483" i="1" s="1"/>
  <c r="AP483" i="1"/>
  <c r="AQ483" i="1"/>
  <c r="BC483" i="1" a="1"/>
  <c r="BC483" i="1" s="1"/>
  <c r="BF483" i="1"/>
  <c r="BR483" i="1"/>
  <c r="BS483" i="1"/>
  <c r="A484" i="1"/>
  <c r="G484" i="1"/>
  <c r="M484" i="1" a="1"/>
  <c r="M484" i="1"/>
  <c r="AM484" i="1" s="1"/>
  <c r="N484" i="1" a="1"/>
  <c r="N484" i="1" s="1"/>
  <c r="AN484" i="1" s="1"/>
  <c r="R484" i="1"/>
  <c r="S484" i="1" a="1"/>
  <c r="S484" i="1" s="1"/>
  <c r="T484" i="1" a="1"/>
  <c r="T484" i="1"/>
  <c r="U484" i="1"/>
  <c r="AI484" i="1"/>
  <c r="AJ484" i="1"/>
  <c r="AK484" i="1"/>
  <c r="AL484" i="1"/>
  <c r="AO484" i="1"/>
  <c r="BE484" i="1" s="1"/>
  <c r="AP484" i="1"/>
  <c r="AQ484" i="1"/>
  <c r="BB484" i="1"/>
  <c r="BC484" i="1" a="1"/>
  <c r="BC484" i="1" s="1"/>
  <c r="BF484" i="1"/>
  <c r="BR484" i="1"/>
  <c r="BS484" i="1"/>
  <c r="A485" i="1"/>
  <c r="G485" i="1"/>
  <c r="M485" i="1" a="1"/>
  <c r="M485" i="1"/>
  <c r="AM485" i="1" s="1"/>
  <c r="N485" i="1" a="1"/>
  <c r="N485" i="1" s="1"/>
  <c r="AN485" i="1" s="1"/>
  <c r="R485" i="1"/>
  <c r="S485" i="1" a="1"/>
  <c r="S485" i="1" s="1"/>
  <c r="T485" i="1" a="1"/>
  <c r="T485" i="1" s="1"/>
  <c r="U485" i="1"/>
  <c r="AI485" i="1"/>
  <c r="BB485" i="1" s="1"/>
  <c r="AJ485" i="1"/>
  <c r="AK485" i="1"/>
  <c r="AL485" i="1"/>
  <c r="AO485" i="1"/>
  <c r="BE485" i="1" s="1"/>
  <c r="AP485" i="1"/>
  <c r="AQ485" i="1"/>
  <c r="BC485" i="1" a="1"/>
  <c r="BC485" i="1" s="1"/>
  <c r="BF485" i="1"/>
  <c r="BR485" i="1"/>
  <c r="BS485" i="1"/>
  <c r="A486" i="1"/>
  <c r="G486" i="1"/>
  <c r="M486" i="1" a="1"/>
  <c r="M486" i="1"/>
  <c r="AM486" i="1" s="1"/>
  <c r="N486" i="1" a="1"/>
  <c r="N486" i="1" s="1"/>
  <c r="AN486" i="1" s="1"/>
  <c r="R486" i="1"/>
  <c r="S486" i="1" a="1"/>
  <c r="S486" i="1" s="1"/>
  <c r="T486" i="1" a="1"/>
  <c r="T486" i="1" s="1"/>
  <c r="U486" i="1"/>
  <c r="AI486" i="1"/>
  <c r="BB486" i="1" s="1"/>
  <c r="AJ486" i="1"/>
  <c r="AK486" i="1"/>
  <c r="AL486" i="1"/>
  <c r="AO486" i="1"/>
  <c r="BE486" i="1" s="1"/>
  <c r="AP486" i="1"/>
  <c r="AQ486" i="1"/>
  <c r="BC486" i="1" a="1"/>
  <c r="BC486" i="1" s="1"/>
  <c r="BF486" i="1"/>
  <c r="BR486" i="1"/>
  <c r="BS486" i="1"/>
  <c r="A487" i="1"/>
  <c r="G487" i="1"/>
  <c r="M487" i="1" a="1"/>
  <c r="M487" i="1"/>
  <c r="AM487" i="1" s="1"/>
  <c r="N487" i="1" a="1"/>
  <c r="N487" i="1" s="1"/>
  <c r="AN487" i="1" s="1"/>
  <c r="R487" i="1"/>
  <c r="S487" i="1" a="1"/>
  <c r="S487" i="1" s="1"/>
  <c r="T487" i="1" a="1"/>
  <c r="T487" i="1"/>
  <c r="U487" i="1"/>
  <c r="AI487" i="1"/>
  <c r="AJ487" i="1"/>
  <c r="AK487" i="1"/>
  <c r="AL487" i="1"/>
  <c r="AO487" i="1"/>
  <c r="BE487" i="1" s="1"/>
  <c r="AP487" i="1"/>
  <c r="AQ487" i="1"/>
  <c r="BB487" i="1"/>
  <c r="BC487" i="1" a="1"/>
  <c r="BC487" i="1" s="1"/>
  <c r="BF487" i="1"/>
  <c r="BR487" i="1"/>
  <c r="BS487" i="1"/>
  <c r="A488" i="1"/>
  <c r="G488" i="1"/>
  <c r="M488" i="1" a="1"/>
  <c r="M488" i="1"/>
  <c r="AM488" i="1" s="1"/>
  <c r="N488" i="1" a="1"/>
  <c r="N488" i="1" s="1"/>
  <c r="AN488" i="1" s="1"/>
  <c r="R488" i="1"/>
  <c r="S488" i="1" a="1"/>
  <c r="S488" i="1" s="1"/>
  <c r="T488" i="1" a="1"/>
  <c r="T488" i="1" s="1"/>
  <c r="U488" i="1"/>
  <c r="AI488" i="1"/>
  <c r="BB488" i="1" s="1"/>
  <c r="AJ488" i="1"/>
  <c r="AK488" i="1"/>
  <c r="AL488" i="1"/>
  <c r="AO488" i="1"/>
  <c r="BE488" i="1" s="1"/>
  <c r="AP488" i="1"/>
  <c r="AQ488" i="1"/>
  <c r="BC488" i="1" a="1"/>
  <c r="BC488" i="1" s="1"/>
  <c r="BD488" i="1" a="1"/>
  <c r="BD488" i="1" s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S489" i="1" a="1"/>
  <c r="S489" i="1" s="1"/>
  <c r="T489" i="1" a="1"/>
  <c r="T489" i="1" s="1"/>
  <c r="U489" i="1"/>
  <c r="AI489" i="1"/>
  <c r="AJ489" i="1"/>
  <c r="AK489" i="1"/>
  <c r="AL489" i="1"/>
  <c r="AO489" i="1"/>
  <c r="BE489" i="1" s="1"/>
  <c r="AP489" i="1"/>
  <c r="AQ489" i="1"/>
  <c r="BB489" i="1"/>
  <c r="BC489" i="1" a="1"/>
  <c r="BC489" i="1" s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S490" i="1" a="1"/>
  <c r="S490" i="1" s="1"/>
  <c r="T490" i="1" a="1"/>
  <c r="T490" i="1"/>
  <c r="U490" i="1"/>
  <c r="AI490" i="1"/>
  <c r="AJ490" i="1"/>
  <c r="AK490" i="1"/>
  <c r="AL490" i="1"/>
  <c r="AO490" i="1"/>
  <c r="BD490" i="1" s="1" a="1"/>
  <c r="BD490" i="1" s="1"/>
  <c r="AP490" i="1"/>
  <c r="AQ490" i="1"/>
  <c r="BB490" i="1"/>
  <c r="BC490" i="1" a="1"/>
  <c r="BC490" i="1" s="1"/>
  <c r="BE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S491" i="1" a="1"/>
  <c r="S491" i="1" s="1"/>
  <c r="T491" i="1" a="1"/>
  <c r="T491" i="1"/>
  <c r="U491" i="1"/>
  <c r="AI491" i="1"/>
  <c r="AJ491" i="1"/>
  <c r="AK491" i="1"/>
  <c r="AL491" i="1"/>
  <c r="AO491" i="1"/>
  <c r="BD491" i="1" s="1" a="1"/>
  <c r="BD491" i="1" s="1"/>
  <c r="AP491" i="1"/>
  <c r="AQ491" i="1"/>
  <c r="BB491" i="1"/>
  <c r="BC491" i="1" a="1"/>
  <c r="BC491" i="1" s="1"/>
  <c r="BE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S492" i="1" a="1"/>
  <c r="S492" i="1" s="1"/>
  <c r="T492" i="1" a="1"/>
  <c r="T492" i="1"/>
  <c r="U492" i="1"/>
  <c r="AI492" i="1"/>
  <c r="AJ492" i="1"/>
  <c r="AK492" i="1"/>
  <c r="AL492" i="1"/>
  <c r="AO492" i="1"/>
  <c r="BD492" i="1" s="1" a="1"/>
  <c r="BD492" i="1" s="1"/>
  <c r="AP492" i="1"/>
  <c r="AQ492" i="1"/>
  <c r="BB492" i="1"/>
  <c r="BC492" i="1" a="1"/>
  <c r="BC492" i="1" s="1"/>
  <c r="BE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S493" i="1" a="1"/>
  <c r="S493" i="1" s="1"/>
  <c r="T493" i="1" a="1"/>
  <c r="T493" i="1"/>
  <c r="U493" i="1"/>
  <c r="AI493" i="1"/>
  <c r="AJ493" i="1"/>
  <c r="AK493" i="1"/>
  <c r="AL493" i="1"/>
  <c r="AO493" i="1"/>
  <c r="BD493" i="1" s="1" a="1"/>
  <c r="BD493" i="1" s="1"/>
  <c r="AP493" i="1"/>
  <c r="AQ493" i="1"/>
  <c r="BB493" i="1"/>
  <c r="BC493" i="1" a="1"/>
  <c r="BC493" i="1" s="1"/>
  <c r="BE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S494" i="1" a="1"/>
  <c r="S494" i="1" s="1"/>
  <c r="T494" i="1" a="1"/>
  <c r="T494" i="1" s="1"/>
  <c r="U494" i="1"/>
  <c r="AI494" i="1"/>
  <c r="BB494" i="1" s="1"/>
  <c r="AJ494" i="1"/>
  <c r="AK494" i="1"/>
  <c r="AL494" i="1"/>
  <c r="AO494" i="1"/>
  <c r="AP494" i="1"/>
  <c r="AQ494" i="1"/>
  <c r="BC494" i="1" a="1"/>
  <c r="BC494" i="1" s="1"/>
  <c r="BD494" i="1" a="1"/>
  <c r="BD494" i="1" s="1"/>
  <c r="BE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S495" i="1" a="1"/>
  <c r="S495" i="1" s="1"/>
  <c r="T495" i="1" a="1"/>
  <c r="T495" i="1" s="1"/>
  <c r="U495" i="1"/>
  <c r="AI495" i="1"/>
  <c r="BB495" i="1" s="1"/>
  <c r="AJ495" i="1"/>
  <c r="AK495" i="1"/>
  <c r="AL495" i="1"/>
  <c r="AO495" i="1"/>
  <c r="BE495" i="1" s="1"/>
  <c r="AP495" i="1"/>
  <c r="AQ495" i="1"/>
  <c r="BC495" i="1" a="1"/>
  <c r="BC495" i="1" s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S496" i="1" a="1"/>
  <c r="S496" i="1" s="1"/>
  <c r="T496" i="1" a="1"/>
  <c r="T496" i="1" s="1"/>
  <c r="U496" i="1"/>
  <c r="AI496" i="1"/>
  <c r="BB496" i="1" s="1"/>
  <c r="AJ496" i="1"/>
  <c r="AK496" i="1"/>
  <c r="AL496" i="1"/>
  <c r="AO496" i="1"/>
  <c r="BE496" i="1" s="1"/>
  <c r="AP496" i="1"/>
  <c r="AQ496" i="1"/>
  <c r="BC496" i="1" a="1"/>
  <c r="BC496" i="1" s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S497" i="1" a="1"/>
  <c r="S497" i="1" s="1"/>
  <c r="T497" i="1" a="1"/>
  <c r="T497" i="1" s="1"/>
  <c r="U497" i="1"/>
  <c r="AI497" i="1"/>
  <c r="BB497" i="1" s="1"/>
  <c r="AJ497" i="1"/>
  <c r="AK497" i="1"/>
  <c r="AL497" i="1"/>
  <c r="AO497" i="1"/>
  <c r="BE497" i="1" s="1"/>
  <c r="AP497" i="1"/>
  <c r="AQ497" i="1"/>
  <c r="BC497" i="1" a="1"/>
  <c r="BC497" i="1" s="1"/>
  <c r="BD497" i="1" a="1"/>
  <c r="BD497" i="1" s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S498" i="1" a="1"/>
  <c r="S498" i="1" s="1"/>
  <c r="T498" i="1" a="1"/>
  <c r="T498" i="1" s="1"/>
  <c r="U498" i="1"/>
  <c r="AI498" i="1"/>
  <c r="BB498" i="1" s="1"/>
  <c r="AJ498" i="1"/>
  <c r="AK498" i="1"/>
  <c r="AL498" i="1"/>
  <c r="AO498" i="1"/>
  <c r="BE498" i="1" s="1"/>
  <c r="AP498" i="1"/>
  <c r="AQ498" i="1"/>
  <c r="BC498" i="1" a="1"/>
  <c r="BC498" i="1" s="1"/>
  <c r="BF498" i="1"/>
  <c r="BR498" i="1"/>
  <c r="BS498" i="1"/>
  <c r="A499" i="1"/>
  <c r="G499" i="1"/>
  <c r="M499" i="1" a="1"/>
  <c r="M499" i="1"/>
  <c r="AM499" i="1" s="1"/>
  <c r="N499" i="1" a="1"/>
  <c r="N499" i="1" s="1"/>
  <c r="AN499" i="1" s="1"/>
  <c r="R499" i="1"/>
  <c r="S499" i="1" a="1"/>
  <c r="S499" i="1" s="1"/>
  <c r="T499" i="1" a="1"/>
  <c r="T499" i="1" s="1"/>
  <c r="U499" i="1"/>
  <c r="AI499" i="1"/>
  <c r="BB499" i="1" s="1"/>
  <c r="AJ499" i="1"/>
  <c r="AK499" i="1"/>
  <c r="AL499" i="1"/>
  <c r="AO499" i="1"/>
  <c r="BE499" i="1" s="1"/>
  <c r="AP499" i="1"/>
  <c r="AQ499" i="1"/>
  <c r="BC499" i="1" a="1"/>
  <c r="BC499" i="1" s="1"/>
  <c r="BF499" i="1"/>
  <c r="BR499" i="1"/>
  <c r="BS499" i="1"/>
  <c r="A500" i="1"/>
  <c r="G500" i="1"/>
  <c r="M500" i="1" a="1"/>
  <c r="M500" i="1"/>
  <c r="AM500" i="1" s="1"/>
  <c r="N500" i="1" a="1"/>
  <c r="N500" i="1" s="1"/>
  <c r="AN500" i="1" s="1"/>
  <c r="R500" i="1"/>
  <c r="S500" i="1" a="1"/>
  <c r="S500" i="1" s="1"/>
  <c r="T500" i="1" a="1"/>
  <c r="T500" i="1" s="1"/>
  <c r="U500" i="1"/>
  <c r="AI500" i="1"/>
  <c r="BB500" i="1" s="1"/>
  <c r="AJ500" i="1"/>
  <c r="AK500" i="1"/>
  <c r="AL500" i="1"/>
  <c r="AO500" i="1"/>
  <c r="BE500" i="1" s="1"/>
  <c r="AP500" i="1"/>
  <c r="AQ500" i="1"/>
  <c r="BC500" i="1" a="1"/>
  <c r="BC500" i="1" s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 s="1"/>
  <c r="U501" i="1"/>
  <c r="AI501" i="1"/>
  <c r="BB501" i="1" s="1"/>
  <c r="AJ501" i="1"/>
  <c r="AK501" i="1"/>
  <c r="AL501" i="1"/>
  <c r="AO501" i="1"/>
  <c r="BD501" i="1" s="1" a="1"/>
  <c r="BD501" i="1" s="1"/>
  <c r="AP501" i="1"/>
  <c r="AQ501" i="1"/>
  <c r="BC501" i="1" a="1"/>
  <c r="BC501" i="1" s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 s="1"/>
  <c r="U502" i="1"/>
  <c r="AI502" i="1"/>
  <c r="BB502" i="1" s="1"/>
  <c r="AJ502" i="1"/>
  <c r="AK502" i="1"/>
  <c r="AL502" i="1"/>
  <c r="AO502" i="1"/>
  <c r="BE502" i="1" s="1"/>
  <c r="AP502" i="1"/>
  <c r="AQ502" i="1"/>
  <c r="BC502" i="1" a="1"/>
  <c r="BC502" i="1" s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 s="1"/>
  <c r="U503" i="1"/>
  <c r="AI503" i="1"/>
  <c r="BB503" i="1" s="1"/>
  <c r="AJ503" i="1"/>
  <c r="AK503" i="1"/>
  <c r="AL503" i="1"/>
  <c r="AO503" i="1"/>
  <c r="BE503" i="1" s="1"/>
  <c r="AP503" i="1"/>
  <c r="AQ503" i="1"/>
  <c r="BC503" i="1" a="1"/>
  <c r="BC503" i="1" s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 s="1"/>
  <c r="U504" i="1"/>
  <c r="AI504" i="1"/>
  <c r="BB504" i="1" s="1"/>
  <c r="AJ504" i="1"/>
  <c r="AK504" i="1"/>
  <c r="AL504" i="1"/>
  <c r="AO504" i="1"/>
  <c r="BE504" i="1" s="1"/>
  <c r="AP504" i="1"/>
  <c r="AQ504" i="1"/>
  <c r="BC504" i="1" a="1"/>
  <c r="BC504" i="1" s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 s="1"/>
  <c r="U505" i="1"/>
  <c r="AI505" i="1"/>
  <c r="BB505" i="1" s="1"/>
  <c r="AJ505" i="1"/>
  <c r="AK505" i="1"/>
  <c r="AL505" i="1"/>
  <c r="AO505" i="1"/>
  <c r="BE505" i="1" s="1"/>
  <c r="AP505" i="1"/>
  <c r="AQ505" i="1"/>
  <c r="BC505" i="1" a="1"/>
  <c r="BC505" i="1" s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S506" i="1" a="1"/>
  <c r="S506" i="1" s="1"/>
  <c r="T506" i="1" a="1"/>
  <c r="T506" i="1" s="1"/>
  <c r="U506" i="1"/>
  <c r="AI506" i="1"/>
  <c r="BB506" i="1" s="1"/>
  <c r="AJ506" i="1"/>
  <c r="AK506" i="1"/>
  <c r="AL506" i="1"/>
  <c r="AO506" i="1"/>
  <c r="BE506" i="1" s="1"/>
  <c r="AP506" i="1"/>
  <c r="AQ506" i="1"/>
  <c r="BC506" i="1" a="1"/>
  <c r="BC506" i="1" s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S507" i="1" a="1"/>
  <c r="S507" i="1" s="1"/>
  <c r="T507" i="1" a="1"/>
  <c r="T507" i="1" s="1"/>
  <c r="U507" i="1"/>
  <c r="AI507" i="1"/>
  <c r="BB507" i="1" s="1"/>
  <c r="AJ507" i="1"/>
  <c r="AK507" i="1"/>
  <c r="AL507" i="1"/>
  <c r="AO507" i="1"/>
  <c r="BE507" i="1" s="1"/>
  <c r="AP507" i="1"/>
  <c r="AQ507" i="1"/>
  <c r="BC507" i="1" a="1"/>
  <c r="BC507" i="1" s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S508" i="1" a="1"/>
  <c r="S508" i="1" s="1"/>
  <c r="T508" i="1" a="1"/>
  <c r="T508" i="1" s="1"/>
  <c r="U508" i="1"/>
  <c r="AI508" i="1"/>
  <c r="BB508" i="1" s="1"/>
  <c r="AJ508" i="1"/>
  <c r="AK508" i="1"/>
  <c r="AL508" i="1"/>
  <c r="AO508" i="1"/>
  <c r="BE508" i="1" s="1"/>
  <c r="AP508" i="1"/>
  <c r="AQ508" i="1"/>
  <c r="BC508" i="1" a="1"/>
  <c r="BC508" i="1" s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O509" i="1"/>
  <c r="BE509" i="1" s="1"/>
  <c r="AP509" i="1"/>
  <c r="AQ509" i="1"/>
  <c r="BC509" i="1" a="1"/>
  <c r="BC509" i="1" s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S511" i="1" a="1"/>
  <c r="S511" i="1" s="1"/>
  <c r="T511" i="1" a="1"/>
  <c r="T511" i="1" s="1"/>
  <c r="U511" i="1"/>
  <c r="AI511" i="1"/>
  <c r="BB511" i="1" s="1"/>
  <c r="AJ511" i="1"/>
  <c r="AK511" i="1"/>
  <c r="AL511" i="1"/>
  <c r="AO511" i="1"/>
  <c r="BE511" i="1" s="1"/>
  <c r="AP511" i="1"/>
  <c r="AQ511" i="1"/>
  <c r="BC511" i="1" a="1"/>
  <c r="BC511" i="1" s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S512" i="1" a="1"/>
  <c r="S512" i="1" s="1"/>
  <c r="T512" i="1" a="1"/>
  <c r="T512" i="1" s="1"/>
  <c r="U512" i="1"/>
  <c r="AI512" i="1"/>
  <c r="BB512" i="1" s="1"/>
  <c r="AJ512" i="1"/>
  <c r="AK512" i="1"/>
  <c r="AL512" i="1"/>
  <c r="AO512" i="1"/>
  <c r="BE512" i="1" s="1"/>
  <c r="AP512" i="1"/>
  <c r="AQ512" i="1"/>
  <c r="BC512" i="1" a="1"/>
  <c r="BC512" i="1" s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S514" i="1" a="1"/>
  <c r="S514" i="1" s="1"/>
  <c r="T514" i="1" a="1"/>
  <c r="T514" i="1" s="1"/>
  <c r="U514" i="1"/>
  <c r="AI514" i="1"/>
  <c r="BB514" i="1" s="1"/>
  <c r="AJ514" i="1"/>
  <c r="AK514" i="1"/>
  <c r="AL514" i="1"/>
  <c r="AO514" i="1"/>
  <c r="BE514" i="1" s="1"/>
  <c r="AP514" i="1"/>
  <c r="AQ514" i="1"/>
  <c r="BC514" i="1" a="1"/>
  <c r="BC514" i="1" s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 s="1"/>
  <c r="U517" i="1"/>
  <c r="AI517" i="1"/>
  <c r="BB517" i="1" s="1"/>
  <c r="AJ517" i="1"/>
  <c r="AK517" i="1"/>
  <c r="AL517" i="1"/>
  <c r="AO517" i="1"/>
  <c r="BE517" i="1" s="1"/>
  <c r="AP517" i="1"/>
  <c r="AQ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D518" i="1" s="1" a="1"/>
  <c r="BD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BB519" i="1" s="1"/>
  <c r="AJ519" i="1"/>
  <c r="AK519" i="1"/>
  <c r="AL519" i="1"/>
  <c r="AO519" i="1"/>
  <c r="BD519" i="1" s="1" a="1"/>
  <c r="BD519" i="1" s="1"/>
  <c r="AP519" i="1"/>
  <c r="AQ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 s="1"/>
  <c r="U520" i="1"/>
  <c r="AI520" i="1"/>
  <c r="BB520" i="1" s="1"/>
  <c r="AJ520" i="1"/>
  <c r="AK520" i="1"/>
  <c r="AL520" i="1"/>
  <c r="AO520" i="1"/>
  <c r="BE520" i="1" s="1"/>
  <c r="AP520" i="1"/>
  <c r="AQ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O537" i="1"/>
  <c r="BE537" i="1" s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E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D548" i="1" s="1" a="1"/>
  <c r="BD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AJ553" i="1"/>
  <c r="AK553" i="1"/>
  <c r="AL553" i="1"/>
  <c r="AM553" i="1"/>
  <c r="AN553" i="1"/>
  <c r="AO553" i="1"/>
  <c r="AP553" i="1"/>
  <c r="AQ553" i="1"/>
  <c r="BB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A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E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E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A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E306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7" i="12" s="1"/>
  <c r="T310" i="1" a="1"/>
  <c r="T310" i="1" s="1"/>
  <c r="E307" i="12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8" i="12" s="1"/>
  <c r="T311" i="1" a="1"/>
  <c r="T311" i="1" s="1"/>
  <c r="E308" i="12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0" i="12" s="1"/>
  <c r="T313" i="1" a="1"/>
  <c r="T313" i="1" s="1"/>
  <c r="E310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1" i="12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2" i="12" s="1"/>
  <c r="T315" i="1" a="1"/>
  <c r="T315" i="1" s="1"/>
  <c r="E312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D313" i="12" s="1"/>
  <c r="T316" i="1" a="1"/>
  <c r="T316" i="1" s="1"/>
  <c r="E313" i="12" s="1"/>
  <c r="U316" i="1"/>
  <c r="AI316" i="1"/>
  <c r="BB316" i="1" s="1"/>
  <c r="AJ316" i="1"/>
  <c r="AK316" i="1"/>
  <c r="AL316" i="1"/>
  <c r="AO316" i="1"/>
  <c r="BE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E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E315" i="12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6" i="12" s="1"/>
  <c r="T319" i="1" a="1"/>
  <c r="T319" i="1" s="1"/>
  <c r="E316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7" i="12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8" i="12" s="1"/>
  <c r="T321" i="1" a="1"/>
  <c r="T321" i="1" s="1"/>
  <c r="E318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D319" i="12" s="1"/>
  <c r="T322" i="1" a="1"/>
  <c r="T322" i="1" s="1"/>
  <c r="E319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E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1" i="12" s="1"/>
  <c r="T324" i="1" a="1"/>
  <c r="T324" i="1" s="1"/>
  <c r="E321" i="12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2" i="12" s="1"/>
  <c r="T325" i="1" a="1"/>
  <c r="T325" i="1" s="1"/>
  <c r="E322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3" i="12" s="1"/>
  <c r="T326" i="1" a="1"/>
  <c r="T326" i="1" s="1"/>
  <c r="E323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E324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5" i="12" s="1"/>
  <c r="T328" i="1" a="1"/>
  <c r="T328" i="1" s="1"/>
  <c r="E325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6" i="12" s="1"/>
  <c r="T329" i="1" a="1"/>
  <c r="T329" i="1" s="1"/>
  <c r="E326" i="12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7" i="12" s="1"/>
  <c r="T330" i="1" a="1"/>
  <c r="T330" i="1" s="1"/>
  <c r="E327" i="12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8" i="12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29" i="12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0" i="12" s="1"/>
  <c r="T333" i="1" a="1"/>
  <c r="T333" i="1" s="1"/>
  <c r="E330" i="12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1" i="12" s="1"/>
  <c r="T334" i="1" a="1"/>
  <c r="T334" i="1" s="1"/>
  <c r="E331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2" i="12" s="1"/>
  <c r="T335" i="1" a="1"/>
  <c r="T335" i="1" s="1"/>
  <c r="E332" i="12" s="1"/>
  <c r="U335" i="1"/>
  <c r="AI335" i="1"/>
  <c r="BB335" i="1" s="1"/>
  <c r="AJ335" i="1"/>
  <c r="AK335" i="1"/>
  <c r="AL335" i="1"/>
  <c r="AO335" i="1"/>
  <c r="BE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3" i="12" s="1"/>
  <c r="T336" i="1" a="1"/>
  <c r="T336" i="1" s="1"/>
  <c r="E333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4" i="12" s="1"/>
  <c r="T337" i="1" a="1"/>
  <c r="T337" i="1" s="1"/>
  <c r="E334" i="12" s="1"/>
  <c r="U337" i="1"/>
  <c r="AI337" i="1"/>
  <c r="BB337" i="1" s="1"/>
  <c r="AJ337" i="1"/>
  <c r="AK337" i="1"/>
  <c r="AL337" i="1"/>
  <c r="AO337" i="1"/>
  <c r="BD337" i="1" s="1" a="1"/>
  <c r="BD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5" i="12" s="1"/>
  <c r="T338" i="1" a="1"/>
  <c r="T338" i="1" s="1"/>
  <c r="E335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R339" i="1"/>
  <c r="S339" i="1" a="1"/>
  <c r="S339" i="1" s="1"/>
  <c r="D336" i="12" s="1"/>
  <c r="T339" i="1" a="1"/>
  <c r="T339" i="1" s="1"/>
  <c r="E336" i="12" s="1"/>
  <c r="U339" i="1"/>
  <c r="AI339" i="1"/>
  <c r="BB339" i="1" s="1"/>
  <c r="AJ339" i="1"/>
  <c r="AK339" i="1"/>
  <c r="AL339" i="1"/>
  <c r="AO339" i="1"/>
  <c r="BE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R340" i="1"/>
  <c r="S340" i="1" a="1"/>
  <c r="S340" i="1" s="1"/>
  <c r="D337" i="12" s="1"/>
  <c r="T340" i="1" a="1"/>
  <c r="T340" i="1" s="1"/>
  <c r="E337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N341" i="1" a="1"/>
  <c r="N341" i="1" s="1"/>
  <c r="R341" i="1"/>
  <c r="S341" i="1" a="1"/>
  <c r="S341" i="1" s="1"/>
  <c r="D338" i="12" s="1"/>
  <c r="T341" i="1" a="1"/>
  <c r="T341" i="1" s="1"/>
  <c r="E338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39" i="12" s="1"/>
  <c r="T342" i="1" a="1"/>
  <c r="T342" i="1" s="1"/>
  <c r="E339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0" i="12" s="1"/>
  <c r="T343" i="1" a="1"/>
  <c r="T343" i="1" s="1"/>
  <c r="E340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1" i="12" s="1"/>
  <c r="T344" i="1" a="1"/>
  <c r="T344" i="1" s="1"/>
  <c r="E341" i="12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2" i="12" s="1"/>
  <c r="T345" i="1" a="1"/>
  <c r="T345" i="1" s="1"/>
  <c r="E342" i="12" s="1"/>
  <c r="U345" i="1"/>
  <c r="AI345" i="1"/>
  <c r="BB345" i="1" s="1"/>
  <c r="AJ345" i="1"/>
  <c r="AK345" i="1"/>
  <c r="AL345" i="1"/>
  <c r="AO345" i="1"/>
  <c r="BE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R346" i="1"/>
  <c r="S346" i="1" a="1"/>
  <c r="S346" i="1" s="1"/>
  <c r="D343" i="12" s="1"/>
  <c r="T346" i="1" a="1"/>
  <c r="T346" i="1" s="1"/>
  <c r="E343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N347" i="1" a="1"/>
  <c r="N347" i="1" s="1"/>
  <c r="R347" i="1"/>
  <c r="S347" i="1" a="1"/>
  <c r="S347" i="1" s="1"/>
  <c r="D344" i="12" s="1"/>
  <c r="T347" i="1" a="1"/>
  <c r="T347" i="1" s="1"/>
  <c r="E344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5" i="12" s="1"/>
  <c r="T348" i="1" a="1"/>
  <c r="T348" i="1" s="1"/>
  <c r="E345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6" i="12" s="1"/>
  <c r="T349" i="1" a="1"/>
  <c r="T349" i="1" s="1"/>
  <c r="E346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7" i="12" s="1"/>
  <c r="T350" i="1" a="1"/>
  <c r="T350" i="1" s="1"/>
  <c r="E347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8" i="12" s="1"/>
  <c r="T351" i="1" a="1"/>
  <c r="T351" i="1" s="1"/>
  <c r="E348" i="12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49" i="12" s="1"/>
  <c r="T352" i="1" a="1"/>
  <c r="T352" i="1" s="1"/>
  <c r="E349" i="12" s="1"/>
  <c r="U352" i="1"/>
  <c r="AI352" i="1"/>
  <c r="BB352" i="1" s="1"/>
  <c r="AJ352" i="1"/>
  <c r="AK352" i="1"/>
  <c r="AL352" i="1"/>
  <c r="AO352" i="1"/>
  <c r="BE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E350" i="12" s="1"/>
  <c r="U353" i="1"/>
  <c r="AI353" i="1"/>
  <c r="BB353" i="1" s="1"/>
  <c r="AJ353" i="1"/>
  <c r="AK353" i="1"/>
  <c r="AL353" i="1"/>
  <c r="AO353" i="1"/>
  <c r="BD353" i="1" s="1" a="1"/>
  <c r="BD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1" i="12" s="1"/>
  <c r="T354" i="1" a="1"/>
  <c r="T354" i="1" s="1"/>
  <c r="E351" i="12" s="1"/>
  <c r="U354" i="1"/>
  <c r="AI354" i="1"/>
  <c r="BB354" i="1" s="1"/>
  <c r="AJ354" i="1"/>
  <c r="AK354" i="1"/>
  <c r="AL354" i="1"/>
  <c r="AO354" i="1"/>
  <c r="BE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2" i="12" s="1"/>
  <c r="T355" i="1" a="1"/>
  <c r="T355" i="1" s="1"/>
  <c r="E352" i="12" s="1"/>
  <c r="U355" i="1"/>
  <c r="AI355" i="1"/>
  <c r="BB355" i="1" s="1"/>
  <c r="AJ355" i="1"/>
  <c r="AK355" i="1"/>
  <c r="AL355" i="1"/>
  <c r="AO355" i="1"/>
  <c r="BD355" i="1" s="1" a="1"/>
  <c r="BD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E353" i="12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E354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N358" i="1" a="1"/>
  <c r="N358" i="1" s="1"/>
  <c r="AN358" i="1" s="1"/>
  <c r="R358" i="1"/>
  <c r="S358" i="1" a="1"/>
  <c r="S358" i="1" s="1"/>
  <c r="D355" i="12" s="1"/>
  <c r="T358" i="1" a="1"/>
  <c r="T358" i="1" s="1"/>
  <c r="E355" i="12" s="1"/>
  <c r="U358" i="1"/>
  <c r="AI358" i="1"/>
  <c r="BB358" i="1" s="1"/>
  <c r="AJ358" i="1"/>
  <c r="AK358" i="1"/>
  <c r="AL358" i="1"/>
  <c r="AO358" i="1"/>
  <c r="BD358" i="1" s="1" a="1"/>
  <c r="BD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D356" i="12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E357" i="12" s="1"/>
  <c r="U360" i="1"/>
  <c r="AI360" i="1"/>
  <c r="BB360" i="1" s="1"/>
  <c r="AJ360" i="1"/>
  <c r="AK360" i="1"/>
  <c r="AL360" i="1"/>
  <c r="AO360" i="1"/>
  <c r="BE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R361" i="1"/>
  <c r="S361" i="1" a="1"/>
  <c r="S361" i="1" s="1"/>
  <c r="D358" i="12" s="1"/>
  <c r="T361" i="1" a="1"/>
  <c r="T361" i="1" s="1"/>
  <c r="E358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N362" i="1" a="1"/>
  <c r="N362" i="1" s="1"/>
  <c r="AN362" i="1" s="1"/>
  <c r="R362" i="1"/>
  <c r="S362" i="1" a="1"/>
  <c r="S362" i="1" s="1"/>
  <c r="D359" i="12" s="1"/>
  <c r="T362" i="1" a="1"/>
  <c r="T362" i="1" s="1"/>
  <c r="E359" i="12" s="1"/>
  <c r="U362" i="1"/>
  <c r="AI362" i="1"/>
  <c r="BB362" i="1" s="1"/>
  <c r="AJ362" i="1"/>
  <c r="AK362" i="1"/>
  <c r="AL362" i="1"/>
  <c r="AO362" i="1"/>
  <c r="BD362" i="1" s="1" a="1"/>
  <c r="BD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0" i="12" s="1"/>
  <c r="T363" i="1" a="1"/>
  <c r="T363" i="1" s="1"/>
  <c r="E360" i="12" s="1"/>
  <c r="U363" i="1"/>
  <c r="AI363" i="1"/>
  <c r="BB363" i="1" s="1"/>
  <c r="AJ363" i="1"/>
  <c r="AK363" i="1"/>
  <c r="AL363" i="1"/>
  <c r="AO363" i="1"/>
  <c r="BE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R364" i="1"/>
  <c r="S364" i="1" a="1"/>
  <c r="S364" i="1" s="1"/>
  <c r="D361" i="12" s="1"/>
  <c r="T364" i="1" a="1"/>
  <c r="T364" i="1" s="1"/>
  <c r="E361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D362" i="12" s="1"/>
  <c r="T365" i="1" a="1"/>
  <c r="T365" i="1" s="1"/>
  <c r="E362" i="12" s="1"/>
  <c r="U365" i="1"/>
  <c r="AI365" i="1"/>
  <c r="BB365" i="1" s="1"/>
  <c r="AJ365" i="1"/>
  <c r="AK365" i="1"/>
  <c r="AL365" i="1"/>
  <c r="AO365" i="1"/>
  <c r="BD365" i="1" s="1" a="1"/>
  <c r="BD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3" i="12" s="1"/>
  <c r="T366" i="1" a="1"/>
  <c r="T366" i="1" s="1"/>
  <c r="E363" i="12" s="1"/>
  <c r="U366" i="1"/>
  <c r="AI366" i="1"/>
  <c r="BB366" i="1" s="1"/>
  <c r="AJ366" i="1"/>
  <c r="AK366" i="1"/>
  <c r="AL366" i="1"/>
  <c r="AO366" i="1"/>
  <c r="BE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R367" i="1"/>
  <c r="S367" i="1" a="1"/>
  <c r="S367" i="1" s="1"/>
  <c r="D364" i="12" s="1"/>
  <c r="T367" i="1" a="1"/>
  <c r="T367" i="1" s="1"/>
  <c r="E364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D365" i="12" s="1"/>
  <c r="T368" i="1" a="1"/>
  <c r="T368" i="1" s="1"/>
  <c r="E365" i="12" s="1"/>
  <c r="U368" i="1"/>
  <c r="AI368" i="1"/>
  <c r="BB368" i="1" s="1"/>
  <c r="AJ368" i="1"/>
  <c r="AK368" i="1"/>
  <c r="AL368" i="1"/>
  <c r="AO368" i="1"/>
  <c r="BD368" i="1" s="1" a="1"/>
  <c r="BD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6" i="12" s="1"/>
  <c r="T369" i="1" a="1"/>
  <c r="T369" i="1" s="1"/>
  <c r="E366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R370" i="1"/>
  <c r="S370" i="1" a="1"/>
  <c r="S370" i="1" s="1"/>
  <c r="D367" i="12" s="1"/>
  <c r="T370" i="1" a="1"/>
  <c r="T370" i="1" s="1"/>
  <c r="E367" i="12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E368" i="12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E369" i="12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D370" i="12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D372" i="12" s="1"/>
  <c r="T375" i="1" a="1"/>
  <c r="T375" i="1" s="1"/>
  <c r="E372" i="12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E375" i="12" s="1"/>
  <c r="U378" i="1"/>
  <c r="AI378" i="1"/>
  <c r="BB378" i="1" s="1"/>
  <c r="AJ378" i="1"/>
  <c r="AK378" i="1"/>
  <c r="AL378" i="1"/>
  <c r="AO378" i="1"/>
  <c r="BE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E378" i="12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E381" i="12" s="1"/>
  <c r="U384" i="1"/>
  <c r="AI384" i="1"/>
  <c r="BB384" i="1" s="1"/>
  <c r="AJ384" i="1"/>
  <c r="AK384" i="1"/>
  <c r="AL384" i="1"/>
  <c r="AO384" i="1"/>
  <c r="BE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E384" i="12" s="1"/>
  <c r="U387" i="1"/>
  <c r="AI387" i="1"/>
  <c r="BB387" i="1" s="1"/>
  <c r="AJ387" i="1"/>
  <c r="AK387" i="1"/>
  <c r="AL387" i="1"/>
  <c r="AO387" i="1"/>
  <c r="BE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D398" i="1" s="1" a="1"/>
  <c r="BD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AJ402" i="1" s="1"/>
  <c r="AK402" i="1"/>
  <c r="AL402" i="1"/>
  <c r="AO402" i="1"/>
  <c r="BE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BB403" i="1" s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J405" i="1" s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AJ407" i="1" s="1"/>
  <c r="AK407" i="1"/>
  <c r="AL407" i="1"/>
  <c r="AO407" i="1"/>
  <c r="BD407" i="1" s="1" a="1"/>
  <c r="BD407" i="1" s="1"/>
  <c r="AP407" i="1"/>
  <c r="AQ407" i="1"/>
  <c r="BC407" i="1" a="1"/>
  <c r="BC407" i="1" s="1"/>
  <c r="BF407" i="1"/>
  <c r="BR407" i="1"/>
  <c r="BS407" i="1"/>
  <c r="A408" i="1"/>
  <c r="C408" i="1"/>
  <c r="G408" i="1"/>
  <c r="AM408" i="1"/>
  <c r="AN408" i="1"/>
  <c r="R408" i="1"/>
  <c r="S408" i="1" a="1"/>
  <c r="S408" i="1" s="1"/>
  <c r="T408" i="1" a="1"/>
  <c r="T408" i="1" s="1"/>
  <c r="U408" i="1"/>
  <c r="AI408" i="1"/>
  <c r="BB408" i="1" s="1"/>
  <c r="AK408" i="1"/>
  <c r="AL408" i="1"/>
  <c r="AO408" i="1"/>
  <c r="BE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D422" i="1" s="1" a="1"/>
  <c r="BD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D436" i="1" s="1" a="1"/>
  <c r="BD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AM165" i="1"/>
  <c r="AN165" i="1"/>
  <c r="R165" i="1"/>
  <c r="S163" i="12" s="1"/>
  <c r="S165" i="1" a="1"/>
  <c r="S165" i="1" s="1"/>
  <c r="T165" i="1" a="1"/>
  <c r="T165" i="1" s="1"/>
  <c r="U165" i="1"/>
  <c r="AI165" i="1"/>
  <c r="BB165" i="1" s="1"/>
  <c r="AK165" i="1"/>
  <c r="K167" i="11" s="1"/>
  <c r="AL165" i="1"/>
  <c r="AO165" i="1"/>
  <c r="BD165" i="1" s="1" a="1"/>
  <c r="BD165" i="1" s="1"/>
  <c r="AP165" i="1"/>
  <c r="M167" i="11" s="1"/>
  <c r="AQ165" i="1"/>
  <c r="BC165" i="1" a="1"/>
  <c r="BC165" i="1" s="1"/>
  <c r="BF165" i="1"/>
  <c r="BR165" i="1"/>
  <c r="BS165" i="1"/>
  <c r="A166" i="1"/>
  <c r="C166" i="1"/>
  <c r="G166" i="1"/>
  <c r="AM166" i="1"/>
  <c r="AN166" i="1"/>
  <c r="R166" i="1"/>
  <c r="S164" i="12" s="1"/>
  <c r="S166" i="1" a="1"/>
  <c r="S166" i="1" s="1"/>
  <c r="T166" i="1" a="1"/>
  <c r="T166" i="1" s="1"/>
  <c r="U166" i="1"/>
  <c r="AI166" i="1"/>
  <c r="BB166" i="1" s="1"/>
  <c r="AK166" i="1"/>
  <c r="K168" i="11" s="1"/>
  <c r="AL166" i="1"/>
  <c r="AO166" i="1"/>
  <c r="BE166" i="1" s="1"/>
  <c r="AP166" i="1"/>
  <c r="M168" i="11" s="1"/>
  <c r="AQ166" i="1"/>
  <c r="BC166" i="1" a="1"/>
  <c r="BC166" i="1" s="1"/>
  <c r="BF166" i="1"/>
  <c r="BR166" i="1"/>
  <c r="BS166" i="1"/>
  <c r="A167" i="1"/>
  <c r="C167" i="1"/>
  <c r="G167" i="1"/>
  <c r="AM167" i="1"/>
  <c r="AN167" i="1"/>
  <c r="R167" i="1"/>
  <c r="S165" i="12" s="1"/>
  <c r="S167" i="1" a="1"/>
  <c r="S167" i="1" s="1"/>
  <c r="T167" i="1" a="1"/>
  <c r="T167" i="1" s="1"/>
  <c r="U167" i="1"/>
  <c r="AI167" i="1"/>
  <c r="BB167" i="1" s="1"/>
  <c r="AK167" i="1"/>
  <c r="K169" i="11" s="1"/>
  <c r="AL167" i="1"/>
  <c r="AO167" i="1"/>
  <c r="BD167" i="1" s="1" a="1"/>
  <c r="BD167" i="1" s="1"/>
  <c r="AP167" i="1"/>
  <c r="M169" i="11" s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K166" i="12" s="1"/>
  <c r="N168" i="1" a="1"/>
  <c r="N168" i="1" s="1"/>
  <c r="R168" i="1"/>
  <c r="S168" i="1" a="1"/>
  <c r="S168" i="1" s="1"/>
  <c r="T168" i="1" a="1"/>
  <c r="T168" i="1" s="1"/>
  <c r="U168" i="1"/>
  <c r="AI168" i="1"/>
  <c r="BB168" i="1" s="1"/>
  <c r="AK168" i="1"/>
  <c r="K170" i="11" s="1"/>
  <c r="AL168" i="1"/>
  <c r="AO168" i="1"/>
  <c r="BD168" i="1" s="1" a="1"/>
  <c r="BD168" i="1" s="1"/>
  <c r="AP168" i="1"/>
  <c r="M170" i="11" s="1"/>
  <c r="AQ168" i="1"/>
  <c r="BC168" i="1" a="1"/>
  <c r="BC168" i="1" s="1"/>
  <c r="BF168" i="1"/>
  <c r="BR168" i="1"/>
  <c r="BS168" i="1"/>
  <c r="A169" i="1"/>
  <c r="C169" i="1"/>
  <c r="G169" i="1"/>
  <c r="AM169" i="1"/>
  <c r="AN169" i="1"/>
  <c r="R169" i="1"/>
  <c r="S167" i="12" s="1"/>
  <c r="S169" i="1" a="1"/>
  <c r="S169" i="1" s="1"/>
  <c r="T169" i="1" a="1"/>
  <c r="T169" i="1" s="1"/>
  <c r="U169" i="1"/>
  <c r="AI169" i="1"/>
  <c r="BB169" i="1" s="1"/>
  <c r="AK169" i="1"/>
  <c r="K171" i="11" s="1"/>
  <c r="AL169" i="1"/>
  <c r="AO169" i="1"/>
  <c r="BE169" i="1" s="1"/>
  <c r="AP169" i="1"/>
  <c r="M171" i="11" s="1"/>
  <c r="AQ169" i="1"/>
  <c r="BC169" i="1" a="1"/>
  <c r="BC169" i="1" s="1"/>
  <c r="BF169" i="1"/>
  <c r="BR169" i="1"/>
  <c r="BS169" i="1"/>
  <c r="A170" i="1"/>
  <c r="C170" i="1"/>
  <c r="G170" i="1"/>
  <c r="AM170" i="1"/>
  <c r="AN170" i="1"/>
  <c r="R170" i="1"/>
  <c r="S168" i="12" s="1"/>
  <c r="S170" i="1" a="1"/>
  <c r="S170" i="1" s="1"/>
  <c r="T170" i="1" a="1"/>
  <c r="T170" i="1" s="1"/>
  <c r="U170" i="1"/>
  <c r="AI170" i="1"/>
  <c r="BB170" i="1" s="1"/>
  <c r="AK170" i="1"/>
  <c r="K172" i="11" s="1"/>
  <c r="AL170" i="1"/>
  <c r="AO170" i="1"/>
  <c r="BD170" i="1" s="1" a="1"/>
  <c r="BD170" i="1" s="1"/>
  <c r="AP170" i="1"/>
  <c r="M172" i="11" s="1"/>
  <c r="AQ170" i="1"/>
  <c r="BC170" i="1" a="1"/>
  <c r="BC170" i="1" s="1"/>
  <c r="BF170" i="1"/>
  <c r="BR170" i="1"/>
  <c r="BS170" i="1"/>
  <c r="G171" i="1"/>
  <c r="AM171" i="1"/>
  <c r="AN171" i="1"/>
  <c r="R171" i="1"/>
  <c r="S169" i="12" s="1"/>
  <c r="S171" i="1" a="1"/>
  <c r="S171" i="1" s="1"/>
  <c r="T171" i="1" a="1"/>
  <c r="T171" i="1" s="1"/>
  <c r="U171" i="1"/>
  <c r="AI171" i="1"/>
  <c r="BB171" i="1" s="1"/>
  <c r="AK171" i="1"/>
  <c r="K173" i="11" s="1"/>
  <c r="AL171" i="1"/>
  <c r="AO171" i="1"/>
  <c r="BD171" i="1" s="1" a="1"/>
  <c r="BD171" i="1" s="1"/>
  <c r="AP171" i="1"/>
  <c r="M173" i="11" s="1"/>
  <c r="AQ171" i="1"/>
  <c r="BC171" i="1" a="1"/>
  <c r="BC171" i="1" s="1"/>
  <c r="BF171" i="1"/>
  <c r="BR171" i="1"/>
  <c r="BS171" i="1"/>
  <c r="G172" i="1"/>
  <c r="AM172" i="1"/>
  <c r="AN172" i="1"/>
  <c r="R172" i="1"/>
  <c r="S172" i="1" a="1"/>
  <c r="S172" i="1" s="1"/>
  <c r="T172" i="1" a="1"/>
  <c r="T172" i="1" s="1"/>
  <c r="U172" i="1"/>
  <c r="AI172" i="1"/>
  <c r="BB172" i="1" s="1"/>
  <c r="AK172" i="1"/>
  <c r="K174" i="11" s="1"/>
  <c r="AL172" i="1"/>
  <c r="AO172" i="1"/>
  <c r="BE172" i="1" s="1"/>
  <c r="AP172" i="1"/>
  <c r="M174" i="11" s="1"/>
  <c r="AQ172" i="1"/>
  <c r="BC172" i="1" a="1"/>
  <c r="BC172" i="1" s="1"/>
  <c r="BF172" i="1"/>
  <c r="BR172" i="1"/>
  <c r="BS172" i="1"/>
  <c r="A173" i="1"/>
  <c r="C173" i="1"/>
  <c r="G173" i="1"/>
  <c r="AM173" i="1"/>
  <c r="AN173" i="1"/>
  <c r="R173" i="1"/>
  <c r="S173" i="1" a="1"/>
  <c r="S173" i="1" s="1"/>
  <c r="T173" i="1" a="1"/>
  <c r="T173" i="1" s="1"/>
  <c r="U173" i="1"/>
  <c r="AI173" i="1"/>
  <c r="BB173" i="1" s="1"/>
  <c r="AK173" i="1"/>
  <c r="K175" i="11" s="1"/>
  <c r="AL173" i="1"/>
  <c r="AO173" i="1"/>
  <c r="BE173" i="1" s="1"/>
  <c r="AP173" i="1"/>
  <c r="M175" i="11" s="1"/>
  <c r="AQ173" i="1"/>
  <c r="BC173" i="1" a="1"/>
  <c r="BC173" i="1" s="1"/>
  <c r="BF173" i="1"/>
  <c r="BR173" i="1"/>
  <c r="BS173" i="1"/>
  <c r="A174" i="1"/>
  <c r="C174" i="1"/>
  <c r="G174" i="1"/>
  <c r="AM174" i="1"/>
  <c r="AN174" i="1"/>
  <c r="R174" i="1"/>
  <c r="S172" i="12" s="1"/>
  <c r="S174" i="1" a="1"/>
  <c r="S174" i="1" s="1"/>
  <c r="T174" i="1" a="1"/>
  <c r="T174" i="1" s="1"/>
  <c r="U174" i="1"/>
  <c r="AI174" i="1"/>
  <c r="BB174" i="1" s="1"/>
  <c r="AK174" i="1"/>
  <c r="K176" i="11" s="1"/>
  <c r="AL174" i="1"/>
  <c r="AO174" i="1"/>
  <c r="BD174" i="1" s="1" a="1"/>
  <c r="BD174" i="1" s="1"/>
  <c r="AP174" i="1"/>
  <c r="M176" i="11" s="1"/>
  <c r="AQ174" i="1"/>
  <c r="BC174" i="1" a="1"/>
  <c r="BC174" i="1" s="1"/>
  <c r="BF174" i="1"/>
  <c r="BR174" i="1"/>
  <c r="BS174" i="1"/>
  <c r="C177" i="11"/>
  <c r="D177" i="11"/>
  <c r="K177" i="11"/>
  <c r="M177" i="11"/>
  <c r="A176" i="1"/>
  <c r="C176" i="1"/>
  <c r="G176" i="1"/>
  <c r="AM176" i="1"/>
  <c r="AN176" i="1"/>
  <c r="R176" i="1"/>
  <c r="S174" i="12" s="1"/>
  <c r="S176" i="1" a="1"/>
  <c r="S176" i="1" s="1"/>
  <c r="T176" i="1" a="1"/>
  <c r="T176" i="1" s="1"/>
  <c r="U176" i="1"/>
  <c r="AI176" i="1"/>
  <c r="BB176" i="1" s="1"/>
  <c r="AK176" i="1"/>
  <c r="K178" i="11" s="1"/>
  <c r="AL176" i="1"/>
  <c r="AO176" i="1"/>
  <c r="BE176" i="1" s="1"/>
  <c r="AP176" i="1"/>
  <c r="M178" i="11" s="1"/>
  <c r="AQ176" i="1"/>
  <c r="BC176" i="1" a="1"/>
  <c r="BC176" i="1" s="1"/>
  <c r="BF176" i="1"/>
  <c r="BS176" i="1"/>
  <c r="A177" i="1"/>
  <c r="C177" i="1"/>
  <c r="G177" i="1"/>
  <c r="AM177" i="1"/>
  <c r="AN177" i="1"/>
  <c r="R177" i="1"/>
  <c r="S175" i="12" s="1"/>
  <c r="S177" i="1" a="1"/>
  <c r="S177" i="1" s="1"/>
  <c r="T177" i="1" a="1"/>
  <c r="T177" i="1" s="1"/>
  <c r="U177" i="1"/>
  <c r="AI177" i="1"/>
  <c r="BB177" i="1" s="1"/>
  <c r="AK177" i="1"/>
  <c r="K179" i="11" s="1"/>
  <c r="AL177" i="1"/>
  <c r="AO177" i="1"/>
  <c r="BD177" i="1" s="1" a="1"/>
  <c r="BD177" i="1" s="1"/>
  <c r="AP177" i="1"/>
  <c r="M179" i="11" s="1"/>
  <c r="AQ177" i="1"/>
  <c r="BC177" i="1" a="1"/>
  <c r="BC177" i="1" s="1"/>
  <c r="BF177" i="1"/>
  <c r="BS177" i="1"/>
  <c r="A178" i="1"/>
  <c r="C178" i="1"/>
  <c r="G178" i="1"/>
  <c r="AM178" i="1"/>
  <c r="AN178" i="1"/>
  <c r="R178" i="1"/>
  <c r="S176" i="12" s="1"/>
  <c r="S178" i="1" a="1"/>
  <c r="S178" i="1" s="1"/>
  <c r="T178" i="1" a="1"/>
  <c r="T178" i="1" s="1"/>
  <c r="U178" i="1"/>
  <c r="AI178" i="1"/>
  <c r="BB178" i="1" s="1"/>
  <c r="AK178" i="1"/>
  <c r="K180" i="11" s="1"/>
  <c r="AL178" i="1"/>
  <c r="AO178" i="1"/>
  <c r="BE178" i="1" s="1"/>
  <c r="AP178" i="1"/>
  <c r="M180" i="11" s="1"/>
  <c r="AQ178" i="1"/>
  <c r="BC178" i="1" a="1"/>
  <c r="BC178" i="1" s="1"/>
  <c r="BF178" i="1"/>
  <c r="BS178" i="1"/>
  <c r="A179" i="1"/>
  <c r="C179" i="1"/>
  <c r="G179" i="1"/>
  <c r="AM179" i="1"/>
  <c r="AN179" i="1"/>
  <c r="R179" i="1"/>
  <c r="S177" i="12" s="1"/>
  <c r="S179" i="1" a="1"/>
  <c r="S179" i="1" s="1"/>
  <c r="T179" i="1" a="1"/>
  <c r="T179" i="1" s="1"/>
  <c r="U179" i="1"/>
  <c r="AI179" i="1"/>
  <c r="BB179" i="1" s="1"/>
  <c r="AK179" i="1"/>
  <c r="K181" i="11" s="1"/>
  <c r="AL179" i="1"/>
  <c r="AO179" i="1"/>
  <c r="BD179" i="1" s="1" a="1"/>
  <c r="BD179" i="1" s="1"/>
  <c r="AP179" i="1"/>
  <c r="M181" i="11" s="1"/>
  <c r="AQ179" i="1"/>
  <c r="BC179" i="1" a="1"/>
  <c r="BC179" i="1" s="1"/>
  <c r="BF179" i="1"/>
  <c r="BS179" i="1"/>
  <c r="A180" i="1"/>
  <c r="C180" i="1"/>
  <c r="G180" i="1"/>
  <c r="AM180" i="1"/>
  <c r="AN180" i="1"/>
  <c r="R180" i="1"/>
  <c r="S178" i="12" s="1"/>
  <c r="S180" i="1" a="1"/>
  <c r="S180" i="1" s="1"/>
  <c r="T180" i="1" a="1"/>
  <c r="T180" i="1" s="1"/>
  <c r="U180" i="1"/>
  <c r="AI180" i="1"/>
  <c r="BB180" i="1" s="1"/>
  <c r="AK180" i="1"/>
  <c r="K182" i="11" s="1"/>
  <c r="AL180" i="1"/>
  <c r="AO180" i="1"/>
  <c r="BD180" i="1" s="1" a="1"/>
  <c r="BD180" i="1" s="1"/>
  <c r="AP180" i="1"/>
  <c r="M182" i="11" s="1"/>
  <c r="AQ180" i="1"/>
  <c r="BC180" i="1" a="1"/>
  <c r="BC180" i="1" s="1"/>
  <c r="BF180" i="1"/>
  <c r="BS180" i="1"/>
  <c r="BQ180" i="1" s="1"/>
  <c r="A181" i="1"/>
  <c r="C181" i="1"/>
  <c r="G181" i="1"/>
  <c r="AM181" i="1"/>
  <c r="AN181" i="1"/>
  <c r="R181" i="1"/>
  <c r="S179" i="12" s="1"/>
  <c r="S181" i="1" a="1"/>
  <c r="S181" i="1" s="1"/>
  <c r="T181" i="1" a="1"/>
  <c r="T181" i="1" s="1"/>
  <c r="U181" i="1"/>
  <c r="AI181" i="1"/>
  <c r="BB181" i="1" s="1"/>
  <c r="AK181" i="1"/>
  <c r="K183" i="11" s="1"/>
  <c r="AL181" i="1"/>
  <c r="AO181" i="1"/>
  <c r="BD181" i="1" s="1" a="1"/>
  <c r="BD181" i="1" s="1"/>
  <c r="AP181" i="1"/>
  <c r="M183" i="11" s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K180" i="12" s="1"/>
  <c r="N182" i="1" a="1"/>
  <c r="N182" i="1" s="1"/>
  <c r="R182" i="1"/>
  <c r="S180" i="12" s="1"/>
  <c r="S182" i="1" a="1"/>
  <c r="S182" i="1" s="1"/>
  <c r="T182" i="1" a="1"/>
  <c r="T182" i="1" s="1"/>
  <c r="U182" i="1"/>
  <c r="AI182" i="1"/>
  <c r="BB182" i="1" s="1"/>
  <c r="AK182" i="1"/>
  <c r="K184" i="11" s="1"/>
  <c r="AL182" i="1"/>
  <c r="AO182" i="1"/>
  <c r="BE182" i="1" s="1"/>
  <c r="AP182" i="1"/>
  <c r="M184" i="11" s="1"/>
  <c r="AQ182" i="1"/>
  <c r="BC182" i="1" a="1"/>
  <c r="BC182" i="1" s="1"/>
  <c r="BF182" i="1"/>
  <c r="BS182" i="1"/>
  <c r="A183" i="1"/>
  <c r="C183" i="1"/>
  <c r="G183" i="1"/>
  <c r="M183" i="1" a="1"/>
  <c r="M183" i="1" s="1"/>
  <c r="K181" i="12" s="1"/>
  <c r="N183" i="1" a="1"/>
  <c r="N183" i="1" s="1"/>
  <c r="R183" i="1"/>
  <c r="S181" i="12" s="1"/>
  <c r="S183" i="1" a="1"/>
  <c r="S183" i="1" s="1"/>
  <c r="T183" i="1" a="1"/>
  <c r="T183" i="1" s="1"/>
  <c r="U183" i="1"/>
  <c r="AI183" i="1"/>
  <c r="BB183" i="1" s="1"/>
  <c r="AK183" i="1"/>
  <c r="K185" i="11" s="1"/>
  <c r="AL183" i="1"/>
  <c r="AO183" i="1"/>
  <c r="BD183" i="1" s="1" a="1"/>
  <c r="BD183" i="1" s="1"/>
  <c r="AP183" i="1"/>
  <c r="M185" i="11" s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K182" i="12" s="1"/>
  <c r="N184" i="1" a="1"/>
  <c r="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K186" i="11" s="1"/>
  <c r="AL184" i="1"/>
  <c r="AO184" i="1"/>
  <c r="BD184" i="1" s="1" a="1"/>
  <c r="BD184" i="1" s="1"/>
  <c r="AP184" i="1"/>
  <c r="M186" i="11" s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K183" i="12" s="1"/>
  <c r="N185" i="1" a="1"/>
  <c r="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K187" i="11" s="1"/>
  <c r="AL185" i="1"/>
  <c r="AO185" i="1"/>
  <c r="BE185" i="1" s="1"/>
  <c r="AP185" i="1"/>
  <c r="M187" i="11" s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K184" i="12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K188" i="11" s="1"/>
  <c r="AL186" i="1"/>
  <c r="AO186" i="1"/>
  <c r="BE186" i="1" s="1"/>
  <c r="AP186" i="1"/>
  <c r="M188" i="11" s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K185" i="12" s="1"/>
  <c r="N187" i="1" a="1"/>
  <c r="N187" i="1" s="1"/>
  <c r="L185" i="12" s="1"/>
  <c r="R187" i="1"/>
  <c r="S185" i="12" s="1"/>
  <c r="S187" i="1" a="1"/>
  <c r="S187" i="1" s="1"/>
  <c r="T187" i="1" a="1"/>
  <c r="T187" i="1" s="1"/>
  <c r="U187" i="1"/>
  <c r="AI187" i="1"/>
  <c r="BB187" i="1" s="1"/>
  <c r="AK187" i="1"/>
  <c r="K189" i="11" s="1"/>
  <c r="AL187" i="1"/>
  <c r="AO187" i="1"/>
  <c r="BD187" i="1" s="1" a="1"/>
  <c r="BD187" i="1" s="1"/>
  <c r="AP187" i="1"/>
  <c r="M189" i="11" s="1"/>
  <c r="AQ187" i="1"/>
  <c r="BC187" i="1" a="1"/>
  <c r="BC187" i="1" s="1"/>
  <c r="BF187" i="1"/>
  <c r="BR187" i="1"/>
  <c r="BS187" i="1"/>
  <c r="A188" i="1"/>
  <c r="C188" i="1"/>
  <c r="G188" i="1"/>
  <c r="K186" i="12"/>
  <c r="R188" i="1"/>
  <c r="S186" i="12" s="1"/>
  <c r="S188" i="1" a="1"/>
  <c r="S188" i="1" s="1"/>
  <c r="T188" i="1" a="1"/>
  <c r="T188" i="1" s="1"/>
  <c r="U188" i="1"/>
  <c r="AI188" i="1"/>
  <c r="BB188" i="1" s="1"/>
  <c r="AK188" i="1"/>
  <c r="K190" i="11" s="1"/>
  <c r="AL188" i="1"/>
  <c r="AO188" i="1"/>
  <c r="AP188" i="1"/>
  <c r="M190" i="11" s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K187" i="12" s="1"/>
  <c r="N189" i="1" a="1"/>
  <c r="N189" i="1" s="1"/>
  <c r="R189" i="1"/>
  <c r="S187" i="12" s="1"/>
  <c r="S189" i="1" a="1"/>
  <c r="S189" i="1" s="1"/>
  <c r="T189" i="1" a="1"/>
  <c r="T189" i="1" s="1"/>
  <c r="U189" i="1"/>
  <c r="AI189" i="1"/>
  <c r="BB189" i="1" s="1"/>
  <c r="AK189" i="1"/>
  <c r="K191" i="11" s="1"/>
  <c r="AL189" i="1"/>
  <c r="AO189" i="1"/>
  <c r="BE189" i="1" s="1"/>
  <c r="AP189" i="1"/>
  <c r="M191" i="11" s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K188" i="12" s="1"/>
  <c r="N190" i="1" a="1"/>
  <c r="N190" i="1" s="1"/>
  <c r="L188" i="12" s="1"/>
  <c r="R190" i="1"/>
  <c r="S188" i="12" s="1"/>
  <c r="S190" i="1" a="1"/>
  <c r="S190" i="1" s="1"/>
  <c r="T190" i="1" a="1"/>
  <c r="T190" i="1" s="1"/>
  <c r="U190" i="1"/>
  <c r="AI190" i="1"/>
  <c r="BB190" i="1" s="1"/>
  <c r="AK190" i="1"/>
  <c r="K192" i="11" s="1"/>
  <c r="AL190" i="1"/>
  <c r="AO190" i="1"/>
  <c r="BD190" i="1" s="1" a="1"/>
  <c r="BD190" i="1" s="1"/>
  <c r="AP190" i="1"/>
  <c r="M192" i="11" s="1"/>
  <c r="AQ190" i="1"/>
  <c r="BC190" i="1" a="1"/>
  <c r="BC190" i="1" s="1"/>
  <c r="BF190" i="1"/>
  <c r="BR190" i="1"/>
  <c r="BS190" i="1"/>
  <c r="A191" i="1"/>
  <c r="C191" i="1"/>
  <c r="G191" i="1"/>
  <c r="K189" i="12"/>
  <c r="R191" i="1"/>
  <c r="S189" i="12" s="1"/>
  <c r="S191" i="1" a="1"/>
  <c r="S191" i="1" s="1"/>
  <c r="T191" i="1" a="1"/>
  <c r="T191" i="1" s="1"/>
  <c r="E189" i="12" s="1"/>
  <c r="U191" i="1"/>
  <c r="AI191" i="1"/>
  <c r="BB191" i="1" s="1"/>
  <c r="AK191" i="1"/>
  <c r="K193" i="11" s="1"/>
  <c r="AL191" i="1"/>
  <c r="AO191" i="1"/>
  <c r="BE191" i="1" s="1"/>
  <c r="AP191" i="1"/>
  <c r="M193" i="11" s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K190" i="12" s="1"/>
  <c r="N192" i="1" a="1"/>
  <c r="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K194" i="11" s="1"/>
  <c r="AL192" i="1"/>
  <c r="AO192" i="1"/>
  <c r="BE192" i="1" s="1"/>
  <c r="AP192" i="1"/>
  <c r="M194" i="11" s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K191" i="12" s="1"/>
  <c r="R193" i="1"/>
  <c r="S191" i="12" s="1"/>
  <c r="S193" i="1" a="1"/>
  <c r="S193" i="1" s="1"/>
  <c r="T193" i="1" a="1"/>
  <c r="T193" i="1" s="1"/>
  <c r="U193" i="1"/>
  <c r="AI193" i="1"/>
  <c r="BB193" i="1" s="1"/>
  <c r="AK193" i="1"/>
  <c r="K195" i="11" s="1"/>
  <c r="AL193" i="1"/>
  <c r="AO193" i="1"/>
  <c r="BD193" i="1" s="1" a="1"/>
  <c r="BD193" i="1" s="1"/>
  <c r="AP193" i="1"/>
  <c r="M195" i="11" s="1"/>
  <c r="AQ193" i="1"/>
  <c r="BC193" i="1" a="1"/>
  <c r="BC193" i="1" s="1"/>
  <c r="BF193" i="1"/>
  <c r="BR193" i="1"/>
  <c r="BS193" i="1"/>
  <c r="A194" i="1"/>
  <c r="C194" i="1"/>
  <c r="G194" i="1"/>
  <c r="K192" i="12"/>
  <c r="R194" i="1"/>
  <c r="S192" i="12" s="1"/>
  <c r="S194" i="1" a="1"/>
  <c r="S194" i="1" s="1"/>
  <c r="T194" i="1" a="1"/>
  <c r="T194" i="1" s="1"/>
  <c r="U194" i="1"/>
  <c r="AI194" i="1"/>
  <c r="BB194" i="1" s="1"/>
  <c r="AK194" i="1"/>
  <c r="K196" i="11" s="1"/>
  <c r="AL194" i="1"/>
  <c r="AO194" i="1"/>
  <c r="BE194" i="1" s="1"/>
  <c r="AP194" i="1"/>
  <c r="M196" i="11" s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K193" i="12" s="1"/>
  <c r="R195" i="1"/>
  <c r="S193" i="12" s="1"/>
  <c r="S195" i="1" a="1"/>
  <c r="S195" i="1" s="1"/>
  <c r="T195" i="1" a="1"/>
  <c r="T195" i="1" s="1"/>
  <c r="U195" i="1"/>
  <c r="AI195" i="1"/>
  <c r="BB195" i="1" s="1"/>
  <c r="AK195" i="1"/>
  <c r="K197" i="11" s="1"/>
  <c r="AL195" i="1"/>
  <c r="AO195" i="1"/>
  <c r="BD195" i="1" s="1" a="1"/>
  <c r="BD195" i="1" s="1"/>
  <c r="AP195" i="1"/>
  <c r="M197" i="11" s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K194" i="12" s="1"/>
  <c r="N196" i="1" a="1"/>
  <c r="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K198" i="11" s="1"/>
  <c r="AL196" i="1"/>
  <c r="AO196" i="1"/>
  <c r="BD196" i="1" s="1" a="1"/>
  <c r="BD196" i="1" s="1"/>
  <c r="AP196" i="1"/>
  <c r="M198" i="11" s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K195" i="12" s="1"/>
  <c r="N197" i="1" a="1"/>
  <c r="N197" i="1" s="1"/>
  <c r="R197" i="1"/>
  <c r="S195" i="12" s="1"/>
  <c r="S197" i="1" a="1"/>
  <c r="S197" i="1" s="1"/>
  <c r="T197" i="1" a="1"/>
  <c r="T197" i="1" s="1"/>
  <c r="U197" i="1"/>
  <c r="AI197" i="1"/>
  <c r="BB197" i="1" s="1"/>
  <c r="AK197" i="1"/>
  <c r="K199" i="11" s="1"/>
  <c r="AL197" i="1"/>
  <c r="AO197" i="1"/>
  <c r="AP197" i="1"/>
  <c r="M199" i="11" s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K196" i="12" s="1"/>
  <c r="N198" i="1" a="1"/>
  <c r="N198" i="1" s="1"/>
  <c r="R198" i="1"/>
  <c r="S196" i="12" s="1"/>
  <c r="S198" i="1" a="1"/>
  <c r="S198" i="1" s="1"/>
  <c r="T198" i="1" a="1"/>
  <c r="T198" i="1" s="1"/>
  <c r="U198" i="1"/>
  <c r="AI198" i="1"/>
  <c r="BB198" i="1" s="1"/>
  <c r="AK198" i="1"/>
  <c r="K200" i="11" s="1"/>
  <c r="AL198" i="1"/>
  <c r="AO198" i="1"/>
  <c r="BE198" i="1" s="1"/>
  <c r="AP198" i="1"/>
  <c r="M200" i="11" s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K197" i="12" s="1"/>
  <c r="N199" i="1" a="1"/>
  <c r="N199" i="1" s="1"/>
  <c r="R199" i="1"/>
  <c r="S197" i="12" s="1"/>
  <c r="S199" i="1" a="1"/>
  <c r="S199" i="1" s="1"/>
  <c r="T199" i="1" a="1"/>
  <c r="T199" i="1" s="1"/>
  <c r="U199" i="1"/>
  <c r="AI199" i="1"/>
  <c r="BB199" i="1" s="1"/>
  <c r="AK199" i="1"/>
  <c r="K201" i="11" s="1"/>
  <c r="AL199" i="1"/>
  <c r="AO199" i="1"/>
  <c r="BD199" i="1" s="1" a="1"/>
  <c r="BD199" i="1" s="1"/>
  <c r="AP199" i="1"/>
  <c r="M201" i="11" s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K198" i="12" s="1"/>
  <c r="N200" i="1" a="1"/>
  <c r="N200" i="1" s="1"/>
  <c r="R200" i="1"/>
  <c r="S198" i="12" s="1"/>
  <c r="S200" i="1" a="1"/>
  <c r="S200" i="1" s="1"/>
  <c r="T200" i="1" a="1"/>
  <c r="T200" i="1" s="1"/>
  <c r="U200" i="1"/>
  <c r="AI200" i="1"/>
  <c r="BB200" i="1" s="1"/>
  <c r="AK200" i="1"/>
  <c r="K202" i="11" s="1"/>
  <c r="AL200" i="1"/>
  <c r="AO200" i="1"/>
  <c r="AP200" i="1"/>
  <c r="M202" i="11" s="1"/>
  <c r="AQ200" i="1"/>
  <c r="BC200" i="1" a="1"/>
  <c r="BC200" i="1" s="1"/>
  <c r="BF200" i="1"/>
  <c r="BR200" i="1"/>
  <c r="BS200" i="1"/>
  <c r="A201" i="1"/>
  <c r="C201" i="1"/>
  <c r="G201" i="1"/>
  <c r="K199" i="12"/>
  <c r="R201" i="1"/>
  <c r="S199" i="12" s="1"/>
  <c r="S201" i="1" a="1"/>
  <c r="S201" i="1" s="1"/>
  <c r="T201" i="1" a="1"/>
  <c r="T201" i="1" s="1"/>
  <c r="U201" i="1"/>
  <c r="AI201" i="1"/>
  <c r="BB201" i="1" s="1"/>
  <c r="AK201" i="1"/>
  <c r="K203" i="11" s="1"/>
  <c r="AL201" i="1"/>
  <c r="AO201" i="1"/>
  <c r="BE201" i="1" s="1"/>
  <c r="AP201" i="1"/>
  <c r="M203" i="11" s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K200" i="12" s="1"/>
  <c r="N202" i="1" a="1"/>
  <c r="N202" i="1" s="1"/>
  <c r="R202" i="1"/>
  <c r="S202" i="1" a="1"/>
  <c r="S202" i="1" s="1"/>
  <c r="T202" i="1" a="1"/>
  <c r="T202" i="1" s="1"/>
  <c r="U202" i="1"/>
  <c r="AI202" i="1"/>
  <c r="BB202" i="1" s="1"/>
  <c r="AK202" i="1"/>
  <c r="K204" i="11" s="1"/>
  <c r="AL202" i="1"/>
  <c r="AO202" i="1"/>
  <c r="BD202" i="1" s="1" a="1"/>
  <c r="BD202" i="1" s="1"/>
  <c r="AP202" i="1"/>
  <c r="M204" i="11" s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K201" i="12" s="1"/>
  <c r="N203" i="1" a="1"/>
  <c r="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K205" i="11" s="1"/>
  <c r="AL203" i="1"/>
  <c r="AO203" i="1"/>
  <c r="AP203" i="1"/>
  <c r="M205" i="11" s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R204" i="1"/>
  <c r="S204" i="1" a="1"/>
  <c r="S204" i="1" s="1"/>
  <c r="D202" i="12" s="1"/>
  <c r="T204" i="1" a="1"/>
  <c r="T204" i="1" s="1"/>
  <c r="E202" i="12" s="1"/>
  <c r="U204" i="1"/>
  <c r="AI204" i="1"/>
  <c r="BB204" i="1" s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N205" i="1" a="1"/>
  <c r="N205" i="1" s="1"/>
  <c r="L203" i="12" s="1"/>
  <c r="R205" i="1"/>
  <c r="S205" i="1" a="1"/>
  <c r="S205" i="1" s="1"/>
  <c r="D203" i="12" s="1"/>
  <c r="T205" i="1" a="1"/>
  <c r="T205" i="1" s="1"/>
  <c r="E203" i="12" s="1"/>
  <c r="U205" i="1"/>
  <c r="AI205" i="1"/>
  <c r="BB205" i="1" s="1"/>
  <c r="AK205" i="1"/>
  <c r="AL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R206" i="1"/>
  <c r="S206" i="1" a="1"/>
  <c r="S206" i="1" s="1"/>
  <c r="D204" i="12" s="1"/>
  <c r="T206" i="1" a="1"/>
  <c r="T206" i="1" s="1"/>
  <c r="E204" i="12" s="1"/>
  <c r="U206" i="1"/>
  <c r="AI206" i="1"/>
  <c r="BB206" i="1" s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R207" i="1"/>
  <c r="S205" i="12" s="1"/>
  <c r="S207" i="1" a="1"/>
  <c r="S207" i="1" s="1"/>
  <c r="D205" i="12" s="1"/>
  <c r="T207" i="1" a="1"/>
  <c r="T207" i="1" s="1"/>
  <c r="E205" i="12" s="1"/>
  <c r="U207" i="1"/>
  <c r="AI207" i="1"/>
  <c r="BB207" i="1" s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R208" i="1"/>
  <c r="S208" i="1" a="1"/>
  <c r="S208" i="1" s="1"/>
  <c r="D206" i="12" s="1"/>
  <c r="T208" i="1" a="1"/>
  <c r="T208" i="1" s="1"/>
  <c r="E206" i="12" s="1"/>
  <c r="U208" i="1"/>
  <c r="AI208" i="1"/>
  <c r="BB208" i="1" s="1"/>
  <c r="AK208" i="1"/>
  <c r="AL208" i="1"/>
  <c r="AO208" i="1"/>
  <c r="BD208" i="1" s="1" a="1"/>
  <c r="BD208" i="1" s="1"/>
  <c r="AP208" i="1"/>
  <c r="AQ208" i="1"/>
  <c r="BC208" i="1" a="1"/>
  <c r="BC208" i="1" s="1"/>
  <c r="BF208" i="1"/>
  <c r="BR208" i="1"/>
  <c r="BS208" i="1"/>
  <c r="A209" i="1"/>
  <c r="C209" i="1"/>
  <c r="G209" i="1"/>
  <c r="R209" i="1"/>
  <c r="S209" i="1" a="1"/>
  <c r="S209" i="1" s="1"/>
  <c r="D207" i="12" s="1"/>
  <c r="T209" i="1" a="1"/>
  <c r="T209" i="1" s="1"/>
  <c r="E207" i="12" s="1"/>
  <c r="U209" i="1"/>
  <c r="AI209" i="1"/>
  <c r="BB209" i="1" s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AM210" i="1"/>
  <c r="AN210" i="1"/>
  <c r="R210" i="1"/>
  <c r="S210" i="1" a="1"/>
  <c r="S210" i="1" s="1"/>
  <c r="T210" i="1" a="1"/>
  <c r="T210" i="1" s="1"/>
  <c r="U210" i="1"/>
  <c r="AI210" i="1"/>
  <c r="BB210" i="1" s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AM211" i="1"/>
  <c r="AN211" i="1"/>
  <c r="R211" i="1"/>
  <c r="S211" i="1" a="1"/>
  <c r="S211" i="1" s="1"/>
  <c r="T211" i="1" a="1"/>
  <c r="T211" i="1" s="1"/>
  <c r="U211" i="1"/>
  <c r="AI211" i="1"/>
  <c r="BB211" i="1" s="1"/>
  <c r="AK211" i="1"/>
  <c r="AL211" i="1"/>
  <c r="AO211" i="1"/>
  <c r="BD211" i="1" s="1" a="1"/>
  <c r="BD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K222" i="11" s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E221" i="12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5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M228" i="11" s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E228" i="12" s="1"/>
  <c r="U231" i="1"/>
  <c r="AI231" i="1"/>
  <c r="BB231" i="1" s="1"/>
  <c r="AJ231" i="1"/>
  <c r="AK231" i="1"/>
  <c r="K230" i="11" s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M231" i="11" s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E231" i="12" s="1"/>
  <c r="U234" i="1"/>
  <c r="AI234" i="1"/>
  <c r="BB234" i="1" s="1"/>
  <c r="AJ234" i="1"/>
  <c r="AK234" i="1"/>
  <c r="K233" i="11" s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T235" i="1" a="1"/>
  <c r="T235" i="1" s="1"/>
  <c r="U235" i="1"/>
  <c r="AI235" i="1"/>
  <c r="BB235" i="1" s="1"/>
  <c r="AJ235" i="1"/>
  <c r="AK235" i="1"/>
  <c r="AL235" i="1"/>
  <c r="AO235" i="1"/>
  <c r="BD235" i="1" s="1" a="1"/>
  <c r="BD235" i="1" s="1"/>
  <c r="AP235" i="1"/>
  <c r="M234" i="11" s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K236" i="11" s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D235" i="12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M237" i="11" s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6" i="12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K239" i="11" s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D241" i="1" s="1" a="1"/>
  <c r="BD241" i="1" s="1"/>
  <c r="AP241" i="1"/>
  <c r="M240" i="11" s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K242" i="11" s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M243" i="11" s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U245" i="1"/>
  <c r="AI245" i="1"/>
  <c r="BB245" i="1" s="1"/>
  <c r="AJ245" i="1"/>
  <c r="AK245" i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D245" i="12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E248" i="12" s="1"/>
  <c r="U251" i="1"/>
  <c r="AI251" i="1"/>
  <c r="BB251" i="1" s="1"/>
  <c r="AJ251" i="1"/>
  <c r="AK251" i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49" i="12" s="1"/>
  <c r="U252" i="1"/>
  <c r="AI252" i="1"/>
  <c r="BB252" i="1" s="1"/>
  <c r="AJ252" i="1"/>
  <c r="AK252" i="1"/>
  <c r="AL252" i="1"/>
  <c r="AO252" i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K247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T254" i="1" a="1"/>
  <c r="T254" i="1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E253" i="12" s="1"/>
  <c r="U256" i="1"/>
  <c r="AI256" i="1"/>
  <c r="BB256" i="1" s="1"/>
  <c r="AJ256" i="1"/>
  <c r="AK256" i="1"/>
  <c r="K250" i="11" s="1"/>
  <c r="AL256" i="1"/>
  <c r="AO256" i="1"/>
  <c r="BD256" i="1" s="1" a="1"/>
  <c r="BD256" i="1" s="1"/>
  <c r="AP256" i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T257" i="1" a="1"/>
  <c r="T257" i="1" s="1"/>
  <c r="E254" i="12" s="1"/>
  <c r="U257" i="1"/>
  <c r="AI257" i="1"/>
  <c r="BB257" i="1" s="1"/>
  <c r="AJ257" i="1"/>
  <c r="AK257" i="1"/>
  <c r="AL257" i="1"/>
  <c r="AO257" i="1"/>
  <c r="BD257" i="1" s="1" a="1"/>
  <c r="BD257" i="1" s="1"/>
  <c r="AP257" i="1"/>
  <c r="M251" i="11" s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U258" i="1"/>
  <c r="AI258" i="1"/>
  <c r="BB258" i="1" s="1"/>
  <c r="AJ258" i="1"/>
  <c r="AK258" i="1"/>
  <c r="AL258" i="1"/>
  <c r="AO258" i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U260" i="1"/>
  <c r="AI260" i="1"/>
  <c r="BB260" i="1" s="1"/>
  <c r="AJ260" i="1"/>
  <c r="AK260" i="1"/>
  <c r="K254" i="11" s="1"/>
  <c r="AL260" i="1"/>
  <c r="AO260" i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E259" i="12" s="1"/>
  <c r="U262" i="1"/>
  <c r="AI262" i="1"/>
  <c r="BB262" i="1" s="1"/>
  <c r="AJ262" i="1"/>
  <c r="AK262" i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AN263" i="1" s="1"/>
  <c r="R263" i="1"/>
  <c r="S263" i="1" a="1"/>
  <c r="S263" i="1" s="1"/>
  <c r="T263" i="1" a="1"/>
  <c r="T263" i="1" s="1"/>
  <c r="E260" i="12" s="1"/>
  <c r="U263" i="1"/>
  <c r="AI263" i="1"/>
  <c r="BB263" i="1" s="1"/>
  <c r="AJ263" i="1"/>
  <c r="AK263" i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2" i="12" s="1"/>
  <c r="T265" i="1" a="1"/>
  <c r="T265" i="1" s="1"/>
  <c r="U265" i="1"/>
  <c r="AI265" i="1"/>
  <c r="BB265" i="1" s="1"/>
  <c r="AJ265" i="1"/>
  <c r="AK265" i="1"/>
  <c r="K259" i="11" s="1"/>
  <c r="AL265" i="1"/>
  <c r="AO265" i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T267" i="1" a="1"/>
  <c r="T267" i="1" s="1"/>
  <c r="E264" i="12" s="1"/>
  <c r="U267" i="1"/>
  <c r="AI267" i="1"/>
  <c r="BB267" i="1" s="1"/>
  <c r="AJ267" i="1"/>
  <c r="AK267" i="1"/>
  <c r="AL267" i="1"/>
  <c r="AO267" i="1"/>
  <c r="BD267" i="1" s="1" a="1"/>
  <c r="BD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K262" i="11" s="1"/>
  <c r="AL268" i="1"/>
  <c r="AO268" i="1"/>
  <c r="BE268" i="1" s="1"/>
  <c r="AP268" i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U269" i="1"/>
  <c r="AI269" i="1"/>
  <c r="BB269" i="1" s="1"/>
  <c r="AJ269" i="1"/>
  <c r="AK269" i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T270" i="1" a="1"/>
  <c r="T270" i="1" s="1"/>
  <c r="E267" i="12" s="1"/>
  <c r="U270" i="1"/>
  <c r="AI270" i="1"/>
  <c r="BB270" i="1" s="1"/>
  <c r="AJ270" i="1"/>
  <c r="AK270" i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AL271" i="1"/>
  <c r="AO271" i="1"/>
  <c r="BE271" i="1" s="1"/>
  <c r="AP271" i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T272" i="1" a="1"/>
  <c r="T272" i="1" s="1"/>
  <c r="U272" i="1"/>
  <c r="AI272" i="1"/>
  <c r="BB272" i="1" s="1"/>
  <c r="AJ272" i="1"/>
  <c r="AK272" i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N273" i="1"/>
  <c r="AO273" i="1"/>
  <c r="BD273" i="1" s="1" a="1"/>
  <c r="BD273" i="1" s="1"/>
  <c r="AP273" i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N276" i="1"/>
  <c r="AO276" i="1"/>
  <c r="BD276" i="1" s="1" a="1"/>
  <c r="BD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U278" i="1"/>
  <c r="AI278" i="1"/>
  <c r="BB278" i="1" s="1"/>
  <c r="AJ278" i="1"/>
  <c r="AK278" i="1"/>
  <c r="K272" i="11" s="1"/>
  <c r="AL278" i="1"/>
  <c r="AO278" i="1"/>
  <c r="BE278" i="1" s="1"/>
  <c r="AP278" i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AL279" i="1"/>
  <c r="AN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A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A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N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AM284" i="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N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2" i="1"/>
  <c r="C102" i="1"/>
  <c r="G102" i="1"/>
  <c r="AM102" i="1"/>
  <c r="AN102" i="1"/>
  <c r="R102" i="1"/>
  <c r="S100" i="12" s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E102" i="1" s="1"/>
  <c r="AP102" i="1"/>
  <c r="M104" i="11" s="1"/>
  <c r="AQ102" i="1"/>
  <c r="BC102" i="1" a="1"/>
  <c r="BC102" i="1" s="1"/>
  <c r="BF102" i="1"/>
  <c r="BR102" i="1"/>
  <c r="BS102" i="1"/>
  <c r="G103" i="1"/>
  <c r="AM103" i="1"/>
  <c r="AN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D103" i="1" s="1" a="1"/>
  <c r="BD103" i="1" s="1"/>
  <c r="AP103" i="1"/>
  <c r="M105" i="11" s="1"/>
  <c r="AQ103" i="1"/>
  <c r="BC103" i="1" a="1"/>
  <c r="BC103" i="1" s="1"/>
  <c r="BF103" i="1"/>
  <c r="BR103" i="1"/>
  <c r="BS103" i="1"/>
  <c r="G104" i="1"/>
  <c r="AM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G105" i="1"/>
  <c r="AM105" i="1"/>
  <c r="AN105" i="1"/>
  <c r="R105" i="1"/>
  <c r="S103" i="12" s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E105" i="1" s="1"/>
  <c r="AP105" i="1"/>
  <c r="M107" i="11" s="1"/>
  <c r="AQ105" i="1"/>
  <c r="BC105" i="1" a="1"/>
  <c r="BC105" i="1" s="1"/>
  <c r="BF105" i="1"/>
  <c r="BR105" i="1"/>
  <c r="BS105" i="1"/>
  <c r="A106" i="1"/>
  <c r="G106" i="1"/>
  <c r="AM106" i="1"/>
  <c r="AN106" i="1"/>
  <c r="R106" i="1"/>
  <c r="S104" i="12" s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G107" i="1"/>
  <c r="AM107" i="1"/>
  <c r="AN107" i="1"/>
  <c r="R107" i="1"/>
  <c r="S105" i="12" s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G108" i="1"/>
  <c r="AM108" i="1"/>
  <c r="R108" i="1"/>
  <c r="S106" i="12" s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D108" i="1" s="1" a="1"/>
  <c r="BD108" i="1" s="1"/>
  <c r="AP108" i="1"/>
  <c r="M110" i="11" s="1"/>
  <c r="AQ108" i="1"/>
  <c r="BC108" i="1" a="1"/>
  <c r="BC108" i="1" s="1"/>
  <c r="BF108" i="1"/>
  <c r="BR108" i="1"/>
  <c r="BS108" i="1"/>
  <c r="A109" i="1"/>
  <c r="G109" i="1"/>
  <c r="AM109" i="1"/>
  <c r="AN109" i="1"/>
  <c r="R109" i="1"/>
  <c r="S107" i="12" s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E109" i="1" s="1"/>
  <c r="AP109" i="1"/>
  <c r="M111" i="11" s="1"/>
  <c r="AQ109" i="1"/>
  <c r="BC109" i="1" a="1"/>
  <c r="BC109" i="1" s="1"/>
  <c r="BF109" i="1"/>
  <c r="BR109" i="1"/>
  <c r="BS109" i="1"/>
  <c r="A110" i="1"/>
  <c r="G110" i="1"/>
  <c r="AM110" i="1"/>
  <c r="AN110" i="1"/>
  <c r="R110" i="1"/>
  <c r="S108" i="12" s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G111" i="1"/>
  <c r="AM111" i="1"/>
  <c r="AN111" i="1"/>
  <c r="R111" i="1"/>
  <c r="S109" i="12" s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D111" i="1" s="1" a="1"/>
  <c r="BD111" i="1" s="1"/>
  <c r="AP111" i="1"/>
  <c r="M113" i="11" s="1"/>
  <c r="AQ111" i="1"/>
  <c r="BC111" i="1" a="1"/>
  <c r="BC111" i="1" s="1"/>
  <c r="BF111" i="1"/>
  <c r="BR111" i="1"/>
  <c r="BS111" i="1"/>
  <c r="A112" i="1"/>
  <c r="G112" i="1"/>
  <c r="AM112" i="1"/>
  <c r="AN112" i="1"/>
  <c r="R112" i="1"/>
  <c r="S110" i="12" s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E112" i="1" s="1"/>
  <c r="AP112" i="1"/>
  <c r="M114" i="11" s="1"/>
  <c r="AQ112" i="1"/>
  <c r="BC112" i="1" a="1"/>
  <c r="BC112" i="1" s="1"/>
  <c r="BF112" i="1"/>
  <c r="BR112" i="1"/>
  <c r="BS112" i="1"/>
  <c r="A113" i="1"/>
  <c r="G113" i="1"/>
  <c r="AM113" i="1"/>
  <c r="R113" i="1"/>
  <c r="S111" i="12" s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G114" i="1"/>
  <c r="AN114" i="1"/>
  <c r="R114" i="1"/>
  <c r="S112" i="12" s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G115" i="1"/>
  <c r="AM115" i="1"/>
  <c r="AN115" i="1"/>
  <c r="R115" i="1"/>
  <c r="S113" i="12" s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G116" i="1"/>
  <c r="AM116" i="1"/>
  <c r="R116" i="1"/>
  <c r="S114" i="12" s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G117" i="1"/>
  <c r="AM117" i="1"/>
  <c r="AN117" i="1"/>
  <c r="R117" i="1"/>
  <c r="S115" i="12" s="1"/>
  <c r="S117" i="1" a="1"/>
  <c r="S117" i="1" s="1"/>
  <c r="D115" i="12" s="1"/>
  <c r="T117" i="1" a="1"/>
  <c r="T117" i="1" s="1"/>
  <c r="E115" i="12" s="1"/>
  <c r="U117" i="1"/>
  <c r="AI117" i="1"/>
  <c r="BB117" i="1" s="1"/>
  <c r="AK117" i="1"/>
  <c r="K119" i="11" s="1"/>
  <c r="AL117" i="1"/>
  <c r="AO117" i="1"/>
  <c r="BD117" i="1" s="1" a="1"/>
  <c r="BD117" i="1" s="1"/>
  <c r="AP117" i="1"/>
  <c r="M119" i="11" s="1"/>
  <c r="AQ117" i="1"/>
  <c r="BC117" i="1" a="1"/>
  <c r="BC117" i="1" s="1"/>
  <c r="BF117" i="1"/>
  <c r="BR117" i="1"/>
  <c r="BS117" i="1"/>
  <c r="A118" i="1"/>
  <c r="G118" i="1"/>
  <c r="AM118" i="1"/>
  <c r="AN118" i="1"/>
  <c r="R118" i="1"/>
  <c r="S116" i="12" s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E118" i="1" s="1"/>
  <c r="AP118" i="1"/>
  <c r="M120" i="11" s="1"/>
  <c r="AQ118" i="1"/>
  <c r="BC118" i="1" a="1"/>
  <c r="BC118" i="1" s="1"/>
  <c r="BF118" i="1"/>
  <c r="BR118" i="1"/>
  <c r="BS118" i="1"/>
  <c r="A119" i="1"/>
  <c r="G119" i="1"/>
  <c r="AM119" i="1"/>
  <c r="AN119" i="1"/>
  <c r="R119" i="1"/>
  <c r="S117" i="12" s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K118" i="12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D120" i="1" s="1" a="1"/>
  <c r="BD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K119" i="12" s="1"/>
  <c r="N121" i="1" a="1"/>
  <c r="N121" i="1" s="1"/>
  <c r="L119" i="12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E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AN122" i="1"/>
  <c r="R122" i="1"/>
  <c r="S120" i="12" s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K121" i="12" s="1"/>
  <c r="AN123" i="1"/>
  <c r="R123" i="1"/>
  <c r="S121" i="12" s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AM124" i="1"/>
  <c r="AN124" i="1"/>
  <c r="R124" i="1"/>
  <c r="S122" i="12" s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AM125" i="1"/>
  <c r="AN125" i="1"/>
  <c r="R125" i="1"/>
  <c r="S123" i="12" s="1"/>
  <c r="S125" i="1" a="1"/>
  <c r="S125" i="1" s="1"/>
  <c r="D123" i="12" s="1"/>
  <c r="T125" i="1" a="1"/>
  <c r="T125" i="1" s="1"/>
  <c r="E123" i="12" s="1"/>
  <c r="U125" i="1"/>
  <c r="AI125" i="1"/>
  <c r="BB125" i="1" s="1"/>
  <c r="AK125" i="1"/>
  <c r="K127" i="11" s="1"/>
  <c r="AL125" i="1"/>
  <c r="AO125" i="1"/>
  <c r="BD125" i="1" s="1" a="1"/>
  <c r="BD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AM126" i="1"/>
  <c r="AN126" i="1"/>
  <c r="R126" i="1"/>
  <c r="S124" i="12" s="1"/>
  <c r="S126" i="1" a="1"/>
  <c r="S126" i="1" s="1"/>
  <c r="D124" i="12" s="1"/>
  <c r="T126" i="1" a="1"/>
  <c r="T126" i="1" s="1"/>
  <c r="E124" i="12" s="1"/>
  <c r="U126" i="1"/>
  <c r="AI126" i="1"/>
  <c r="BB126" i="1" s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AM127" i="1"/>
  <c r="AN127" i="1"/>
  <c r="R127" i="1"/>
  <c r="S125" i="12" s="1"/>
  <c r="S127" i="1" a="1"/>
  <c r="S127" i="1" s="1"/>
  <c r="D125" i="12" s="1"/>
  <c r="T127" i="1" a="1"/>
  <c r="T127" i="1" s="1"/>
  <c r="E125" i="12" s="1"/>
  <c r="U127" i="1"/>
  <c r="AI127" i="1"/>
  <c r="BB127" i="1" s="1"/>
  <c r="AK127" i="1"/>
  <c r="K129" i="11" s="1"/>
  <c r="AL127" i="1"/>
  <c r="AO127" i="1"/>
  <c r="BE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AM128" i="1"/>
  <c r="AN128" i="1"/>
  <c r="R128" i="1"/>
  <c r="S126" i="12" s="1"/>
  <c r="S128" i="1" a="1"/>
  <c r="S128" i="1" s="1"/>
  <c r="D126" i="12" s="1"/>
  <c r="T128" i="1" a="1"/>
  <c r="T128" i="1" s="1"/>
  <c r="E126" i="12" s="1"/>
  <c r="U128" i="1"/>
  <c r="AI128" i="1"/>
  <c r="BB128" i="1" s="1"/>
  <c r="AK128" i="1"/>
  <c r="K130" i="11" s="1"/>
  <c r="AL128" i="1"/>
  <c r="AO128" i="1"/>
  <c r="BD128" i="1" s="1" a="1"/>
  <c r="BD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AM129" i="1"/>
  <c r="R129" i="1"/>
  <c r="S127" i="12" s="1"/>
  <c r="S129" i="1" a="1"/>
  <c r="S129" i="1" s="1"/>
  <c r="D127" i="12" s="1"/>
  <c r="T129" i="1" a="1"/>
  <c r="T129" i="1" s="1"/>
  <c r="E127" i="12" s="1"/>
  <c r="U129" i="1"/>
  <c r="AI129" i="1"/>
  <c r="BB129" i="1" s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AN130" i="1"/>
  <c r="R130" i="1"/>
  <c r="S128" i="12" s="1"/>
  <c r="S130" i="1" a="1"/>
  <c r="S130" i="1" s="1"/>
  <c r="D128" i="12" s="1"/>
  <c r="T130" i="1" a="1"/>
  <c r="T130" i="1" s="1"/>
  <c r="E128" i="12" s="1"/>
  <c r="U130" i="1"/>
  <c r="AI130" i="1"/>
  <c r="BB130" i="1" s="1"/>
  <c r="AK130" i="1"/>
  <c r="K132" i="11" s="1"/>
  <c r="AL130" i="1"/>
  <c r="AO130" i="1"/>
  <c r="BE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AM131" i="1"/>
  <c r="AN131" i="1"/>
  <c r="R131" i="1"/>
  <c r="S129" i="12" s="1"/>
  <c r="S131" i="1" a="1"/>
  <c r="S131" i="1" s="1"/>
  <c r="D129" i="12" s="1"/>
  <c r="T131" i="1" a="1"/>
  <c r="T131" i="1" s="1"/>
  <c r="E129" i="12" s="1"/>
  <c r="U131" i="1"/>
  <c r="AI131" i="1"/>
  <c r="BB131" i="1" s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AM132" i="1"/>
  <c r="AN132" i="1"/>
  <c r="R132" i="1"/>
  <c r="S130" i="12" s="1"/>
  <c r="S132" i="1" a="1"/>
  <c r="S132" i="1" s="1"/>
  <c r="D130" i="12" s="1"/>
  <c r="T132" i="1" a="1"/>
  <c r="T132" i="1" s="1"/>
  <c r="E130" i="12" s="1"/>
  <c r="U132" i="1"/>
  <c r="AI132" i="1"/>
  <c r="BB132" i="1" s="1"/>
  <c r="AK132" i="1"/>
  <c r="K134" i="11" s="1"/>
  <c r="AL132" i="1"/>
  <c r="AO132" i="1"/>
  <c r="BD132" i="1" s="1" a="1"/>
  <c r="BD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AM133" i="1"/>
  <c r="AN133" i="1"/>
  <c r="R133" i="1"/>
  <c r="S131" i="12" s="1"/>
  <c r="S133" i="1" a="1"/>
  <c r="S133" i="1" s="1"/>
  <c r="D131" i="12" s="1"/>
  <c r="T133" i="1" a="1"/>
  <c r="T133" i="1" s="1"/>
  <c r="E131" i="12" s="1"/>
  <c r="U133" i="1"/>
  <c r="AI133" i="1"/>
  <c r="BB133" i="1" s="1"/>
  <c r="AK133" i="1"/>
  <c r="K135" i="11" s="1"/>
  <c r="AL133" i="1"/>
  <c r="AO133" i="1"/>
  <c r="BE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K132" i="12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D134" i="1" s="1" a="1"/>
  <c r="BD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K133" i="12" s="1"/>
  <c r="N135" i="1" a="1"/>
  <c r="N135" i="1" s="1"/>
  <c r="L133" i="12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E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AM136" i="1"/>
  <c r="AN136" i="1"/>
  <c r="R136" i="1"/>
  <c r="S134" i="12" s="1"/>
  <c r="S136" i="1" a="1"/>
  <c r="S136" i="1" s="1"/>
  <c r="D134" i="12" s="1"/>
  <c r="T136" i="1" a="1"/>
  <c r="T136" i="1" s="1"/>
  <c r="E134" i="12" s="1"/>
  <c r="U136" i="1"/>
  <c r="AI136" i="1"/>
  <c r="BB136" i="1" s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AM137" i="1"/>
  <c r="AN137" i="1"/>
  <c r="R137" i="1"/>
  <c r="S135" i="12" s="1"/>
  <c r="S137" i="1" a="1"/>
  <c r="S137" i="1" s="1"/>
  <c r="D135" i="12" s="1"/>
  <c r="T137" i="1" a="1"/>
  <c r="T137" i="1" s="1"/>
  <c r="E135" i="12" s="1"/>
  <c r="U137" i="1"/>
  <c r="AI137" i="1"/>
  <c r="BB137" i="1" s="1"/>
  <c r="AK137" i="1"/>
  <c r="K139" i="11" s="1"/>
  <c r="AL137" i="1"/>
  <c r="AO137" i="1"/>
  <c r="BD137" i="1" s="1" a="1"/>
  <c r="BD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AM138" i="1"/>
  <c r="AN138" i="1"/>
  <c r="R138" i="1"/>
  <c r="S136" i="12" s="1"/>
  <c r="S138" i="1" a="1"/>
  <c r="S138" i="1" s="1"/>
  <c r="D136" i="12" s="1"/>
  <c r="T138" i="1" a="1"/>
  <c r="T138" i="1" s="1"/>
  <c r="E136" i="12" s="1"/>
  <c r="U138" i="1"/>
  <c r="AI138" i="1"/>
  <c r="BB138" i="1" s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7" i="12" s="1"/>
  <c r="S139" i="1" a="1"/>
  <c r="S139" i="1" s="1"/>
  <c r="D137" i="12" s="1"/>
  <c r="T139" i="1" a="1"/>
  <c r="T139" i="1" s="1"/>
  <c r="E137" i="12" s="1"/>
  <c r="U139" i="1"/>
  <c r="AI139" i="1"/>
  <c r="BB139" i="1" s="1"/>
  <c r="AK139" i="1"/>
  <c r="K141" i="11" s="1"/>
  <c r="AL139" i="1"/>
  <c r="AO139" i="1"/>
  <c r="BE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38" i="12" s="1"/>
  <c r="S140" i="1" a="1"/>
  <c r="S140" i="1" s="1"/>
  <c r="D138" i="12" s="1"/>
  <c r="T140" i="1" a="1"/>
  <c r="T140" i="1" s="1"/>
  <c r="E138" i="12" s="1"/>
  <c r="U140" i="1"/>
  <c r="AI140" i="1"/>
  <c r="BB140" i="1" s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AM141" i="1"/>
  <c r="R141" i="1"/>
  <c r="S139" i="12" s="1"/>
  <c r="S141" i="1" a="1"/>
  <c r="S141" i="1" s="1"/>
  <c r="D139" i="12" s="1"/>
  <c r="T141" i="1" a="1"/>
  <c r="T141" i="1" s="1"/>
  <c r="E139" i="12" s="1"/>
  <c r="U141" i="1"/>
  <c r="AI141" i="1"/>
  <c r="BB141" i="1" s="1"/>
  <c r="AK141" i="1"/>
  <c r="K143" i="11" s="1"/>
  <c r="AL141" i="1"/>
  <c r="AO141" i="1"/>
  <c r="BD141" i="1" s="1" a="1"/>
  <c r="BD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R142" i="1"/>
  <c r="S140" i="12" s="1"/>
  <c r="S142" i="1" a="1"/>
  <c r="S142" i="1" s="1"/>
  <c r="D140" i="12" s="1"/>
  <c r="T142" i="1" a="1"/>
  <c r="T142" i="1" s="1"/>
  <c r="E140" i="12" s="1"/>
  <c r="U142" i="1"/>
  <c r="AI142" i="1"/>
  <c r="BB142" i="1" s="1"/>
  <c r="AK142" i="1"/>
  <c r="K144" i="11" s="1"/>
  <c r="AL142" i="1"/>
  <c r="AO142" i="1"/>
  <c r="BE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AM143" i="1"/>
  <c r="AN143" i="1"/>
  <c r="R143" i="1"/>
  <c r="S141" i="12" s="1"/>
  <c r="S143" i="1" a="1"/>
  <c r="S143" i="1" s="1"/>
  <c r="D141" i="12" s="1"/>
  <c r="T143" i="1" a="1"/>
  <c r="T143" i="1" s="1"/>
  <c r="E141" i="12" s="1"/>
  <c r="U143" i="1"/>
  <c r="AI143" i="1"/>
  <c r="BB143" i="1" s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R143" i="1"/>
  <c r="BS143" i="1"/>
  <c r="G144" i="1"/>
  <c r="AM144" i="1"/>
  <c r="R144" i="1"/>
  <c r="S142" i="12" s="1"/>
  <c r="S144" i="1" a="1"/>
  <c r="S144" i="1" s="1"/>
  <c r="D142" i="12" s="1"/>
  <c r="T144" i="1" a="1"/>
  <c r="T144" i="1" s="1"/>
  <c r="E142" i="12" s="1"/>
  <c r="U144" i="1"/>
  <c r="AI144" i="1"/>
  <c r="BB144" i="1" s="1"/>
  <c r="AK144" i="1"/>
  <c r="K146" i="11" s="1"/>
  <c r="AL144" i="1"/>
  <c r="AO144" i="1"/>
  <c r="BD144" i="1" s="1" a="1"/>
  <c r="BD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K143" i="12" s="1"/>
  <c r="N145" i="1" a="1"/>
  <c r="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BE145" i="1" s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K144" i="12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AM147" i="1"/>
  <c r="R147" i="1"/>
  <c r="S145" i="12" s="1"/>
  <c r="S147" i="1" a="1"/>
  <c r="S147" i="1" s="1"/>
  <c r="D145" i="12" s="1"/>
  <c r="T147" i="1" a="1"/>
  <c r="T147" i="1" s="1"/>
  <c r="E145" i="12" s="1"/>
  <c r="U147" i="1"/>
  <c r="AI147" i="1"/>
  <c r="BB147" i="1" s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R148" i="1"/>
  <c r="S146" i="12" s="1"/>
  <c r="S148" i="1" a="1"/>
  <c r="S148" i="1" s="1"/>
  <c r="D146" i="12" s="1"/>
  <c r="T148" i="1" a="1"/>
  <c r="T148" i="1" s="1"/>
  <c r="E146" i="12" s="1"/>
  <c r="U148" i="1"/>
  <c r="AI148" i="1"/>
  <c r="BB148" i="1" s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N149" i="1" a="1"/>
  <c r="N149" i="1" s="1"/>
  <c r="L147" i="12" s="1"/>
  <c r="R149" i="1"/>
  <c r="S147" i="12" s="1"/>
  <c r="S149" i="1" a="1"/>
  <c r="S149" i="1" s="1"/>
  <c r="D147" i="12" s="1"/>
  <c r="T149" i="1" a="1"/>
  <c r="T149" i="1" s="1"/>
  <c r="E147" i="12" s="1"/>
  <c r="U149" i="1"/>
  <c r="AI149" i="1"/>
  <c r="BB149" i="1" s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AM150" i="1"/>
  <c r="R150" i="1"/>
  <c r="S148" i="12" s="1"/>
  <c r="S150" i="1" a="1"/>
  <c r="S150" i="1" s="1"/>
  <c r="D148" i="12" s="1"/>
  <c r="T150" i="1" a="1"/>
  <c r="T150" i="1" s="1"/>
  <c r="E148" i="12" s="1"/>
  <c r="U150" i="1"/>
  <c r="AI150" i="1"/>
  <c r="BB150" i="1" s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AM151" i="1"/>
  <c r="AN151" i="1"/>
  <c r="R151" i="1"/>
  <c r="S149" i="12" s="1"/>
  <c r="S151" i="1" a="1"/>
  <c r="S151" i="1" s="1"/>
  <c r="D149" i="12" s="1"/>
  <c r="T151" i="1" a="1"/>
  <c r="T151" i="1" s="1"/>
  <c r="E149" i="12" s="1"/>
  <c r="U151" i="1"/>
  <c r="AI151" i="1"/>
  <c r="BB151" i="1" s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AM152" i="1"/>
  <c r="AN152" i="1"/>
  <c r="R152" i="1"/>
  <c r="S150" i="12" s="1"/>
  <c r="S152" i="1" a="1"/>
  <c r="S152" i="1" s="1"/>
  <c r="D150" i="12" s="1"/>
  <c r="T152" i="1" a="1"/>
  <c r="T152" i="1" s="1"/>
  <c r="E150" i="12" s="1"/>
  <c r="U152" i="1"/>
  <c r="AI152" i="1"/>
  <c r="BB152" i="1" s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R153" i="1"/>
  <c r="S151" i="12" s="1"/>
  <c r="S153" i="1" a="1"/>
  <c r="S153" i="1" s="1"/>
  <c r="D151" i="12" s="1"/>
  <c r="T153" i="1" a="1"/>
  <c r="T153" i="1" s="1"/>
  <c r="E151" i="12" s="1"/>
  <c r="U153" i="1"/>
  <c r="AI153" i="1"/>
  <c r="BB153" i="1" s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R154" i="1"/>
  <c r="S152" i="12" s="1"/>
  <c r="S154" i="1" a="1"/>
  <c r="S154" i="1" s="1"/>
  <c r="D152" i="12" s="1"/>
  <c r="T154" i="1" a="1"/>
  <c r="T154" i="1" s="1"/>
  <c r="E152" i="12" s="1"/>
  <c r="U154" i="1"/>
  <c r="AI154" i="1"/>
  <c r="BB154" i="1" s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AM155" i="1"/>
  <c r="AN155" i="1"/>
  <c r="R155" i="1"/>
  <c r="S153" i="12" s="1"/>
  <c r="S155" i="1" a="1"/>
  <c r="S155" i="1" s="1"/>
  <c r="D153" i="12" s="1"/>
  <c r="T155" i="1" a="1"/>
  <c r="T155" i="1" s="1"/>
  <c r="E153" i="12" s="1"/>
  <c r="U155" i="1"/>
  <c r="AI155" i="1"/>
  <c r="BB155" i="1" s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R156" i="1"/>
  <c r="S154" i="12" s="1"/>
  <c r="S156" i="1" a="1"/>
  <c r="S156" i="1" s="1"/>
  <c r="D154" i="12" s="1"/>
  <c r="T156" i="1" a="1"/>
  <c r="T156" i="1" s="1"/>
  <c r="E154" i="12" s="1"/>
  <c r="U156" i="1"/>
  <c r="AI156" i="1"/>
  <c r="BB156" i="1" s="1"/>
  <c r="AK156" i="1"/>
  <c r="K158" i="11" s="1"/>
  <c r="AL156" i="1"/>
  <c r="AO156" i="1"/>
  <c r="BD156" i="1" s="1" a="1"/>
  <c r="BD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R157" i="1"/>
  <c r="S155" i="12" s="1"/>
  <c r="S157" i="1" a="1"/>
  <c r="S157" i="1" s="1"/>
  <c r="D155" i="12" s="1"/>
  <c r="T157" i="1" a="1"/>
  <c r="T157" i="1" s="1"/>
  <c r="E155" i="12" s="1"/>
  <c r="U157" i="1"/>
  <c r="AI157" i="1"/>
  <c r="BB157" i="1" s="1"/>
  <c r="AK157" i="1"/>
  <c r="K159" i="11" s="1"/>
  <c r="AL157" i="1"/>
  <c r="AO157" i="1"/>
  <c r="BE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AM158" i="1"/>
  <c r="R158" i="1"/>
  <c r="S156" i="12" s="1"/>
  <c r="S158" i="1" a="1"/>
  <c r="S158" i="1" s="1"/>
  <c r="D156" i="12" s="1"/>
  <c r="T158" i="1" a="1"/>
  <c r="T158" i="1" s="1"/>
  <c r="E156" i="12" s="1"/>
  <c r="U158" i="1"/>
  <c r="AI158" i="1"/>
  <c r="BB158" i="1" s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AM159" i="1"/>
  <c r="R159" i="1"/>
  <c r="S157" i="12" s="1"/>
  <c r="S159" i="1" a="1"/>
  <c r="S159" i="1" s="1"/>
  <c r="D157" i="12" s="1"/>
  <c r="T159" i="1" a="1"/>
  <c r="T159" i="1" s="1"/>
  <c r="E157" i="12" s="1"/>
  <c r="U159" i="1"/>
  <c r="AI159" i="1"/>
  <c r="BB159" i="1" s="1"/>
  <c r="AK159" i="1"/>
  <c r="K161" i="11" s="1"/>
  <c r="AL159" i="1"/>
  <c r="AO159" i="1"/>
  <c r="BD159" i="1" s="1" a="1"/>
  <c r="BD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K158" i="12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E160" i="1" s="1"/>
  <c r="AP160" i="1"/>
  <c r="M162" i="11" s="1"/>
  <c r="AQ160" i="1"/>
  <c r="BC160" i="1" a="1"/>
  <c r="BC160" i="1" s="1"/>
  <c r="BF160" i="1"/>
  <c r="BS160" i="1"/>
  <c r="A161" i="1"/>
  <c r="C161" i="1"/>
  <c r="G161" i="1"/>
  <c r="M161" i="1" a="1"/>
  <c r="M161" i="1" s="1"/>
  <c r="K159" i="12" s="1"/>
  <c r="N161" i="1" a="1"/>
  <c r="N161" i="1" s="1"/>
  <c r="L159" i="12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G162" i="1"/>
  <c r="AM162" i="1"/>
  <c r="AN162" i="1"/>
  <c r="R162" i="1"/>
  <c r="S160" i="12" s="1"/>
  <c r="S162" i="1" a="1"/>
  <c r="S162" i="1" s="1"/>
  <c r="D160" i="12" s="1"/>
  <c r="T162" i="1" a="1"/>
  <c r="T162" i="1" s="1"/>
  <c r="E160" i="12" s="1"/>
  <c r="U162" i="1"/>
  <c r="AI162" i="1"/>
  <c r="BB162" i="1" s="1"/>
  <c r="AK162" i="1"/>
  <c r="K164" i="11" s="1"/>
  <c r="AL162" i="1"/>
  <c r="AO162" i="1"/>
  <c r="BD162" i="1" s="1" a="1"/>
  <c r="BD162" i="1" s="1"/>
  <c r="AP162" i="1"/>
  <c r="M164" i="11" s="1"/>
  <c r="AQ162" i="1"/>
  <c r="BC162" i="1" a="1"/>
  <c r="BC162" i="1" s="1"/>
  <c r="BF162" i="1"/>
  <c r="A163" i="1"/>
  <c r="C163" i="1"/>
  <c r="G163" i="1"/>
  <c r="AM163" i="1"/>
  <c r="AN163" i="1"/>
  <c r="R163" i="1"/>
  <c r="S161" i="12" s="1"/>
  <c r="S163" i="1" a="1"/>
  <c r="S163" i="1" s="1"/>
  <c r="D161" i="12" s="1"/>
  <c r="T163" i="1" a="1"/>
  <c r="T163" i="1" s="1"/>
  <c r="E161" i="12" s="1"/>
  <c r="U163" i="1"/>
  <c r="AI163" i="1"/>
  <c r="BB163" i="1" s="1"/>
  <c r="AK163" i="1"/>
  <c r="K165" i="11" s="1"/>
  <c r="AL163" i="1"/>
  <c r="AO163" i="1"/>
  <c r="BE163" i="1" s="1"/>
  <c r="AP163" i="1"/>
  <c r="M165" i="11" s="1"/>
  <c r="AQ163" i="1"/>
  <c r="BC163" i="1" a="1"/>
  <c r="BC163" i="1" s="1"/>
  <c r="BF163" i="1"/>
  <c r="BR163" i="1"/>
  <c r="BS163" i="1"/>
  <c r="A164" i="1"/>
  <c r="C164" i="1"/>
  <c r="G164" i="1"/>
  <c r="AM164" i="1"/>
  <c r="R164" i="1"/>
  <c r="S162" i="12" s="1"/>
  <c r="S164" i="1" a="1"/>
  <c r="S164" i="1" s="1"/>
  <c r="D162" i="12" s="1"/>
  <c r="T164" i="1" a="1"/>
  <c r="T164" i="1" s="1"/>
  <c r="E162" i="12" s="1"/>
  <c r="U164" i="1"/>
  <c r="AI164" i="1"/>
  <c r="BB164" i="1" s="1"/>
  <c r="AK164" i="1"/>
  <c r="K166" i="11" s="1"/>
  <c r="AL164" i="1"/>
  <c r="AO164" i="1"/>
  <c r="BD164" i="1" s="1" a="1"/>
  <c r="BD164" i="1" s="1"/>
  <c r="AP164" i="1"/>
  <c r="M166" i="11" s="1"/>
  <c r="AQ164" i="1"/>
  <c r="BC164" i="1" a="1"/>
  <c r="BC164" i="1" s="1"/>
  <c r="BF164" i="1"/>
  <c r="BR164" i="1"/>
  <c r="BS164" i="1"/>
  <c r="A7" i="1"/>
  <c r="C7" i="1"/>
  <c r="G7" i="1"/>
  <c r="AM7" i="1"/>
  <c r="R7" i="1"/>
  <c r="S5" i="12" s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6" i="12" s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7" i="12" s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8" i="12" s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9" i="12" s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0" i="12" s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1" i="12" s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2" i="12" s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L13" i="12" s="1"/>
  <c r="R15" i="1"/>
  <c r="S13" i="12" s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L14" i="12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L19" i="12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L30" i="12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K43" i="12" s="1"/>
  <c r="N45" i="1" a="1"/>
  <c r="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K44" i="12" s="1"/>
  <c r="N46" i="1" a="1"/>
  <c r="N46" i="1" s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6" i="12" s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7" i="12" s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0" i="12" s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K55" i="12" s="1"/>
  <c r="N57" i="1" a="1"/>
  <c r="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K56" i="12" s="1"/>
  <c r="N58" i="1" a="1"/>
  <c r="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K57" i="12" s="1"/>
  <c r="N59" i="1" a="1"/>
  <c r="N59" i="1" s="1"/>
  <c r="R59" i="1"/>
  <c r="S57" i="12" s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N61" i="1" a="1"/>
  <c r="N61" i="1" s="1"/>
  <c r="L59" i="12" s="1"/>
  <c r="R61" i="1"/>
  <c r="S59" i="12" s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AN62" i="1"/>
  <c r="R62" i="1"/>
  <c r="S60" i="12" s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N63" i="1" a="1"/>
  <c r="N63" i="1" s="1"/>
  <c r="R63" i="1"/>
  <c r="S61" i="12" s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K62" i="12" s="1"/>
  <c r="N64" i="1" a="1"/>
  <c r="N64" i="1" s="1"/>
  <c r="R64" i="1"/>
  <c r="S62" i="12" s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3" i="12" s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4" i="12" s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L65" i="12" s="1"/>
  <c r="R67" i="1"/>
  <c r="S65" i="12" s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K66" i="12" s="1"/>
  <c r="N68" i="1" a="1"/>
  <c r="N68" i="1" s="1"/>
  <c r="R68" i="1"/>
  <c r="S66" i="12" s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AN69" i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K68" i="12" s="1"/>
  <c r="N70" i="1" a="1"/>
  <c r="N70" i="1" s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L69" i="12" s="1"/>
  <c r="R71" i="1"/>
  <c r="S69" i="12" s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0" i="12" s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K72" i="12" s="1"/>
  <c r="N74" i="1" a="1"/>
  <c r="N74" i="1" s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K73" i="12" s="1"/>
  <c r="N75" i="1" a="1"/>
  <c r="N75" i="1" s="1"/>
  <c r="R75" i="1"/>
  <c r="S73" i="12" s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K74" i="12" s="1"/>
  <c r="N76" i="1" a="1"/>
  <c r="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AM77" i="1"/>
  <c r="AN77" i="1"/>
  <c r="R77" i="1"/>
  <c r="S75" i="12" s="1"/>
  <c r="S77" i="1" a="1"/>
  <c r="S77" i="1" s="1"/>
  <c r="D75" i="12" s="1"/>
  <c r="T77" i="1" a="1"/>
  <c r="T77" i="1" s="1"/>
  <c r="E75" i="12" s="1"/>
  <c r="U77" i="1"/>
  <c r="AI77" i="1"/>
  <c r="BB77" i="1" s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L79" i="12" s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0" i="12" s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1" i="12" s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2" i="12" s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K84" i="12" s="1"/>
  <c r="N86" i="1" a="1"/>
  <c r="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1" i="1"/>
  <c r="C91" i="1"/>
  <c r="R91" i="1"/>
  <c r="S89" i="12" s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D91" i="1" s="1" a="1"/>
  <c r="BD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AM92" i="1"/>
  <c r="AN92" i="1"/>
  <c r="R92" i="1"/>
  <c r="S90" i="12" s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R93" i="1"/>
  <c r="S91" i="12" s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E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2" i="12" s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D94" i="1" s="1" a="1"/>
  <c r="BD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AM96" i="1"/>
  <c r="AN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BE96" i="1" s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BE98" i="1" s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AM99" i="1"/>
  <c r="AN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AK99" i="1"/>
  <c r="K101" i="11" s="1"/>
  <c r="AL99" i="1"/>
  <c r="AO99" i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D100" i="1" s="1" a="1"/>
  <c r="BD100" i="1" s="1"/>
  <c r="AP100" i="1"/>
  <c r="M102" i="11" s="1"/>
  <c r="AQ100" i="1"/>
  <c r="BC100" i="1" a="1"/>
  <c r="BC100" i="1" s="1"/>
  <c r="BF100" i="1"/>
  <c r="BR100" i="1"/>
  <c r="BS100" i="1"/>
  <c r="BT100" i="1"/>
  <c r="A101" i="1"/>
  <c r="C101" i="1"/>
  <c r="G101" i="1"/>
  <c r="AM101" i="1"/>
  <c r="AN101" i="1"/>
  <c r="R101" i="1"/>
  <c r="S99" i="12" s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BT101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Q6" i="1" s="1"/>
  <c r="BC6" i="1" a="1"/>
  <c r="BC6" i="1" s="1"/>
  <c r="BF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99" i="12"/>
  <c r="K281" i="12"/>
  <c r="L270" i="12"/>
  <c r="L269" i="12"/>
  <c r="E222" i="12"/>
  <c r="D222" i="12"/>
  <c r="E216" i="12"/>
  <c r="D216" i="12"/>
  <c r="D248" i="12"/>
  <c r="E226" i="12"/>
  <c r="E220" i="12"/>
  <c r="D220" i="12"/>
  <c r="E241" i="12"/>
  <c r="D241" i="12"/>
  <c r="E240" i="12"/>
  <c r="D240" i="12"/>
  <c r="E239" i="12"/>
  <c r="D239" i="12"/>
  <c r="E238" i="12"/>
  <c r="D238" i="12"/>
  <c r="E242" i="12"/>
  <c r="D243" i="12"/>
  <c r="E233" i="12"/>
  <c r="E232" i="12"/>
  <c r="D232" i="12"/>
  <c r="D236" i="12"/>
  <c r="E234" i="12"/>
  <c r="D234" i="12"/>
  <c r="E215" i="12"/>
  <c r="D215" i="12"/>
  <c r="E208" i="12"/>
  <c r="D208" i="12"/>
  <c r="E235" i="12"/>
  <c r="E213" i="12"/>
  <c r="D213" i="12"/>
  <c r="E230" i="12"/>
  <c r="D230" i="12"/>
  <c r="E244" i="12"/>
  <c r="D244" i="12"/>
  <c r="E219" i="12"/>
  <c r="D219" i="12"/>
  <c r="E209" i="12"/>
  <c r="D20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E275" i="12"/>
  <c r="E271" i="12"/>
  <c r="E269" i="12"/>
  <c r="D269" i="12"/>
  <c r="D267" i="12"/>
  <c r="E266" i="12"/>
  <c r="E265" i="12"/>
  <c r="D265" i="12"/>
  <c r="D264" i="12"/>
  <c r="E262" i="12"/>
  <c r="D260" i="12"/>
  <c r="D259" i="12"/>
  <c r="E258" i="12"/>
  <c r="E257" i="12"/>
  <c r="D256" i="12"/>
  <c r="E255" i="12"/>
  <c r="D254" i="12"/>
  <c r="D253" i="12"/>
  <c r="E251" i="12"/>
  <c r="D251" i="12"/>
  <c r="E247" i="12"/>
  <c r="D247" i="12"/>
  <c r="D246" i="12"/>
  <c r="E245" i="12"/>
  <c r="D237" i="12"/>
  <c r="D231" i="12"/>
  <c r="E229" i="12"/>
  <c r="D228" i="12"/>
  <c r="E227" i="12"/>
  <c r="E225" i="12"/>
  <c r="D225" i="12"/>
  <c r="E224" i="12"/>
  <c r="D224" i="12"/>
  <c r="E223" i="12"/>
  <c r="D223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4" i="12"/>
  <c r="L252" i="12"/>
  <c r="L245" i="12"/>
  <c r="L229" i="12"/>
  <c r="L224" i="12"/>
  <c r="L217" i="12"/>
  <c r="L211" i="12"/>
  <c r="K387" i="12"/>
  <c r="K383" i="12"/>
  <c r="K380" i="12"/>
  <c r="K378" i="12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M222" i="11"/>
  <c r="K223" i="11"/>
  <c r="M223" i="11"/>
  <c r="K224" i="11"/>
  <c r="M224" i="11"/>
  <c r="M225" i="11"/>
  <c r="M226" i="11"/>
  <c r="K227" i="11"/>
  <c r="M227" i="11"/>
  <c r="K228" i="11"/>
  <c r="K229" i="11"/>
  <c r="M229" i="11"/>
  <c r="M230" i="11"/>
  <c r="K231" i="11"/>
  <c r="K232" i="11"/>
  <c r="M232" i="11"/>
  <c r="M233" i="11"/>
  <c r="K234" i="11"/>
  <c r="K235" i="11"/>
  <c r="M235" i="11"/>
  <c r="M236" i="11"/>
  <c r="K237" i="11"/>
  <c r="K238" i="11"/>
  <c r="M238" i="11"/>
  <c r="M239" i="11"/>
  <c r="K240" i="11"/>
  <c r="K241" i="11"/>
  <c r="M241" i="11"/>
  <c r="M242" i="11"/>
  <c r="K243" i="11"/>
  <c r="K244" i="11"/>
  <c r="M244" i="11"/>
  <c r="K245" i="11"/>
  <c r="M245" i="11"/>
  <c r="K246" i="11"/>
  <c r="M247" i="11"/>
  <c r="M248" i="11"/>
  <c r="M249" i="11"/>
  <c r="M250" i="11"/>
  <c r="K251" i="11"/>
  <c r="K252" i="11"/>
  <c r="M252" i="11"/>
  <c r="M254" i="11"/>
  <c r="M255" i="11"/>
  <c r="K256" i="11"/>
  <c r="K257" i="11"/>
  <c r="K258" i="11"/>
  <c r="M259" i="11"/>
  <c r="K260" i="11"/>
  <c r="K261" i="11"/>
  <c r="M261" i="11"/>
  <c r="M262" i="11"/>
  <c r="K263" i="11"/>
  <c r="K264" i="11"/>
  <c r="K265" i="11"/>
  <c r="M265" i="11"/>
  <c r="K266" i="11"/>
  <c r="M267" i="11"/>
  <c r="K268" i="11"/>
  <c r="M269" i="11"/>
  <c r="M270" i="11"/>
  <c r="M272" i="11"/>
  <c r="K273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E1000" i="11"/>
  <c r="S286" i="12"/>
  <c r="S287" i="12"/>
  <c r="S288" i="12"/>
  <c r="S281" i="12"/>
  <c r="S291" i="12"/>
  <c r="S285" i="12"/>
  <c r="S282" i="12"/>
  <c r="S283" i="12"/>
  <c r="S292" i="12"/>
  <c r="S293" i="12"/>
  <c r="S294" i="12"/>
  <c r="S295" i="12"/>
  <c r="S296" i="12"/>
  <c r="S297" i="12"/>
  <c r="S298" i="12"/>
  <c r="S299" i="12"/>
  <c r="S300" i="12"/>
  <c r="S301" i="12"/>
  <c r="S302" i="12"/>
  <c r="S303" i="12"/>
  <c r="S284" i="12"/>
  <c r="S305" i="12"/>
  <c r="S306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5" i="1"/>
  <c r="BT146" i="1"/>
  <c r="BT149" i="1"/>
  <c r="BT160" i="1"/>
  <c r="BT161" i="1"/>
  <c r="BT162" i="1"/>
  <c r="BT163" i="1"/>
  <c r="BT165" i="1"/>
  <c r="BT166" i="1"/>
  <c r="BT167" i="1"/>
  <c r="BT168" i="1"/>
  <c r="BT169" i="1"/>
  <c r="BT172" i="1"/>
  <c r="BT173" i="1"/>
  <c r="BT181" i="1"/>
  <c r="BT184" i="1"/>
  <c r="BT185" i="1"/>
  <c r="BT187" i="1"/>
  <c r="BT190" i="1"/>
  <c r="BT196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C414" i="11"/>
  <c r="BT435" i="1"/>
  <c r="BT436" i="1"/>
  <c r="BT437" i="1"/>
  <c r="BT438" i="1"/>
  <c r="BT439" i="1"/>
  <c r="BT440" i="1"/>
  <c r="BT441" i="1"/>
  <c r="BT442" i="1"/>
  <c r="BT443" i="1"/>
  <c r="BT444" i="1"/>
  <c r="BT445" i="1"/>
  <c r="BT446" i="1"/>
  <c r="BT447" i="1"/>
  <c r="BT448" i="1"/>
  <c r="BT449" i="1"/>
  <c r="BT450" i="1"/>
  <c r="BT451" i="1"/>
  <c r="BT452" i="1"/>
  <c r="BT453" i="1"/>
  <c r="BT454" i="1"/>
  <c r="BT455" i="1"/>
  <c r="BT456" i="1"/>
  <c r="BT457" i="1"/>
  <c r="BT458" i="1"/>
  <c r="BT459" i="1"/>
  <c r="BT460" i="1"/>
  <c r="BT461" i="1"/>
  <c r="BT462" i="1"/>
  <c r="BT463" i="1"/>
  <c r="BT464" i="1"/>
  <c r="BT465" i="1"/>
  <c r="BT466" i="1"/>
  <c r="BT467" i="1"/>
  <c r="BT468" i="1"/>
  <c r="BT469" i="1"/>
  <c r="BT470" i="1"/>
  <c r="BT471" i="1"/>
  <c r="BT472" i="1"/>
  <c r="BT473" i="1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6" i="1"/>
  <c r="BT477" i="1"/>
  <c r="BT478" i="1"/>
  <c r="BT479" i="1"/>
  <c r="BT480" i="1"/>
  <c r="BT481" i="1"/>
  <c r="BT482" i="1"/>
  <c r="BT483" i="1"/>
  <c r="BT484" i="1"/>
  <c r="BT485" i="1"/>
  <c r="BT486" i="1"/>
  <c r="BT487" i="1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02" i="1" l="1"/>
  <c r="AN205" i="1"/>
  <c r="AJ205" i="1"/>
  <c r="AJ204" i="1"/>
  <c r="AJ206" i="1"/>
  <c r="AJ211" i="1"/>
  <c r="AJ210" i="1"/>
  <c r="AJ208" i="1"/>
  <c r="AJ207" i="1"/>
  <c r="AJ209" i="1"/>
  <c r="L29" i="12"/>
  <c r="AN31" i="1"/>
  <c r="L26" i="12"/>
  <c r="AN28" i="1"/>
  <c r="K23" i="12"/>
  <c r="AM25" i="1"/>
  <c r="K25" i="12"/>
  <c r="AM27" i="1"/>
  <c r="N29" i="11" s="1"/>
  <c r="L23" i="12"/>
  <c r="AN25" i="1"/>
  <c r="I25" i="12"/>
  <c r="AK27" i="1"/>
  <c r="K29" i="11" s="1"/>
  <c r="E25" i="13"/>
  <c r="K24" i="12"/>
  <c r="AM26" i="1"/>
  <c r="L28" i="11" s="1"/>
  <c r="BD478" i="1" a="1"/>
  <c r="BD478" i="1" s="1"/>
  <c r="BD475" i="1" a="1"/>
  <c r="BD475" i="1" s="1"/>
  <c r="BD470" i="1" a="1"/>
  <c r="BD470" i="1" s="1"/>
  <c r="BD465" i="1" a="1"/>
  <c r="BD465" i="1" s="1"/>
  <c r="BD462" i="1" a="1"/>
  <c r="BD462" i="1" s="1"/>
  <c r="BD487" i="1" a="1"/>
  <c r="BD487" i="1" s="1"/>
  <c r="BD484" i="1" a="1"/>
  <c r="BD484" i="1" s="1"/>
  <c r="BD481" i="1" a="1"/>
  <c r="BD481" i="1" s="1"/>
  <c r="BD479" i="1" a="1"/>
  <c r="BD479" i="1" s="1"/>
  <c r="BD476" i="1" a="1"/>
  <c r="BD476" i="1" s="1"/>
  <c r="BD463" i="1" a="1"/>
  <c r="BD463" i="1" s="1"/>
  <c r="BD460" i="1" a="1"/>
  <c r="BD460" i="1" s="1"/>
  <c r="BD459" i="1" a="1"/>
  <c r="BD459" i="1" s="1"/>
  <c r="BD503" i="1" a="1"/>
  <c r="BD503" i="1" s="1"/>
  <c r="BD499" i="1" a="1"/>
  <c r="BD499" i="1" s="1"/>
  <c r="BD496" i="1" a="1"/>
  <c r="BD496" i="1" s="1"/>
  <c r="BD489" i="1" a="1"/>
  <c r="BD489" i="1" s="1"/>
  <c r="BD486" i="1" a="1"/>
  <c r="BD486" i="1" s="1"/>
  <c r="BD483" i="1" a="1"/>
  <c r="BD483" i="1" s="1"/>
  <c r="BD500" i="1" a="1"/>
  <c r="BD500" i="1" s="1"/>
  <c r="BD498" i="1" a="1"/>
  <c r="BD498" i="1" s="1"/>
  <c r="BD495" i="1" a="1"/>
  <c r="BD495" i="1" s="1"/>
  <c r="BD485" i="1" a="1"/>
  <c r="BD485" i="1" s="1"/>
  <c r="BD482" i="1" a="1"/>
  <c r="BD482" i="1" s="1"/>
  <c r="BD467" i="1" a="1"/>
  <c r="BD467" i="1" s="1"/>
  <c r="BD472" i="1" a="1"/>
  <c r="BD472" i="1" s="1"/>
  <c r="BD469" i="1" a="1"/>
  <c r="BD469" i="1" s="1"/>
  <c r="BD466" i="1" a="1"/>
  <c r="BD466" i="1" s="1"/>
  <c r="BD474" i="1" a="1"/>
  <c r="BD474" i="1" s="1"/>
  <c r="BD471" i="1" a="1"/>
  <c r="BD471" i="1" s="1"/>
  <c r="BD468" i="1" a="1"/>
  <c r="BD468" i="1" s="1"/>
  <c r="BR175" i="1"/>
  <c r="BQ175" i="1" s="1"/>
  <c r="AJ201" i="1"/>
  <c r="AJ200" i="1"/>
  <c r="AJ199" i="1"/>
  <c r="AJ198" i="1"/>
  <c r="AJ197" i="1"/>
  <c r="AJ195" i="1"/>
  <c r="AJ194" i="1"/>
  <c r="AJ193" i="1"/>
  <c r="AJ191" i="1"/>
  <c r="AJ190" i="1"/>
  <c r="AJ189" i="1"/>
  <c r="AJ188" i="1"/>
  <c r="AN187" i="1"/>
  <c r="AJ187" i="1"/>
  <c r="AJ182" i="1"/>
  <c r="G83" i="11"/>
  <c r="K79" i="12"/>
  <c r="AN74" i="1"/>
  <c r="L72" i="12"/>
  <c r="AN63" i="1"/>
  <c r="L61" i="12"/>
  <c r="G62" i="11"/>
  <c r="K58" i="12"/>
  <c r="G23" i="11"/>
  <c r="K19" i="12"/>
  <c r="G17" i="11"/>
  <c r="K13" i="12"/>
  <c r="G151" i="11"/>
  <c r="K147" i="12"/>
  <c r="AN146" i="1"/>
  <c r="L144" i="12"/>
  <c r="AN120" i="1"/>
  <c r="L118" i="12"/>
  <c r="AN209" i="1"/>
  <c r="L207" i="12"/>
  <c r="AM208" i="1"/>
  <c r="K206" i="12"/>
  <c r="AN206" i="1"/>
  <c r="L204" i="12"/>
  <c r="AM204" i="1"/>
  <c r="K202" i="12"/>
  <c r="D204" i="11"/>
  <c r="E200" i="12"/>
  <c r="AN202" i="1"/>
  <c r="L200" i="12"/>
  <c r="C203" i="11"/>
  <c r="D199" i="12"/>
  <c r="D201" i="11"/>
  <c r="E197" i="12"/>
  <c r="AN199" i="1"/>
  <c r="L197" i="12"/>
  <c r="C200" i="11"/>
  <c r="D196" i="12"/>
  <c r="D198" i="11"/>
  <c r="E194" i="12"/>
  <c r="AN196" i="1"/>
  <c r="L194" i="12"/>
  <c r="C197" i="11"/>
  <c r="D193" i="12"/>
  <c r="D195" i="11"/>
  <c r="E191" i="12"/>
  <c r="AN193" i="1"/>
  <c r="L191" i="12"/>
  <c r="C194" i="11"/>
  <c r="D190" i="12"/>
  <c r="AN75" i="1"/>
  <c r="L73" i="12"/>
  <c r="G73" i="11"/>
  <c r="K69" i="12"/>
  <c r="AN64" i="1"/>
  <c r="L62" i="12"/>
  <c r="G65" i="11"/>
  <c r="K61" i="12"/>
  <c r="G63" i="11"/>
  <c r="K59" i="12"/>
  <c r="AN59" i="1"/>
  <c r="L57" i="12"/>
  <c r="AN58" i="1"/>
  <c r="L56" i="12"/>
  <c r="AN57" i="1"/>
  <c r="L55" i="12"/>
  <c r="G34" i="11"/>
  <c r="K30" i="12"/>
  <c r="G19" i="11"/>
  <c r="K15" i="12"/>
  <c r="G18" i="11"/>
  <c r="K14" i="12"/>
  <c r="AM209" i="1"/>
  <c r="K207" i="12"/>
  <c r="AN207" i="1"/>
  <c r="L205" i="12"/>
  <c r="AM206" i="1"/>
  <c r="K204" i="12"/>
  <c r="AM205" i="1"/>
  <c r="K203" i="12"/>
  <c r="D205" i="11"/>
  <c r="E201" i="12"/>
  <c r="AN203" i="1"/>
  <c r="L201" i="12"/>
  <c r="C204" i="11"/>
  <c r="D200" i="12"/>
  <c r="D202" i="11"/>
  <c r="E198" i="12"/>
  <c r="AN200" i="1"/>
  <c r="L198" i="12"/>
  <c r="C201" i="11"/>
  <c r="D197" i="12"/>
  <c r="D199" i="11"/>
  <c r="E195" i="12"/>
  <c r="AN197" i="1"/>
  <c r="L195" i="12"/>
  <c r="C198" i="11"/>
  <c r="D194" i="12"/>
  <c r="D196" i="11"/>
  <c r="E192" i="12"/>
  <c r="AN194" i="1"/>
  <c r="L192" i="12"/>
  <c r="C195" i="11"/>
  <c r="D191" i="12"/>
  <c r="AN86" i="1"/>
  <c r="L84" i="12"/>
  <c r="AN76" i="1"/>
  <c r="L74" i="12"/>
  <c r="AN73" i="1"/>
  <c r="L71" i="12"/>
  <c r="AN70" i="1"/>
  <c r="L68" i="12"/>
  <c r="AN68" i="1"/>
  <c r="L66" i="12"/>
  <c r="G69" i="11"/>
  <c r="K65" i="12"/>
  <c r="AN60" i="1"/>
  <c r="L58" i="12"/>
  <c r="AN46" i="1"/>
  <c r="L44" i="12"/>
  <c r="AN45" i="1"/>
  <c r="L43" i="12"/>
  <c r="AN160" i="1"/>
  <c r="L158" i="12"/>
  <c r="AN145" i="1"/>
  <c r="L143" i="12"/>
  <c r="AN134" i="1"/>
  <c r="L132" i="12"/>
  <c r="AN208" i="1"/>
  <c r="L206" i="12"/>
  <c r="AM207" i="1"/>
  <c r="K205" i="12"/>
  <c r="AN204" i="1"/>
  <c r="L202" i="12"/>
  <c r="C205" i="11"/>
  <c r="D201" i="12"/>
  <c r="D203" i="11"/>
  <c r="E199" i="12"/>
  <c r="AN201" i="1"/>
  <c r="L199" i="12"/>
  <c r="C202" i="11"/>
  <c r="D198" i="12"/>
  <c r="D200" i="11"/>
  <c r="E196" i="12"/>
  <c r="AN198" i="1"/>
  <c r="L196" i="12"/>
  <c r="C199" i="11"/>
  <c r="D195" i="12"/>
  <c r="D197" i="11"/>
  <c r="E193" i="12"/>
  <c r="AN195" i="1"/>
  <c r="L193" i="12"/>
  <c r="C196" i="11"/>
  <c r="D192" i="12"/>
  <c r="D194" i="11"/>
  <c r="E190" i="12"/>
  <c r="AN192" i="1"/>
  <c r="L190" i="12"/>
  <c r="C193" i="11"/>
  <c r="D189" i="12"/>
  <c r="AN191" i="1"/>
  <c r="L189" i="12"/>
  <c r="D192" i="11"/>
  <c r="E188" i="12"/>
  <c r="C192" i="11"/>
  <c r="D188" i="12"/>
  <c r="D191" i="11"/>
  <c r="E187" i="12"/>
  <c r="C191" i="11"/>
  <c r="D187" i="12"/>
  <c r="AN189" i="1"/>
  <c r="L187" i="12"/>
  <c r="D190" i="11"/>
  <c r="E186" i="12"/>
  <c r="C190" i="11"/>
  <c r="D186" i="12"/>
  <c r="AN188" i="1"/>
  <c r="L186" i="12"/>
  <c r="D189" i="11"/>
  <c r="E185" i="12"/>
  <c r="C189" i="11"/>
  <c r="D185" i="12"/>
  <c r="D188" i="11"/>
  <c r="E184" i="12"/>
  <c r="C188" i="11"/>
  <c r="D184" i="12"/>
  <c r="AN186" i="1"/>
  <c r="L184" i="12"/>
  <c r="D187" i="11"/>
  <c r="E183" i="12"/>
  <c r="C187" i="11"/>
  <c r="D183" i="12"/>
  <c r="AN185" i="1"/>
  <c r="L183" i="12"/>
  <c r="D186" i="11"/>
  <c r="E182" i="12"/>
  <c r="C186" i="11"/>
  <c r="D182" i="12"/>
  <c r="AN184" i="1"/>
  <c r="L182" i="12"/>
  <c r="D185" i="11"/>
  <c r="E181" i="12"/>
  <c r="C185" i="11"/>
  <c r="D181" i="12"/>
  <c r="AN183" i="1"/>
  <c r="L181" i="12"/>
  <c r="D184" i="11"/>
  <c r="E180" i="12"/>
  <c r="C184" i="11"/>
  <c r="D180" i="12"/>
  <c r="AN182" i="1"/>
  <c r="L180" i="12"/>
  <c r="D183" i="11"/>
  <c r="E179" i="12"/>
  <c r="C183" i="11"/>
  <c r="D179" i="12"/>
  <c r="D182" i="11"/>
  <c r="E178" i="12"/>
  <c r="C182" i="11"/>
  <c r="D178" i="12"/>
  <c r="D181" i="11"/>
  <c r="E177" i="12"/>
  <c r="C181" i="11"/>
  <c r="D177" i="12"/>
  <c r="D180" i="11"/>
  <c r="E176" i="12"/>
  <c r="C180" i="11"/>
  <c r="D176" i="12"/>
  <c r="D179" i="11"/>
  <c r="E175" i="12"/>
  <c r="C179" i="11"/>
  <c r="D175" i="12"/>
  <c r="D178" i="11"/>
  <c r="E174" i="12"/>
  <c r="C178" i="11"/>
  <c r="D174" i="12"/>
  <c r="D176" i="11"/>
  <c r="E172" i="12"/>
  <c r="C176" i="11"/>
  <c r="D172" i="12"/>
  <c r="D175" i="11"/>
  <c r="E171" i="12"/>
  <c r="C175" i="11"/>
  <c r="D171" i="12"/>
  <c r="D174" i="11"/>
  <c r="E170" i="12"/>
  <c r="C174" i="11"/>
  <c r="D170" i="12"/>
  <c r="D173" i="11"/>
  <c r="E169" i="12"/>
  <c r="C173" i="11"/>
  <c r="D169" i="12"/>
  <c r="D172" i="11"/>
  <c r="E168" i="12"/>
  <c r="C172" i="11"/>
  <c r="D168" i="12"/>
  <c r="D171" i="11"/>
  <c r="E167" i="12"/>
  <c r="C171" i="11"/>
  <c r="D167" i="12"/>
  <c r="D170" i="11"/>
  <c r="E166" i="12"/>
  <c r="C170" i="11"/>
  <c r="D166" i="12"/>
  <c r="AN168" i="1"/>
  <c r="L166" i="12"/>
  <c r="D169" i="11"/>
  <c r="E165" i="12"/>
  <c r="C169" i="11"/>
  <c r="D165" i="12"/>
  <c r="D168" i="11"/>
  <c r="E164" i="12"/>
  <c r="C168" i="11"/>
  <c r="D164" i="12"/>
  <c r="D167" i="11"/>
  <c r="E163" i="12"/>
  <c r="C167" i="11"/>
  <c r="D163" i="12"/>
  <c r="F9" i="11"/>
  <c r="I5" i="12"/>
  <c r="G9" i="11"/>
  <c r="K5" i="12"/>
  <c r="F10" i="11"/>
  <c r="I6" i="12"/>
  <c r="G10" i="11"/>
  <c r="K6" i="12"/>
  <c r="G12" i="11"/>
  <c r="K8" i="12"/>
  <c r="F13" i="11"/>
  <c r="I9" i="12"/>
  <c r="G13" i="11"/>
  <c r="K9" i="12"/>
  <c r="G15" i="11"/>
  <c r="K11" i="12"/>
  <c r="G14" i="11"/>
  <c r="K10" i="12"/>
  <c r="G40" i="11"/>
  <c r="K36" i="12"/>
  <c r="F39" i="11"/>
  <c r="I35" i="12"/>
  <c r="F38" i="11"/>
  <c r="I34" i="12"/>
  <c r="G38" i="11"/>
  <c r="K34" i="12"/>
  <c r="G46" i="11"/>
  <c r="K42" i="12"/>
  <c r="G44" i="11"/>
  <c r="K40" i="12"/>
  <c r="F44" i="11"/>
  <c r="I40" i="12"/>
  <c r="G43" i="11"/>
  <c r="K39" i="12"/>
  <c r="G42" i="11"/>
  <c r="K38" i="12"/>
  <c r="G37" i="11"/>
  <c r="K33" i="12"/>
  <c r="F36" i="11"/>
  <c r="I32" i="12"/>
  <c r="G36" i="11"/>
  <c r="K32" i="12"/>
  <c r="G56" i="11"/>
  <c r="K52" i="12"/>
  <c r="G55" i="11"/>
  <c r="K51" i="12"/>
  <c r="F55" i="11"/>
  <c r="I51" i="12"/>
  <c r="G54" i="11"/>
  <c r="K50" i="12"/>
  <c r="G53" i="11"/>
  <c r="K49" i="12"/>
  <c r="G52" i="11"/>
  <c r="K48" i="12"/>
  <c r="G51" i="11"/>
  <c r="K47" i="12"/>
  <c r="G50" i="11"/>
  <c r="K46" i="12"/>
  <c r="F50" i="11"/>
  <c r="I46" i="12"/>
  <c r="F62" i="11"/>
  <c r="I58" i="12"/>
  <c r="F63" i="11"/>
  <c r="I59" i="12"/>
  <c r="F66" i="11"/>
  <c r="I62" i="12"/>
  <c r="G67" i="11"/>
  <c r="K63" i="12"/>
  <c r="G68" i="11"/>
  <c r="K64" i="12"/>
  <c r="F69" i="11"/>
  <c r="I65" i="12"/>
  <c r="F70" i="11"/>
  <c r="I66" i="12"/>
  <c r="F64" i="11"/>
  <c r="I60" i="12"/>
  <c r="G64" i="11"/>
  <c r="K60" i="12"/>
  <c r="G74" i="11"/>
  <c r="K70" i="12"/>
  <c r="F75" i="11"/>
  <c r="I71" i="12"/>
  <c r="F94" i="11"/>
  <c r="I90" i="12"/>
  <c r="G94" i="11"/>
  <c r="K90" i="12"/>
  <c r="G87" i="11"/>
  <c r="K83" i="12"/>
  <c r="G84" i="11"/>
  <c r="K80" i="12"/>
  <c r="F85" i="11"/>
  <c r="I81" i="12"/>
  <c r="G85" i="11"/>
  <c r="K81" i="12"/>
  <c r="G89" i="11"/>
  <c r="K85" i="12"/>
  <c r="G79" i="11"/>
  <c r="K75" i="12"/>
  <c r="F80" i="11"/>
  <c r="I76" i="12"/>
  <c r="G80" i="11"/>
  <c r="K76" i="12"/>
  <c r="G81" i="11"/>
  <c r="K77" i="12"/>
  <c r="F82" i="11"/>
  <c r="I78" i="12"/>
  <c r="G82" i="11"/>
  <c r="K78" i="12"/>
  <c r="G90" i="11"/>
  <c r="K86" i="12"/>
  <c r="G91" i="11"/>
  <c r="K87" i="12"/>
  <c r="G93" i="11"/>
  <c r="K89" i="12"/>
  <c r="G104" i="11"/>
  <c r="K100" i="12"/>
  <c r="G103" i="11"/>
  <c r="K99" i="12"/>
  <c r="G100" i="11"/>
  <c r="K96" i="12"/>
  <c r="G99" i="11"/>
  <c r="K95" i="12"/>
  <c r="F99" i="11"/>
  <c r="I95" i="12"/>
  <c r="G98" i="11"/>
  <c r="K94" i="12"/>
  <c r="G97" i="11"/>
  <c r="K93" i="12"/>
  <c r="G96" i="11"/>
  <c r="K92" i="12"/>
  <c r="F96" i="11"/>
  <c r="I92" i="12"/>
  <c r="G95" i="11"/>
  <c r="K91" i="12"/>
  <c r="G121" i="11"/>
  <c r="K117" i="12"/>
  <c r="G120" i="11"/>
  <c r="K116" i="12"/>
  <c r="G117" i="11"/>
  <c r="K113" i="12"/>
  <c r="G116" i="11"/>
  <c r="K112" i="12"/>
  <c r="G115" i="11"/>
  <c r="K111" i="12"/>
  <c r="F115" i="11"/>
  <c r="I111" i="12"/>
  <c r="G114" i="11"/>
  <c r="K110" i="12"/>
  <c r="G113" i="11"/>
  <c r="K109" i="12"/>
  <c r="G112" i="11"/>
  <c r="K108" i="12"/>
  <c r="G110" i="11"/>
  <c r="K106" i="12"/>
  <c r="F110" i="11"/>
  <c r="I106" i="12"/>
  <c r="G109" i="11"/>
  <c r="K105" i="12"/>
  <c r="G108" i="11"/>
  <c r="K104" i="12"/>
  <c r="F108" i="11"/>
  <c r="I104" i="12"/>
  <c r="G107" i="11"/>
  <c r="K103" i="12"/>
  <c r="G105" i="11"/>
  <c r="K101" i="12"/>
  <c r="G106" i="11"/>
  <c r="K102" i="12"/>
  <c r="F126" i="11"/>
  <c r="I122" i="12"/>
  <c r="G126" i="11"/>
  <c r="K122" i="12"/>
  <c r="F127" i="11"/>
  <c r="I123" i="12"/>
  <c r="G127" i="11"/>
  <c r="K123" i="12"/>
  <c r="G128" i="11"/>
  <c r="K124" i="12"/>
  <c r="G129" i="11"/>
  <c r="K125" i="12"/>
  <c r="G130" i="11"/>
  <c r="K126" i="12"/>
  <c r="F131" i="11"/>
  <c r="I127" i="12"/>
  <c r="G131" i="11"/>
  <c r="K127" i="12"/>
  <c r="G132" i="11"/>
  <c r="K128" i="12"/>
  <c r="G133" i="11"/>
  <c r="K129" i="12"/>
  <c r="G140" i="11"/>
  <c r="K136" i="12"/>
  <c r="G141" i="11"/>
  <c r="K137" i="12"/>
  <c r="G142" i="11"/>
  <c r="K138" i="12"/>
  <c r="F143" i="11"/>
  <c r="I139" i="12"/>
  <c r="G143" i="11"/>
  <c r="K139" i="12"/>
  <c r="G138" i="11"/>
  <c r="K134" i="12"/>
  <c r="G144" i="11"/>
  <c r="K140" i="12"/>
  <c r="G146" i="11"/>
  <c r="K142" i="12"/>
  <c r="G150" i="11"/>
  <c r="K146" i="12"/>
  <c r="G149" i="11"/>
  <c r="K145" i="12"/>
  <c r="F151" i="11"/>
  <c r="I147" i="12"/>
  <c r="G154" i="11"/>
  <c r="K150" i="12"/>
  <c r="G153" i="11"/>
  <c r="K149" i="12"/>
  <c r="G152" i="11"/>
  <c r="K148" i="12"/>
  <c r="F152" i="11"/>
  <c r="I148" i="12"/>
  <c r="G155" i="11"/>
  <c r="K151" i="12"/>
  <c r="G157" i="11"/>
  <c r="K153" i="12"/>
  <c r="G158" i="11"/>
  <c r="K154" i="12"/>
  <c r="G160" i="11"/>
  <c r="K156" i="12"/>
  <c r="F160" i="11"/>
  <c r="I156" i="12"/>
  <c r="G165" i="11"/>
  <c r="K161" i="12"/>
  <c r="F166" i="11"/>
  <c r="I162" i="12"/>
  <c r="G166" i="11"/>
  <c r="K162" i="12"/>
  <c r="G167" i="11"/>
  <c r="K163" i="12"/>
  <c r="G171" i="11"/>
  <c r="K167" i="12"/>
  <c r="G172" i="11"/>
  <c r="K168" i="12"/>
  <c r="G168" i="11"/>
  <c r="K164" i="12"/>
  <c r="G169" i="11"/>
  <c r="K165" i="12"/>
  <c r="G173" i="11"/>
  <c r="K169" i="12"/>
  <c r="G181" i="11"/>
  <c r="K177" i="12"/>
  <c r="G179" i="11"/>
  <c r="K175" i="12"/>
  <c r="G178" i="11"/>
  <c r="K174" i="12"/>
  <c r="G174" i="11"/>
  <c r="K170" i="12"/>
  <c r="G175" i="11"/>
  <c r="K171" i="12"/>
  <c r="G164" i="11"/>
  <c r="K160" i="12"/>
  <c r="AM175" i="1"/>
  <c r="N177" i="11" s="1"/>
  <c r="K173" i="12"/>
  <c r="AN175" i="1"/>
  <c r="L173" i="12"/>
  <c r="BQ161" i="1"/>
  <c r="BQ160" i="1"/>
  <c r="BB175" i="1"/>
  <c r="AJ175" i="1"/>
  <c r="BE175" i="1"/>
  <c r="BD175" i="1" a="1"/>
  <c r="BD175" i="1" s="1"/>
  <c r="D103" i="11"/>
  <c r="C103" i="11"/>
  <c r="L103" i="11"/>
  <c r="N103" i="11"/>
  <c r="D102" i="11"/>
  <c r="C102" i="11"/>
  <c r="D101" i="11"/>
  <c r="C101" i="11"/>
  <c r="L101" i="11"/>
  <c r="N101" i="11"/>
  <c r="D100" i="11"/>
  <c r="C100" i="11"/>
  <c r="D99" i="11"/>
  <c r="C99" i="11"/>
  <c r="D98" i="11"/>
  <c r="C98" i="11"/>
  <c r="L98" i="11"/>
  <c r="N98" i="11"/>
  <c r="D97" i="11"/>
  <c r="C97" i="11"/>
  <c r="D96" i="11"/>
  <c r="C96" i="11"/>
  <c r="D95" i="11"/>
  <c r="C95" i="11"/>
  <c r="D94" i="11"/>
  <c r="C94" i="11"/>
  <c r="L94" i="11"/>
  <c r="N94" i="11"/>
  <c r="D93" i="11"/>
  <c r="C93" i="11"/>
  <c r="D91" i="11"/>
  <c r="C91" i="11"/>
  <c r="D90" i="11"/>
  <c r="C90" i="11"/>
  <c r="L90" i="11"/>
  <c r="N90" i="11"/>
  <c r="D89" i="11"/>
  <c r="C89" i="11"/>
  <c r="L89" i="11"/>
  <c r="N89" i="11"/>
  <c r="D88" i="11"/>
  <c r="C88" i="11"/>
  <c r="AM86" i="1"/>
  <c r="G88" i="11"/>
  <c r="D87" i="11"/>
  <c r="C87" i="11"/>
  <c r="L87" i="11"/>
  <c r="N87" i="11"/>
  <c r="D86" i="11"/>
  <c r="C86" i="11"/>
  <c r="L86" i="11"/>
  <c r="N86" i="11"/>
  <c r="D85" i="11"/>
  <c r="C85" i="11"/>
  <c r="L85" i="11"/>
  <c r="N85" i="11"/>
  <c r="D84" i="11"/>
  <c r="C84" i="11"/>
  <c r="L84" i="11"/>
  <c r="N84" i="11"/>
  <c r="D83" i="11"/>
  <c r="C83" i="11"/>
  <c r="D82" i="11"/>
  <c r="C82" i="11"/>
  <c r="L82" i="11"/>
  <c r="N82" i="11"/>
  <c r="D81" i="11"/>
  <c r="C81" i="11"/>
  <c r="D80" i="11"/>
  <c r="C80" i="11"/>
  <c r="D79" i="11"/>
  <c r="C79" i="11"/>
  <c r="L79" i="11"/>
  <c r="N79" i="11"/>
  <c r="D78" i="11"/>
  <c r="C78" i="11"/>
  <c r="AM76" i="1"/>
  <c r="G78" i="11"/>
  <c r="D77" i="11"/>
  <c r="C77" i="11"/>
  <c r="AM75" i="1"/>
  <c r="G77" i="11"/>
  <c r="D76" i="11"/>
  <c r="C76" i="11"/>
  <c r="AM74" i="1"/>
  <c r="G76" i="11"/>
  <c r="D75" i="11"/>
  <c r="C75" i="11"/>
  <c r="G75" i="11"/>
  <c r="D74" i="11"/>
  <c r="C74" i="11"/>
  <c r="L74" i="11"/>
  <c r="N74" i="11"/>
  <c r="D73" i="11"/>
  <c r="C73" i="11"/>
  <c r="D72" i="11"/>
  <c r="C72" i="11"/>
  <c r="AM70" i="1"/>
  <c r="G72" i="11"/>
  <c r="D71" i="11"/>
  <c r="C71" i="11"/>
  <c r="D70" i="11"/>
  <c r="C70" i="11"/>
  <c r="AM68" i="1"/>
  <c r="G70" i="11"/>
  <c r="D69" i="11"/>
  <c r="C69" i="11"/>
  <c r="D68" i="11"/>
  <c r="C68" i="11"/>
  <c r="L68" i="11"/>
  <c r="N68" i="11"/>
  <c r="D67" i="11"/>
  <c r="C67" i="11"/>
  <c r="L67" i="11"/>
  <c r="N67" i="11"/>
  <c r="D66" i="11"/>
  <c r="C66" i="11"/>
  <c r="AM64" i="1"/>
  <c r="G66" i="11"/>
  <c r="D65" i="11"/>
  <c r="C65" i="11"/>
  <c r="D64" i="11"/>
  <c r="C64" i="11"/>
  <c r="D63" i="11"/>
  <c r="C63" i="11"/>
  <c r="D62" i="11"/>
  <c r="C62" i="11"/>
  <c r="D61" i="11"/>
  <c r="C61" i="11"/>
  <c r="AM59" i="1"/>
  <c r="G61" i="11"/>
  <c r="D60" i="11"/>
  <c r="C60" i="11"/>
  <c r="AM58" i="1"/>
  <c r="G60" i="11"/>
  <c r="D59" i="11"/>
  <c r="C59" i="11"/>
  <c r="AM57" i="1"/>
  <c r="G59" i="11"/>
  <c r="D58" i="11"/>
  <c r="C58" i="11"/>
  <c r="L58" i="11"/>
  <c r="N58" i="11"/>
  <c r="D57" i="11"/>
  <c r="C57" i="11"/>
  <c r="L57" i="11"/>
  <c r="N57" i="11"/>
  <c r="D56" i="11"/>
  <c r="C56" i="11"/>
  <c r="D55" i="11"/>
  <c r="C55" i="11"/>
  <c r="L55" i="11"/>
  <c r="N55" i="11"/>
  <c r="D54" i="11"/>
  <c r="C54" i="11"/>
  <c r="L54" i="11"/>
  <c r="N54" i="11"/>
  <c r="D53" i="11"/>
  <c r="C53" i="11"/>
  <c r="L53" i="11"/>
  <c r="N53" i="11"/>
  <c r="D52" i="11"/>
  <c r="C52" i="11"/>
  <c r="L52" i="11"/>
  <c r="N52" i="11"/>
  <c r="D51" i="11"/>
  <c r="C51" i="11"/>
  <c r="L51" i="11"/>
  <c r="N51" i="11"/>
  <c r="D50" i="11"/>
  <c r="C50" i="11"/>
  <c r="L50" i="11"/>
  <c r="N50" i="11"/>
  <c r="D49" i="11"/>
  <c r="C49" i="11"/>
  <c r="L49" i="11"/>
  <c r="N49" i="11"/>
  <c r="D48" i="11"/>
  <c r="C48" i="11"/>
  <c r="AM46" i="1"/>
  <c r="G48" i="11"/>
  <c r="D47" i="11"/>
  <c r="C47" i="11"/>
  <c r="AM45" i="1"/>
  <c r="G47" i="11"/>
  <c r="D46" i="11"/>
  <c r="C46" i="11"/>
  <c r="L46" i="11"/>
  <c r="N46" i="11"/>
  <c r="D45" i="11"/>
  <c r="C45" i="11"/>
  <c r="D44" i="11"/>
  <c r="C44" i="11"/>
  <c r="D43" i="11"/>
  <c r="C43" i="11"/>
  <c r="D42" i="11"/>
  <c r="C42" i="11"/>
  <c r="D41" i="11"/>
  <c r="C41" i="11"/>
  <c r="D40" i="11"/>
  <c r="C40" i="11"/>
  <c r="D39" i="11"/>
  <c r="C39" i="11"/>
  <c r="G39" i="11"/>
  <c r="D38" i="11"/>
  <c r="C38" i="11"/>
  <c r="D37" i="11"/>
  <c r="C37" i="11"/>
  <c r="D36" i="11"/>
  <c r="C36" i="11"/>
  <c r="D35" i="11"/>
  <c r="C35" i="11"/>
  <c r="D34" i="11"/>
  <c r="C34" i="11"/>
  <c r="D33" i="11"/>
  <c r="C33" i="11"/>
  <c r="L33" i="11"/>
  <c r="N33" i="11"/>
  <c r="D32" i="11"/>
  <c r="C32" i="11"/>
  <c r="L32" i="11"/>
  <c r="N32" i="11"/>
  <c r="D31" i="11"/>
  <c r="C31" i="11"/>
  <c r="D30" i="11"/>
  <c r="C30" i="11"/>
  <c r="D29" i="11"/>
  <c r="C29" i="11"/>
  <c r="L29" i="11"/>
  <c r="D28" i="11"/>
  <c r="C28" i="11"/>
  <c r="N28" i="11"/>
  <c r="D27" i="11"/>
  <c r="C27" i="11"/>
  <c r="L27" i="11"/>
  <c r="N27" i="11"/>
  <c r="D26" i="11"/>
  <c r="C26" i="11"/>
  <c r="D25" i="11"/>
  <c r="C25" i="11"/>
  <c r="L25" i="11"/>
  <c r="N25" i="11"/>
  <c r="D24" i="11"/>
  <c r="C24" i="11"/>
  <c r="D23" i="11"/>
  <c r="C23" i="11"/>
  <c r="D22" i="11"/>
  <c r="C22" i="11"/>
  <c r="L22" i="11"/>
  <c r="N22" i="11"/>
  <c r="D21" i="11"/>
  <c r="C21" i="11"/>
  <c r="D20" i="11"/>
  <c r="C20" i="11"/>
  <c r="D19" i="11"/>
  <c r="C19" i="11"/>
  <c r="D18" i="11"/>
  <c r="C18" i="11"/>
  <c r="D17" i="11"/>
  <c r="C17" i="11"/>
  <c r="D16" i="11"/>
  <c r="C16" i="11"/>
  <c r="L16" i="11"/>
  <c r="N16" i="11"/>
  <c r="D15" i="11"/>
  <c r="C15" i="11"/>
  <c r="L15" i="11"/>
  <c r="N15" i="11"/>
  <c r="D14" i="11"/>
  <c r="C14" i="11"/>
  <c r="D13" i="11"/>
  <c r="C13" i="11"/>
  <c r="L13" i="11"/>
  <c r="N13" i="11"/>
  <c r="D12" i="11"/>
  <c r="C12" i="11"/>
  <c r="L12" i="11"/>
  <c r="N12" i="11"/>
  <c r="D11" i="11"/>
  <c r="C11" i="11"/>
  <c r="L11" i="11"/>
  <c r="N11" i="11"/>
  <c r="D10" i="11"/>
  <c r="C10" i="11"/>
  <c r="L10" i="11"/>
  <c r="N10" i="11"/>
  <c r="D9" i="11"/>
  <c r="C9" i="11"/>
  <c r="L9" i="11"/>
  <c r="N9" i="11"/>
  <c r="D166" i="11"/>
  <c r="C166" i="11"/>
  <c r="L166" i="11"/>
  <c r="N166" i="11"/>
  <c r="D165" i="11"/>
  <c r="C165" i="11"/>
  <c r="L165" i="11"/>
  <c r="N165" i="11"/>
  <c r="D164" i="11"/>
  <c r="C164" i="11"/>
  <c r="L164" i="11"/>
  <c r="N164" i="11"/>
  <c r="D163" i="11"/>
  <c r="C163" i="11"/>
  <c r="AM161" i="1"/>
  <c r="G163" i="11"/>
  <c r="D162" i="11"/>
  <c r="C162" i="11"/>
  <c r="AM160" i="1"/>
  <c r="G162" i="11"/>
  <c r="D161" i="11"/>
  <c r="C161" i="11"/>
  <c r="L161" i="11"/>
  <c r="N161" i="11"/>
  <c r="D160" i="11"/>
  <c r="C160" i="11"/>
  <c r="L160" i="11"/>
  <c r="N160" i="11"/>
  <c r="D159" i="11"/>
  <c r="C159" i="11"/>
  <c r="D158" i="11"/>
  <c r="C158" i="11"/>
  <c r="D157" i="11"/>
  <c r="C157" i="11"/>
  <c r="L157" i="11"/>
  <c r="N157" i="11"/>
  <c r="D156" i="11"/>
  <c r="C156" i="11"/>
  <c r="D155" i="11"/>
  <c r="C155" i="11"/>
  <c r="D154" i="11"/>
  <c r="C154" i="11"/>
  <c r="L154" i="11"/>
  <c r="N154" i="11"/>
  <c r="D153" i="11"/>
  <c r="C153" i="11"/>
  <c r="L153" i="11"/>
  <c r="N153" i="11"/>
  <c r="D152" i="11"/>
  <c r="C152" i="11"/>
  <c r="L152" i="11"/>
  <c r="N152" i="11"/>
  <c r="D151" i="11"/>
  <c r="C151" i="11"/>
  <c r="D150" i="11"/>
  <c r="C150" i="11"/>
  <c r="D149" i="11"/>
  <c r="C149" i="11"/>
  <c r="L149" i="11"/>
  <c r="N149" i="11"/>
  <c r="D148" i="11"/>
  <c r="C148" i="11"/>
  <c r="AM146" i="1"/>
  <c r="G148" i="11"/>
  <c r="D147" i="11"/>
  <c r="C147" i="11"/>
  <c r="AM145" i="1"/>
  <c r="G147" i="11"/>
  <c r="D146" i="11"/>
  <c r="C146" i="11"/>
  <c r="L146" i="11"/>
  <c r="N146" i="11"/>
  <c r="D145" i="11"/>
  <c r="C145" i="11"/>
  <c r="L145" i="11"/>
  <c r="N145" i="11"/>
  <c r="D144" i="11"/>
  <c r="C144" i="11"/>
  <c r="D143" i="11"/>
  <c r="C143" i="11"/>
  <c r="L143" i="11"/>
  <c r="N143" i="11"/>
  <c r="D142" i="11"/>
  <c r="C142" i="11"/>
  <c r="L142" i="11"/>
  <c r="N142" i="11"/>
  <c r="D141" i="11"/>
  <c r="C141" i="11"/>
  <c r="L141" i="11"/>
  <c r="N141" i="11"/>
  <c r="D140" i="11"/>
  <c r="C140" i="11"/>
  <c r="L140" i="11"/>
  <c r="N140" i="11"/>
  <c r="D139" i="11"/>
  <c r="C139" i="11"/>
  <c r="L139" i="11"/>
  <c r="N139" i="11"/>
  <c r="D138" i="11"/>
  <c r="C138" i="11"/>
  <c r="L138" i="11"/>
  <c r="N138" i="11"/>
  <c r="D137" i="11"/>
  <c r="C137" i="11"/>
  <c r="AM135" i="1"/>
  <c r="G137" i="11"/>
  <c r="D136" i="11"/>
  <c r="C136" i="11"/>
  <c r="AM134" i="1"/>
  <c r="G136" i="11"/>
  <c r="D135" i="11"/>
  <c r="C135" i="11"/>
  <c r="L135" i="11"/>
  <c r="N135" i="11"/>
  <c r="D134" i="11"/>
  <c r="C134" i="11"/>
  <c r="L134" i="11"/>
  <c r="N134" i="11"/>
  <c r="D133" i="11"/>
  <c r="C133" i="11"/>
  <c r="L133" i="11"/>
  <c r="N133" i="11"/>
  <c r="D132" i="11"/>
  <c r="C132" i="11"/>
  <c r="D131" i="11"/>
  <c r="C131" i="11"/>
  <c r="L131" i="11"/>
  <c r="N131" i="11"/>
  <c r="D130" i="11"/>
  <c r="C130" i="11"/>
  <c r="L130" i="11"/>
  <c r="N130" i="11"/>
  <c r="D129" i="11"/>
  <c r="C129" i="11"/>
  <c r="L129" i="11"/>
  <c r="N129" i="11"/>
  <c r="D128" i="11"/>
  <c r="C128" i="11"/>
  <c r="L128" i="11"/>
  <c r="N128" i="11"/>
  <c r="D127" i="11"/>
  <c r="C127" i="11"/>
  <c r="L127" i="11"/>
  <c r="N127" i="11"/>
  <c r="D126" i="11"/>
  <c r="C126" i="11"/>
  <c r="L126" i="11"/>
  <c r="N126" i="11"/>
  <c r="D125" i="11"/>
  <c r="C125" i="11"/>
  <c r="AM123" i="1"/>
  <c r="G125" i="11"/>
  <c r="D124" i="11"/>
  <c r="C124" i="11"/>
  <c r="D123" i="11"/>
  <c r="C123" i="11"/>
  <c r="AM121" i="1"/>
  <c r="G123" i="11"/>
  <c r="D122" i="11"/>
  <c r="C122" i="11"/>
  <c r="AM120" i="1"/>
  <c r="G122" i="11"/>
  <c r="D121" i="11"/>
  <c r="C121" i="11"/>
  <c r="L121" i="11"/>
  <c r="N121" i="11"/>
  <c r="D120" i="11"/>
  <c r="C120" i="11"/>
  <c r="L120" i="11"/>
  <c r="N120" i="11"/>
  <c r="D119" i="11"/>
  <c r="C119" i="11"/>
  <c r="L119" i="11"/>
  <c r="N119" i="11"/>
  <c r="D118" i="11"/>
  <c r="C118" i="11"/>
  <c r="L118" i="11"/>
  <c r="N118" i="11"/>
  <c r="D117" i="11"/>
  <c r="C117" i="11"/>
  <c r="L117" i="11"/>
  <c r="N117" i="11"/>
  <c r="D116" i="11"/>
  <c r="C116" i="11"/>
  <c r="D115" i="11"/>
  <c r="C115" i="11"/>
  <c r="L115" i="11"/>
  <c r="N115" i="11"/>
  <c r="D114" i="11"/>
  <c r="C114" i="11"/>
  <c r="L114" i="11"/>
  <c r="N114" i="11"/>
  <c r="D113" i="11"/>
  <c r="C113" i="11"/>
  <c r="L113" i="11"/>
  <c r="N113" i="11"/>
  <c r="D112" i="11"/>
  <c r="C112" i="11"/>
  <c r="L112" i="11"/>
  <c r="N112" i="11"/>
  <c r="D111" i="11"/>
  <c r="C111" i="11"/>
  <c r="L111" i="11"/>
  <c r="N111" i="11"/>
  <c r="D110" i="11"/>
  <c r="C110" i="11"/>
  <c r="L110" i="11"/>
  <c r="N110" i="11"/>
  <c r="D109" i="11"/>
  <c r="C109" i="11"/>
  <c r="L109" i="11"/>
  <c r="N109" i="11"/>
  <c r="D108" i="11"/>
  <c r="C108" i="11"/>
  <c r="L108" i="11"/>
  <c r="N108" i="11"/>
  <c r="D107" i="11"/>
  <c r="C107" i="11"/>
  <c r="L107" i="11"/>
  <c r="N107" i="11"/>
  <c r="D106" i="11"/>
  <c r="C106" i="11"/>
  <c r="L106" i="11"/>
  <c r="N106" i="11"/>
  <c r="D105" i="11"/>
  <c r="C105" i="11"/>
  <c r="L105" i="11"/>
  <c r="N105" i="11"/>
  <c r="D104" i="11"/>
  <c r="C104" i="11"/>
  <c r="L104" i="11"/>
  <c r="N104" i="11"/>
  <c r="AM203" i="1"/>
  <c r="G205" i="11"/>
  <c r="AM202" i="1"/>
  <c r="G204" i="11"/>
  <c r="AM201" i="1"/>
  <c r="G203" i="11"/>
  <c r="AM200" i="1"/>
  <c r="G202" i="11"/>
  <c r="AM199" i="1"/>
  <c r="G201" i="11"/>
  <c r="AM198" i="1"/>
  <c r="G200" i="11"/>
  <c r="AM197" i="1"/>
  <c r="G199" i="11"/>
  <c r="AM196" i="1"/>
  <c r="G198" i="11"/>
  <c r="AM195" i="1"/>
  <c r="G197" i="11"/>
  <c r="AM194" i="1"/>
  <c r="G196" i="11"/>
  <c r="AM193" i="1"/>
  <c r="G195" i="11"/>
  <c r="AM192" i="1"/>
  <c r="G194" i="11"/>
  <c r="D193" i="11"/>
  <c r="AM191" i="1"/>
  <c r="G193" i="11"/>
  <c r="AM190" i="1"/>
  <c r="G192" i="11"/>
  <c r="AM189" i="1"/>
  <c r="G191" i="11"/>
  <c r="AM188" i="1"/>
  <c r="G190" i="11"/>
  <c r="AM187" i="1"/>
  <c r="G189" i="11"/>
  <c r="AM186" i="1"/>
  <c r="G188" i="11"/>
  <c r="AM185" i="1"/>
  <c r="G187" i="11"/>
  <c r="AM184" i="1"/>
  <c r="G186" i="11"/>
  <c r="AM183" i="1"/>
  <c r="G185" i="11"/>
  <c r="AM182" i="1"/>
  <c r="G184" i="11"/>
  <c r="L183" i="11"/>
  <c r="N183" i="11"/>
  <c r="L182" i="11"/>
  <c r="N182" i="11"/>
  <c r="L181" i="11"/>
  <c r="N181" i="11"/>
  <c r="L180" i="11"/>
  <c r="N180" i="11"/>
  <c r="L179" i="11"/>
  <c r="N179" i="11"/>
  <c r="L178" i="11"/>
  <c r="N178" i="11"/>
  <c r="L176" i="11"/>
  <c r="N176" i="11"/>
  <c r="L175" i="11"/>
  <c r="N175" i="11"/>
  <c r="L174" i="11"/>
  <c r="N174" i="11"/>
  <c r="L173" i="11"/>
  <c r="N173" i="11"/>
  <c r="L172" i="11"/>
  <c r="N172" i="11"/>
  <c r="L171" i="11"/>
  <c r="N171" i="11"/>
  <c r="AM168" i="1"/>
  <c r="G170" i="11"/>
  <c r="L169" i="11"/>
  <c r="N169" i="11"/>
  <c r="L168" i="11"/>
  <c r="N168" i="11"/>
  <c r="L167" i="11"/>
  <c r="N167" i="11"/>
  <c r="F23" i="11"/>
  <c r="G22" i="11"/>
  <c r="F20" i="11"/>
  <c r="G20" i="11"/>
  <c r="G25" i="11"/>
  <c r="F25" i="11"/>
  <c r="G24" i="11"/>
  <c r="G33" i="11"/>
  <c r="G30" i="11"/>
  <c r="G29" i="11"/>
  <c r="F29" i="11"/>
  <c r="G28" i="11"/>
  <c r="G26" i="11"/>
  <c r="G27" i="11"/>
  <c r="AJ183" i="1"/>
  <c r="AJ162" i="1"/>
  <c r="AJ181" i="1"/>
  <c r="AJ179" i="1"/>
  <c r="AJ180" i="1"/>
  <c r="AJ167" i="1"/>
  <c r="AJ178" i="1"/>
  <c r="AJ166" i="1"/>
  <c r="AJ170" i="1"/>
  <c r="AJ177" i="1"/>
  <c r="AJ168" i="1"/>
  <c r="AJ176" i="1"/>
  <c r="AJ174" i="1"/>
  <c r="AJ173" i="1"/>
  <c r="AJ169" i="1"/>
  <c r="AJ165" i="1"/>
  <c r="BD510" i="1" a="1"/>
  <c r="BD510" i="1" s="1"/>
  <c r="BD509" i="1" a="1"/>
  <c r="BD509" i="1" s="1"/>
  <c r="AJ171" i="1"/>
  <c r="AJ172" i="1"/>
  <c r="AJ164" i="1"/>
  <c r="AJ163" i="1"/>
  <c r="AJ159" i="1"/>
  <c r="AJ158" i="1"/>
  <c r="AJ157" i="1"/>
  <c r="AJ156" i="1"/>
  <c r="AJ155" i="1"/>
  <c r="AJ154" i="1"/>
  <c r="AJ153" i="1"/>
  <c r="AJ152" i="1"/>
  <c r="AJ151" i="1"/>
  <c r="AJ150" i="1"/>
  <c r="L256" i="12"/>
  <c r="AJ149" i="1"/>
  <c r="AJ148" i="1"/>
  <c r="AJ147" i="1"/>
  <c r="BQ41" i="1"/>
  <c r="BQ40" i="1"/>
  <c r="BQ39" i="1"/>
  <c r="BQ38" i="1"/>
  <c r="BD506" i="1" a="1"/>
  <c r="BD506" i="1" s="1"/>
  <c r="BE519" i="1"/>
  <c r="AJ136" i="1"/>
  <c r="BD528" i="1" a="1"/>
  <c r="BD528" i="1" s="1"/>
  <c r="BD525" i="1" a="1"/>
  <c r="BD525" i="1" s="1"/>
  <c r="BD522" i="1" a="1"/>
  <c r="BD522" i="1" s="1"/>
  <c r="BD516" i="1" a="1"/>
  <c r="BD516" i="1" s="1"/>
  <c r="AJ137" i="1"/>
  <c r="AJ142" i="1"/>
  <c r="AJ139" i="1"/>
  <c r="AJ143" i="1"/>
  <c r="AJ140" i="1"/>
  <c r="AJ144" i="1"/>
  <c r="AJ141" i="1"/>
  <c r="AJ138" i="1"/>
  <c r="K283" i="12"/>
  <c r="K272" i="12"/>
  <c r="K276" i="12"/>
  <c r="AJ122" i="1"/>
  <c r="BD529" i="1" a="1"/>
  <c r="BD529" i="1" s="1"/>
  <c r="K290" i="12"/>
  <c r="AJ133" i="1"/>
  <c r="BD527" i="1" a="1"/>
  <c r="BD527" i="1" s="1"/>
  <c r="BD524" i="1" a="1"/>
  <c r="BD524" i="1" s="1"/>
  <c r="BD521" i="1" a="1"/>
  <c r="BD521" i="1" s="1"/>
  <c r="BD508" i="1" a="1"/>
  <c r="BD508" i="1" s="1"/>
  <c r="BD505" i="1" a="1"/>
  <c r="BD505" i="1" s="1"/>
  <c r="BD502" i="1" a="1"/>
  <c r="BD502" i="1" s="1"/>
  <c r="BD530" i="1" a="1"/>
  <c r="BD530" i="1" s="1"/>
  <c r="BD526" i="1" a="1"/>
  <c r="BD526" i="1" s="1"/>
  <c r="BD523" i="1" a="1"/>
  <c r="BD523" i="1" s="1"/>
  <c r="BD520" i="1" a="1"/>
  <c r="BD520" i="1" s="1"/>
  <c r="BD513" i="1" a="1"/>
  <c r="BD513" i="1" s="1"/>
  <c r="BD507" i="1" a="1"/>
  <c r="BD507" i="1" s="1"/>
  <c r="BD504" i="1" a="1"/>
  <c r="BD504" i="1" s="1"/>
  <c r="AJ123" i="1"/>
  <c r="AJ132" i="1"/>
  <c r="AJ130" i="1"/>
  <c r="AJ129" i="1"/>
  <c r="AJ131" i="1"/>
  <c r="AJ128" i="1"/>
  <c r="AJ126" i="1"/>
  <c r="AJ127" i="1"/>
  <c r="AJ125" i="1"/>
  <c r="AJ124" i="1"/>
  <c r="AJ118" i="1"/>
  <c r="AJ119" i="1"/>
  <c r="AJ103" i="1"/>
  <c r="BE547" i="1"/>
  <c r="AJ117" i="1"/>
  <c r="AJ104" i="1"/>
  <c r="AJ116" i="1"/>
  <c r="BD541" i="1" a="1"/>
  <c r="BD541" i="1" s="1"/>
  <c r="AJ115" i="1"/>
  <c r="AJ114" i="1"/>
  <c r="AJ113" i="1"/>
  <c r="AJ112" i="1"/>
  <c r="AJ111" i="1"/>
  <c r="AJ110" i="1"/>
  <c r="AJ108" i="1"/>
  <c r="AJ107" i="1"/>
  <c r="AJ106" i="1"/>
  <c r="L242" i="12"/>
  <c r="L227" i="12"/>
  <c r="L251" i="12"/>
  <c r="L255" i="12"/>
  <c r="L271" i="12"/>
  <c r="L283" i="12"/>
  <c r="L278" i="12"/>
  <c r="K268" i="12"/>
  <c r="K264" i="12"/>
  <c r="K262" i="12"/>
  <c r="K260" i="12"/>
  <c r="L233" i="12"/>
  <c r="L230" i="12"/>
  <c r="K226" i="12"/>
  <c r="AJ105" i="1"/>
  <c r="AJ109" i="1"/>
  <c r="AJ102" i="1"/>
  <c r="AJ101" i="1"/>
  <c r="AJ89" i="1"/>
  <c r="AJ77" i="1"/>
  <c r="BE304" i="1"/>
  <c r="BD303" i="1" a="1"/>
  <c r="BD303" i="1" s="1"/>
  <c r="BD309" i="1" a="1"/>
  <c r="BD309" i="1" s="1"/>
  <c r="BE548" i="1"/>
  <c r="BD544" i="1" a="1"/>
  <c r="BD544" i="1" s="1"/>
  <c r="AJ75" i="1"/>
  <c r="AJ100" i="1"/>
  <c r="AJ87" i="1"/>
  <c r="AJ99" i="1"/>
  <c r="AJ98" i="1"/>
  <c r="AJ97" i="1"/>
  <c r="AJ96" i="1"/>
  <c r="AJ95" i="1"/>
  <c r="AJ88" i="1"/>
  <c r="AJ81" i="1"/>
  <c r="AJ83" i="1"/>
  <c r="AJ82" i="1"/>
  <c r="AJ94" i="1"/>
  <c r="AJ91" i="1"/>
  <c r="AJ85" i="1"/>
  <c r="AJ84" i="1"/>
  <c r="AJ93" i="1"/>
  <c r="K296" i="12"/>
  <c r="AJ92" i="1"/>
  <c r="AJ78" i="1"/>
  <c r="AJ80" i="1"/>
  <c r="AJ79" i="1"/>
  <c r="G278" i="11"/>
  <c r="AJ74" i="1"/>
  <c r="AJ73" i="1"/>
  <c r="AJ72" i="1"/>
  <c r="AJ71" i="1"/>
  <c r="K298" i="12"/>
  <c r="G287" i="11"/>
  <c r="L285" i="12"/>
  <c r="AJ70" i="1"/>
  <c r="AN305" i="1"/>
  <c r="L302" i="12"/>
  <c r="AN303" i="1"/>
  <c r="L300" i="12"/>
  <c r="AM302" i="1"/>
  <c r="K299" i="12"/>
  <c r="BD302" i="1" a="1"/>
  <c r="BD302" i="1" s="1"/>
  <c r="AJ69" i="1"/>
  <c r="AN315" i="1"/>
  <c r="L312" i="12"/>
  <c r="AN313" i="1"/>
  <c r="L310" i="12"/>
  <c r="AM329" i="1"/>
  <c r="K326" i="12"/>
  <c r="BE553" i="1"/>
  <c r="BD553" i="1" a="1"/>
  <c r="BD553" i="1" s="1"/>
  <c r="BD305" i="1" a="1"/>
  <c r="BD305" i="1" s="1"/>
  <c r="BE550" i="1"/>
  <c r="BE536" i="1"/>
  <c r="BD536" i="1" a="1"/>
  <c r="BD536" i="1" s="1"/>
  <c r="BD329" i="1" a="1"/>
  <c r="BD329" i="1" s="1"/>
  <c r="BD533" i="1" a="1"/>
  <c r="BD533" i="1" s="1"/>
  <c r="BE518" i="1"/>
  <c r="BD517" i="1" a="1"/>
  <c r="BD517" i="1" s="1"/>
  <c r="BD514" i="1" a="1"/>
  <c r="BD514" i="1" s="1"/>
  <c r="BD511" i="1" a="1"/>
  <c r="BD511" i="1" s="1"/>
  <c r="BD515" i="1" a="1"/>
  <c r="BD515" i="1" s="1"/>
  <c r="BD512" i="1" a="1"/>
  <c r="BD512" i="1" s="1"/>
  <c r="AM305" i="1"/>
  <c r="K302" i="12"/>
  <c r="BE549" i="1"/>
  <c r="BD537" i="1" a="1"/>
  <c r="BD537" i="1" s="1"/>
  <c r="BD534" i="1" a="1"/>
  <c r="BD534" i="1" s="1"/>
  <c r="AN267" i="1"/>
  <c r="L274" i="12"/>
  <c r="K287" i="12"/>
  <c r="L277" i="12"/>
  <c r="K263" i="12"/>
  <c r="K249" i="12"/>
  <c r="BD321" i="1" a="1"/>
  <c r="BD321" i="1" s="1"/>
  <c r="BE312" i="1"/>
  <c r="BE307" i="1"/>
  <c r="BD552" i="1" a="1"/>
  <c r="BD552" i="1" s="1"/>
  <c r="BD310" i="1" a="1"/>
  <c r="BD310" i="1" s="1"/>
  <c r="BD306" i="1" a="1"/>
  <c r="BD306" i="1" s="1"/>
  <c r="BD551" i="1" a="1"/>
  <c r="BD551" i="1" s="1"/>
  <c r="BD535" i="1" a="1"/>
  <c r="BD535" i="1" s="1"/>
  <c r="BD532" i="1" a="1"/>
  <c r="BD532" i="1" s="1"/>
  <c r="BD531" i="1" a="1"/>
  <c r="BD531" i="1" s="1"/>
  <c r="AJ68" i="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9" i="1"/>
  <c r="AN312" i="1"/>
  <c r="L309" i="12"/>
  <c r="AM308" i="1"/>
  <c r="K305" i="12"/>
  <c r="L303" i="12"/>
  <c r="AN306" i="1"/>
  <c r="BD320" i="1" a="1"/>
  <c r="BD320" i="1" s="1"/>
  <c r="BD317" i="1" a="1"/>
  <c r="BD317" i="1" s="1"/>
  <c r="BD314" i="1" a="1"/>
  <c r="BD314" i="1" s="1"/>
  <c r="BD328" i="1" a="1"/>
  <c r="BD328" i="1" s="1"/>
  <c r="BE324" i="1"/>
  <c r="BD316" i="1" a="1"/>
  <c r="BD316" i="1" s="1"/>
  <c r="BD313" i="1" a="1"/>
  <c r="BD313" i="1" s="1"/>
  <c r="BE311" i="1"/>
  <c r="BD308" i="1" a="1"/>
  <c r="BD308" i="1" s="1"/>
  <c r="AN327" i="1"/>
  <c r="L324" i="12"/>
  <c r="AN317" i="1"/>
  <c r="L314" i="12"/>
  <c r="AN314" i="1"/>
  <c r="L311" i="12"/>
  <c r="L307" i="12"/>
  <c r="AN310" i="1"/>
  <c r="AM304" i="1"/>
  <c r="K301" i="12"/>
  <c r="AM325" i="1"/>
  <c r="K322" i="12"/>
  <c r="AN311" i="1"/>
  <c r="L308" i="12"/>
  <c r="AM310" i="1"/>
  <c r="K307" i="12"/>
  <c r="AM309" i="1"/>
  <c r="K306" i="12"/>
  <c r="AN308" i="1"/>
  <c r="L305" i="12"/>
  <c r="K303" i="12"/>
  <c r="AM306" i="1"/>
  <c r="AM303" i="1"/>
  <c r="K300" i="12"/>
  <c r="AN323" i="1"/>
  <c r="L320" i="12"/>
  <c r="AN304" i="1"/>
  <c r="L301" i="12"/>
  <c r="BE330" i="1"/>
  <c r="BD327" i="1" a="1"/>
  <c r="BD327" i="1" s="1"/>
  <c r="BD326" i="1" a="1"/>
  <c r="BD326" i="1" s="1"/>
  <c r="BD322" i="1" a="1"/>
  <c r="BD322" i="1" s="1"/>
  <c r="BD319" i="1" a="1"/>
  <c r="BD319" i="1" s="1"/>
  <c r="BE318" i="1"/>
  <c r="BD315" i="1" a="1"/>
  <c r="BD315" i="1" s="1"/>
  <c r="BD545" i="1" a="1"/>
  <c r="BD545" i="1" s="1"/>
  <c r="BD542" i="1" a="1"/>
  <c r="BD542" i="1" s="1"/>
  <c r="BD539" i="1" a="1"/>
  <c r="BD539" i="1" s="1"/>
  <c r="BE333" i="1"/>
  <c r="BD332" i="1" a="1"/>
  <c r="BD332" i="1" s="1"/>
  <c r="BD323" i="1" a="1"/>
  <c r="BD323" i="1" s="1"/>
  <c r="BD538" i="1" a="1"/>
  <c r="BD538" i="1" s="1"/>
  <c r="BD546" i="1" a="1"/>
  <c r="BD546" i="1" s="1"/>
  <c r="BD543" i="1" a="1"/>
  <c r="BD543" i="1" s="1"/>
  <c r="BD540" i="1" a="1"/>
  <c r="BD540" i="1" s="1"/>
  <c r="AJ54" i="1"/>
  <c r="AJ53" i="1"/>
  <c r="AJ46" i="1"/>
  <c r="AJ47" i="1"/>
  <c r="AJ48" i="1"/>
  <c r="AJ51" i="1"/>
  <c r="AJ50" i="1"/>
  <c r="AJ49" i="1"/>
  <c r="AJ52" i="1"/>
  <c r="AM334" i="1"/>
  <c r="K331" i="12"/>
  <c r="AN332" i="1"/>
  <c r="L329" i="12"/>
  <c r="BD331" i="1" a="1"/>
  <c r="BD331" i="1" s="1"/>
  <c r="L326" i="12"/>
  <c r="AN329" i="1"/>
  <c r="L317" i="12"/>
  <c r="AN320" i="1"/>
  <c r="AN335" i="1"/>
  <c r="L332" i="12"/>
  <c r="AN333" i="1"/>
  <c r="L330" i="12"/>
  <c r="AM332" i="1"/>
  <c r="K329" i="12"/>
  <c r="AM331" i="1"/>
  <c r="K328" i="12"/>
  <c r="L327" i="12"/>
  <c r="AN330" i="1"/>
  <c r="K325" i="12"/>
  <c r="AM328" i="1"/>
  <c r="AN326" i="1"/>
  <c r="L323" i="12"/>
  <c r="AN324" i="1"/>
  <c r="L321" i="12"/>
  <c r="AM323" i="1"/>
  <c r="K320" i="12"/>
  <c r="AM322" i="1"/>
  <c r="K319" i="12"/>
  <c r="AN321" i="1"/>
  <c r="L318" i="12"/>
  <c r="AM319" i="1"/>
  <c r="K316" i="12"/>
  <c r="AM335" i="1"/>
  <c r="K332" i="12"/>
  <c r="AM326" i="1"/>
  <c r="K323" i="12"/>
  <c r="AN318" i="1"/>
  <c r="L315" i="12"/>
  <c r="BE336" i="1"/>
  <c r="BD334" i="1" a="1"/>
  <c r="BD334" i="1" s="1"/>
  <c r="BD325" i="1" a="1"/>
  <c r="BD325" i="1" s="1"/>
  <c r="AN334" i="1"/>
  <c r="L331" i="12"/>
  <c r="AM327" i="1"/>
  <c r="K324" i="12"/>
  <c r="AN325" i="1"/>
  <c r="L322" i="12"/>
  <c r="AM317" i="1"/>
  <c r="K314" i="12"/>
  <c r="AM316" i="1"/>
  <c r="K313" i="12"/>
  <c r="G305" i="11"/>
  <c r="AM311" i="1"/>
  <c r="K308" i="12"/>
  <c r="AN336" i="1"/>
  <c r="L333" i="12"/>
  <c r="K330" i="12"/>
  <c r="AM333" i="1"/>
  <c r="AN331" i="1"/>
  <c r="L328" i="12"/>
  <c r="AM324" i="1"/>
  <c r="K321" i="12"/>
  <c r="L319" i="12"/>
  <c r="AN322" i="1"/>
  <c r="AM320" i="1"/>
  <c r="K317" i="12"/>
  <c r="L316" i="12"/>
  <c r="AN319" i="1"/>
  <c r="AM318" i="1"/>
  <c r="K315" i="12"/>
  <c r="K312" i="12"/>
  <c r="AM315" i="1"/>
  <c r="AM313" i="1"/>
  <c r="K310" i="12"/>
  <c r="AM312" i="1"/>
  <c r="K309" i="12"/>
  <c r="AM330" i="1"/>
  <c r="K327" i="12"/>
  <c r="AN328" i="1"/>
  <c r="L325" i="12"/>
  <c r="AM321" i="1"/>
  <c r="K318" i="12"/>
  <c r="AN316" i="1"/>
  <c r="L313" i="12"/>
  <c r="AM314" i="1"/>
  <c r="K311" i="12"/>
  <c r="BD335" i="1" a="1"/>
  <c r="BD335" i="1" s="1"/>
  <c r="AJ33" i="1"/>
  <c r="AJ34" i="1"/>
  <c r="AJ35" i="1"/>
  <c r="AJ44" i="1"/>
  <c r="L292" i="12"/>
  <c r="AM336" i="1"/>
  <c r="K333" i="12"/>
  <c r="AJ43" i="1"/>
  <c r="AN337" i="1"/>
  <c r="L334" i="12"/>
  <c r="AM338" i="1"/>
  <c r="K335" i="12"/>
  <c r="BE337" i="1"/>
  <c r="AJ42" i="1"/>
  <c r="AJ41" i="1"/>
  <c r="AJ36" i="1"/>
  <c r="L286" i="12"/>
  <c r="L298" i="12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295" i="12"/>
  <c r="F278" i="13"/>
  <c r="K273" i="12"/>
  <c r="L287" i="12"/>
  <c r="L280" i="12"/>
  <c r="AN339" i="1"/>
  <c r="L336" i="12"/>
  <c r="AN338" i="1"/>
  <c r="L335" i="12"/>
  <c r="BE340" i="1"/>
  <c r="BD338" i="1" a="1"/>
  <c r="BD338" i="1" s="1"/>
  <c r="BD354" i="1" a="1"/>
  <c r="BD354" i="1" s="1"/>
  <c r="BE344" i="1"/>
  <c r="AN340" i="1"/>
  <c r="L337" i="12"/>
  <c r="AM339" i="1"/>
  <c r="K336" i="12"/>
  <c r="AM337" i="1"/>
  <c r="K334" i="12"/>
  <c r="BE347" i="1"/>
  <c r="BE349" i="1"/>
  <c r="BE341" i="1"/>
  <c r="BD339" i="1" a="1"/>
  <c r="BD339" i="1" s="1"/>
  <c r="AN43" i="1"/>
  <c r="AM43" i="1"/>
  <c r="AN42" i="1"/>
  <c r="AM42" i="1"/>
  <c r="AN41" i="1"/>
  <c r="AM41" i="1"/>
  <c r="AN40" i="1"/>
  <c r="AM40" i="1"/>
  <c r="AN39" i="1"/>
  <c r="AM39" i="1"/>
  <c r="AN38" i="1"/>
  <c r="AM38" i="1"/>
  <c r="AN36" i="1"/>
  <c r="AM36" i="1"/>
  <c r="AN35" i="1"/>
  <c r="AM35" i="1"/>
  <c r="AN34" i="1"/>
  <c r="AM34" i="1"/>
  <c r="AN33" i="1"/>
  <c r="AN32" i="1"/>
  <c r="AM32" i="1"/>
  <c r="AN21" i="1"/>
  <c r="AM21" i="1"/>
  <c r="AM17" i="1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1" i="1"/>
  <c r="L338" i="12"/>
  <c r="AN342" i="1"/>
  <c r="L339" i="12"/>
  <c r="BE351" i="1"/>
  <c r="BE350" i="1"/>
  <c r="BE346" i="1"/>
  <c r="BE343" i="1"/>
  <c r="AJ31" i="1"/>
  <c r="AN346" i="1"/>
  <c r="L343" i="12"/>
  <c r="L341" i="12"/>
  <c r="AN344" i="1"/>
  <c r="AN350" i="1"/>
  <c r="L347" i="12"/>
  <c r="AN345" i="1"/>
  <c r="L342" i="12"/>
  <c r="AM341" i="1"/>
  <c r="K338" i="12"/>
  <c r="BD352" i="1" a="1"/>
  <c r="BD352" i="1" s="1"/>
  <c r="BE342" i="1"/>
  <c r="BE357" i="1"/>
  <c r="AN355" i="1"/>
  <c r="L352" i="12"/>
  <c r="BE364" i="1"/>
  <c r="AN351" i="1"/>
  <c r="L348" i="12"/>
  <c r="AN348" i="1"/>
  <c r="L345" i="12"/>
  <c r="L340" i="12"/>
  <c r="AN343" i="1"/>
  <c r="AN353" i="1"/>
  <c r="L350" i="12"/>
  <c r="L344" i="12"/>
  <c r="AN347" i="1"/>
  <c r="BD345" i="1" a="1"/>
  <c r="BD345" i="1" s="1"/>
  <c r="BD356" i="1" a="1"/>
  <c r="BD356" i="1" s="1"/>
  <c r="BE348" i="1"/>
  <c r="AJ30" i="1"/>
  <c r="AJ26" i="1"/>
  <c r="AJ28" i="1"/>
  <c r="AJ27" i="1"/>
  <c r="AJ29" i="1"/>
  <c r="AN158" i="1"/>
  <c r="AJ25" i="1"/>
  <c r="AJ18" i="1"/>
  <c r="AJ24" i="1"/>
  <c r="AJ23" i="1"/>
  <c r="G281" i="11"/>
  <c r="K293" i="12"/>
  <c r="K297" i="12"/>
  <c r="K284" i="12"/>
  <c r="BE367" i="1"/>
  <c r="BD360" i="1" a="1"/>
  <c r="BD360" i="1" s="1"/>
  <c r="BE361" i="1"/>
  <c r="AJ19" i="1"/>
  <c r="AJ20" i="1"/>
  <c r="AJ22" i="1"/>
  <c r="L349" i="12"/>
  <c r="AN352" i="1"/>
  <c r="AN349" i="1"/>
  <c r="L346" i="12"/>
  <c r="K344" i="12"/>
  <c r="AM347" i="1"/>
  <c r="BE355" i="1"/>
  <c r="BE353" i="1"/>
  <c r="BE358" i="1"/>
  <c r="AN357" i="1"/>
  <c r="L354" i="12"/>
  <c r="AN354" i="1"/>
  <c r="L351" i="12"/>
  <c r="BD366" i="1" a="1"/>
  <c r="BD366" i="1" s="1"/>
  <c r="BD363" i="1" a="1"/>
  <c r="BD363" i="1" s="1"/>
  <c r="BD359" i="1" a="1"/>
  <c r="BD359" i="1" s="1"/>
  <c r="BD372" i="1" a="1"/>
  <c r="BD372" i="1" s="1"/>
  <c r="AJ21" i="1"/>
  <c r="L289" i="12"/>
  <c r="L284" i="12"/>
  <c r="L293" i="12"/>
  <c r="L295" i="12"/>
  <c r="L294" i="12"/>
  <c r="L290" i="12"/>
  <c r="K279" i="12"/>
  <c r="AM358" i="1"/>
  <c r="K355" i="12"/>
  <c r="L358" i="12"/>
  <c r="AN361" i="1"/>
  <c r="AN360" i="1"/>
  <c r="L357" i="12"/>
  <c r="AN356" i="1"/>
  <c r="L353" i="12"/>
  <c r="BD383" i="1" a="1"/>
  <c r="BD383" i="1" s="1"/>
  <c r="BE365" i="1"/>
  <c r="BE362" i="1"/>
  <c r="AN367" i="1"/>
  <c r="L364" i="12"/>
  <c r="AN364" i="1"/>
  <c r="L361" i="12"/>
  <c r="BE371" i="1"/>
  <c r="BE377" i="1"/>
  <c r="BD375" i="1" a="1"/>
  <c r="BD375" i="1" s="1"/>
  <c r="BD370" i="1" a="1"/>
  <c r="BD370" i="1" s="1"/>
  <c r="AM362" i="1"/>
  <c r="K359" i="12"/>
  <c r="AN369" i="1"/>
  <c r="L366" i="12"/>
  <c r="AN366" i="1"/>
  <c r="L363" i="12"/>
  <c r="L360" i="12"/>
  <c r="AN363" i="1"/>
  <c r="BD380" i="1" a="1"/>
  <c r="BD380" i="1" s="1"/>
  <c r="BD374" i="1" a="1"/>
  <c r="BD374" i="1" s="1"/>
  <c r="BD369" i="1" a="1"/>
  <c r="BD369" i="1" s="1"/>
  <c r="BE368" i="1"/>
  <c r="BE386" i="1"/>
  <c r="BE401" i="1"/>
  <c r="BE388" i="1"/>
  <c r="BD392" i="1" a="1"/>
  <c r="BD392" i="1" s="1"/>
  <c r="BE407" i="1"/>
  <c r="BD393" i="1" a="1"/>
  <c r="BD393" i="1" s="1"/>
  <c r="BE391" i="1"/>
  <c r="BE382" i="1"/>
  <c r="BE379" i="1"/>
  <c r="BE373" i="1"/>
  <c r="BD389" i="1" a="1"/>
  <c r="BD389" i="1" s="1"/>
  <c r="BE381" i="1"/>
  <c r="BD378" i="1" a="1"/>
  <c r="BD378" i="1" s="1"/>
  <c r="BE390" i="1"/>
  <c r="BD387" i="1" a="1"/>
  <c r="BD387" i="1" s="1"/>
  <c r="BD384" i="1" a="1"/>
  <c r="BD384" i="1" s="1"/>
  <c r="AJ7" i="1"/>
  <c r="BD405" i="1" a="1"/>
  <c r="BD405" i="1" s="1"/>
  <c r="BD404" i="1" a="1"/>
  <c r="BD404" i="1" s="1"/>
  <c r="BD399" i="1" a="1"/>
  <c r="BD399" i="1" s="1"/>
  <c r="AJ15" i="1"/>
  <c r="AJ14" i="1"/>
  <c r="AJ13" i="1"/>
  <c r="BD420" i="1" a="1"/>
  <c r="BD420" i="1" s="1"/>
  <c r="BE422" i="1"/>
  <c r="BE419" i="1"/>
  <c r="AJ12" i="1"/>
  <c r="AJ9" i="1"/>
  <c r="AJ10" i="1"/>
  <c r="AJ6" i="1"/>
  <c r="AJ11" i="1"/>
  <c r="AJ8" i="1"/>
  <c r="L369" i="12"/>
  <c r="AN372" i="1"/>
  <c r="AN376" i="1"/>
  <c r="L373" i="12"/>
  <c r="L367" i="12"/>
  <c r="AN370" i="1"/>
  <c r="BD416" i="1" a="1"/>
  <c r="BD416" i="1" s="1"/>
  <c r="BD263" i="1" a="1"/>
  <c r="BD263" i="1" s="1"/>
  <c r="BD410" i="1" a="1"/>
  <c r="BD410" i="1" s="1"/>
  <c r="BE398" i="1"/>
  <c r="BD450" i="1" a="1"/>
  <c r="BD450" i="1" s="1"/>
  <c r="BD426" i="1" a="1"/>
  <c r="BD426" i="1" s="1"/>
  <c r="BE451" i="1"/>
  <c r="BD438" i="1" a="1"/>
  <c r="BD438" i="1" s="1"/>
  <c r="BD206" i="1" a="1"/>
  <c r="BD206" i="1" s="1"/>
  <c r="BD173" i="1" a="1"/>
  <c r="BD173" i="1" s="1"/>
  <c r="BD444" i="1" a="1"/>
  <c r="BD444" i="1" s="1"/>
  <c r="BE29" i="1"/>
  <c r="BE9" i="1"/>
  <c r="BD118" i="1" a="1"/>
  <c r="BD118" i="1" s="1"/>
  <c r="BD246" i="1" a="1"/>
  <c r="BD246" i="1" s="1"/>
  <c r="BE449" i="1"/>
  <c r="BD432" i="1" a="1"/>
  <c r="BD432" i="1" s="1"/>
  <c r="BD102" i="1" a="1"/>
  <c r="BD102" i="1" s="1"/>
  <c r="BE270" i="1"/>
  <c r="BE261" i="1"/>
  <c r="BD129" i="1" a="1"/>
  <c r="BD129" i="1" s="1"/>
  <c r="BE108" i="1"/>
  <c r="BD284" i="1" a="1"/>
  <c r="BD284" i="1" s="1"/>
  <c r="BD240" i="1" a="1"/>
  <c r="BD240" i="1" s="1"/>
  <c r="BD43" i="1" a="1"/>
  <c r="BD43" i="1" s="1"/>
  <c r="BE41" i="1"/>
  <c r="BE141" i="1"/>
  <c r="BE124" i="1"/>
  <c r="BD299" i="1" a="1"/>
  <c r="BD299" i="1" s="1"/>
  <c r="BE254" i="1"/>
  <c r="BD221" i="1" a="1"/>
  <c r="BD221" i="1" s="1"/>
  <c r="BE251" i="1"/>
  <c r="BD209" i="1" a="1"/>
  <c r="BD209" i="1" s="1"/>
  <c r="BE199" i="1"/>
  <c r="BE167" i="1"/>
  <c r="BD55" i="1" a="1"/>
  <c r="BD55" i="1" s="1"/>
  <c r="BD130" i="1" a="1"/>
  <c r="BD130" i="1" s="1"/>
  <c r="BE128" i="1"/>
  <c r="BE115" i="1"/>
  <c r="BD290" i="1" a="1"/>
  <c r="BD290" i="1" s="1"/>
  <c r="BE195" i="1"/>
  <c r="BE179" i="1"/>
  <c r="BD435" i="1" a="1"/>
  <c r="BD435" i="1" s="1"/>
  <c r="BE425" i="1"/>
  <c r="BD411" i="1" a="1"/>
  <c r="BD411" i="1" s="1"/>
  <c r="BE409" i="1"/>
  <c r="L372" i="12"/>
  <c r="AN375" i="1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3" i="1" a="1"/>
  <c r="BD133" i="1" s="1"/>
  <c r="BE291" i="1"/>
  <c r="BE288" i="1"/>
  <c r="BE255" i="1"/>
  <c r="BD230" i="1" a="1"/>
  <c r="BD230" i="1" s="1"/>
  <c r="BE207" i="1"/>
  <c r="BD201" i="1" a="1"/>
  <c r="BD201" i="1" s="1"/>
  <c r="BD176" i="1" a="1"/>
  <c r="BD176" i="1" s="1"/>
  <c r="BD441" i="1" a="1"/>
  <c r="BD441" i="1" s="1"/>
  <c r="BD429" i="1" a="1"/>
  <c r="BD429" i="1" s="1"/>
  <c r="BE424" i="1"/>
  <c r="BD423" i="1" a="1"/>
  <c r="BD423" i="1" s="1"/>
  <c r="BD413" i="1" a="1"/>
  <c r="BD413" i="1" s="1"/>
  <c r="BD408" i="1" a="1"/>
  <c r="BD408" i="1" s="1"/>
  <c r="BD402" i="1" a="1"/>
  <c r="BD402" i="1" s="1"/>
  <c r="BE397" i="1"/>
  <c r="BD396" i="1" a="1"/>
  <c r="BD396" i="1" s="1"/>
  <c r="BE385" i="1"/>
  <c r="BE376" i="1"/>
  <c r="BB404" i="1"/>
  <c r="AN149" i="1"/>
  <c r="BE156" i="1"/>
  <c r="BE151" i="1"/>
  <c r="BE148" i="1"/>
  <c r="BD287" i="1" a="1"/>
  <c r="BD287" i="1" s="1"/>
  <c r="BD283" i="1" a="1"/>
  <c r="BD283" i="1" s="1"/>
  <c r="BE243" i="1"/>
  <c r="BD227" i="1" a="1"/>
  <c r="BD227" i="1" s="1"/>
  <c r="BE211" i="1"/>
  <c r="BE208" i="1"/>
  <c r="BE202" i="1"/>
  <c r="BE196" i="1"/>
  <c r="BE187" i="1"/>
  <c r="BE184" i="1"/>
  <c r="BE170" i="1"/>
  <c r="BE446" i="1"/>
  <c r="BD440" i="1" a="1"/>
  <c r="BD440" i="1" s="1"/>
  <c r="BE430" i="1"/>
  <c r="BE427" i="1"/>
  <c r="BD417" i="1" a="1"/>
  <c r="BD417" i="1" s="1"/>
  <c r="BD414" i="1" a="1"/>
  <c r="BD414" i="1" s="1"/>
  <c r="BD21" i="1" a="1"/>
  <c r="BD21" i="1" s="1"/>
  <c r="BD192" i="1" a="1"/>
  <c r="BD192" i="1" s="1"/>
  <c r="BD186" i="1" a="1"/>
  <c r="BD186" i="1" s="1"/>
  <c r="BE174" i="1"/>
  <c r="BE171" i="1"/>
  <c r="BD447" i="1" a="1"/>
  <c r="BD447" i="1" s="1"/>
  <c r="BE445" i="1"/>
  <c r="BD431" i="1" a="1"/>
  <c r="BD431" i="1" s="1"/>
  <c r="BD428" i="1" a="1"/>
  <c r="BD428" i="1" s="1"/>
  <c r="BE418" i="1"/>
  <c r="AJ408" i="1"/>
  <c r="AN190" i="1"/>
  <c r="BB407" i="1"/>
  <c r="BE137" i="1"/>
  <c r="BD293" i="1" a="1"/>
  <c r="BD293" i="1" s="1"/>
  <c r="BD275" i="1" a="1"/>
  <c r="BD275" i="1" s="1"/>
  <c r="BE245" i="1"/>
  <c r="BE233" i="1"/>
  <c r="BE224" i="1"/>
  <c r="BD204" i="1" a="1"/>
  <c r="BD204" i="1" s="1"/>
  <c r="BE193" i="1"/>
  <c r="BD185" i="1" a="1"/>
  <c r="BD185" i="1" s="1"/>
  <c r="BE177" i="1"/>
  <c r="BE165" i="1"/>
  <c r="BE421" i="1"/>
  <c r="BE406" i="1"/>
  <c r="BB405" i="1"/>
  <c r="BE403" i="1"/>
  <c r="BB402" i="1"/>
  <c r="BE400" i="1"/>
  <c r="AM156" i="1"/>
  <c r="AM289" i="1"/>
  <c r="K286" i="12"/>
  <c r="F266" i="13"/>
  <c r="AM288" i="1"/>
  <c r="K285" i="12"/>
  <c r="F265" i="13"/>
  <c r="BD93" i="1" a="1"/>
  <c r="BD93" i="1" s="1"/>
  <c r="BD40" i="1" a="1"/>
  <c r="BD40" i="1" s="1"/>
  <c r="BE38" i="1"/>
  <c r="BD36" i="1" a="1"/>
  <c r="BD36" i="1" s="1"/>
  <c r="BD32" i="1" a="1"/>
  <c r="BD32" i="1" s="1"/>
  <c r="BD24" i="1" a="1"/>
  <c r="BD24" i="1" s="1"/>
  <c r="BD160" i="1" a="1"/>
  <c r="BD160" i="1" s="1"/>
  <c r="BD138" i="1" a="1"/>
  <c r="BD138" i="1" s="1"/>
  <c r="BE132" i="1"/>
  <c r="BD296" i="1" a="1"/>
  <c r="BD296" i="1" s="1"/>
  <c r="BD289" i="1" a="1"/>
  <c r="BD289" i="1" s="1"/>
  <c r="BE258" i="1"/>
  <c r="BD258" i="1" a="1"/>
  <c r="BD258" i="1" s="1"/>
  <c r="BE282" i="1"/>
  <c r="BE276" i="1"/>
  <c r="BE75" i="1"/>
  <c r="BE27" i="1"/>
  <c r="BD145" i="1" a="1"/>
  <c r="BD145" i="1" s="1"/>
  <c r="BD135" i="1" a="1"/>
  <c r="BD135" i="1" s="1"/>
  <c r="BE123" i="1"/>
  <c r="BE117" i="1"/>
  <c r="BD112" i="1" a="1"/>
  <c r="BD112" i="1" s="1"/>
  <c r="BE107" i="1"/>
  <c r="BD252" i="1" a="1"/>
  <c r="BD252" i="1" s="1"/>
  <c r="BE252" i="1"/>
  <c r="BD214" i="1" a="1"/>
  <c r="BD214" i="1" s="1"/>
  <c r="BE415" i="1"/>
  <c r="BE412" i="1"/>
  <c r="BB406" i="1"/>
  <c r="AJ406" i="1"/>
  <c r="BE249" i="1"/>
  <c r="BD236" i="1" a="1"/>
  <c r="BD236" i="1" s="1"/>
  <c r="BE229" i="1"/>
  <c r="BD218" i="1" a="1"/>
  <c r="BD218" i="1" s="1"/>
  <c r="BE210" i="1"/>
  <c r="BD198" i="1" a="1"/>
  <c r="BD198" i="1" s="1"/>
  <c r="BD189" i="1" a="1"/>
  <c r="BD189" i="1" s="1"/>
  <c r="BD172" i="1" a="1"/>
  <c r="BD172" i="1" s="1"/>
  <c r="BE168" i="1"/>
  <c r="BD448" i="1" a="1"/>
  <c r="BD448" i="1" s="1"/>
  <c r="BE439" i="1"/>
  <c r="BE436" i="1"/>
  <c r="AJ403" i="1"/>
  <c r="BD395" i="1" a="1"/>
  <c r="BD395" i="1" s="1"/>
  <c r="BE394" i="1"/>
  <c r="BD99" i="1" a="1"/>
  <c r="BD99" i="1" s="1"/>
  <c r="BE99" i="1"/>
  <c r="BD81" i="1" a="1"/>
  <c r="BD81" i="1" s="1"/>
  <c r="BE81" i="1"/>
  <c r="AM79" i="1"/>
  <c r="AN37" i="1"/>
  <c r="AM29" i="1"/>
  <c r="BE26" i="1"/>
  <c r="BD26" i="1" a="1"/>
  <c r="BD26" i="1" s="1"/>
  <c r="BE17" i="1"/>
  <c r="BD17" i="1" a="1"/>
  <c r="BD17" i="1" s="1"/>
  <c r="BD83" i="1" a="1"/>
  <c r="BD83" i="1" s="1"/>
  <c r="BE83" i="1"/>
  <c r="AN71" i="1"/>
  <c r="AN67" i="1"/>
  <c r="AM37" i="1"/>
  <c r="AM33" i="1"/>
  <c r="AM28" i="1"/>
  <c r="BD25" i="1" a="1"/>
  <c r="BD25" i="1" s="1"/>
  <c r="BE25" i="1"/>
  <c r="BE22" i="1"/>
  <c r="AM291" i="1"/>
  <c r="K288" i="12"/>
  <c r="BD97" i="1" a="1"/>
  <c r="BD97" i="1" s="1"/>
  <c r="BE97" i="1"/>
  <c r="BD96" i="1" a="1"/>
  <c r="BD96" i="1" s="1"/>
  <c r="BE94" i="1"/>
  <c r="BE89" i="1"/>
  <c r="BE87" i="1"/>
  <c r="BD82" i="1" a="1"/>
  <c r="BD82" i="1" s="1"/>
  <c r="BE82" i="1"/>
  <c r="AM73" i="1"/>
  <c r="BE69" i="1"/>
  <c r="BD65" i="1" a="1"/>
  <c r="BD65" i="1" s="1"/>
  <c r="AN61" i="1"/>
  <c r="BD57" i="1" a="1"/>
  <c r="BD57" i="1" s="1"/>
  <c r="BD54" i="1" a="1"/>
  <c r="BD54" i="1" s="1"/>
  <c r="AM54" i="1"/>
  <c r="BE15" i="1"/>
  <c r="BD15" i="1" a="1"/>
  <c r="BD15" i="1" s="1"/>
  <c r="AN113" i="1"/>
  <c r="AN108" i="1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BD20" i="1" a="1"/>
  <c r="BD20" i="1" s="1"/>
  <c r="BD18" i="1" a="1"/>
  <c r="BD18" i="1" s="1"/>
  <c r="BE7" i="1"/>
  <c r="BD139" i="1" a="1"/>
  <c r="BD139" i="1" s="1"/>
  <c r="BE136" i="1"/>
  <c r="BE114" i="1"/>
  <c r="BD105" i="1" a="1"/>
  <c r="BD105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9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AM19" i="1"/>
  <c r="AM16" i="1"/>
  <c r="AM114" i="1"/>
  <c r="AM285" i="1"/>
  <c r="N279" i="11" s="1"/>
  <c r="K282" i="12"/>
  <c r="G279" i="11"/>
  <c r="F262" i="13"/>
  <c r="AM280" i="1"/>
  <c r="K277" i="12"/>
  <c r="AM274" i="1"/>
  <c r="K271" i="12"/>
  <c r="AM268" i="1"/>
  <c r="K265" i="12"/>
  <c r="AM67" i="1"/>
  <c r="F65" i="13"/>
  <c r="AM60" i="1"/>
  <c r="AM153" i="1"/>
  <c r="AM295" i="1"/>
  <c r="K292" i="12"/>
  <c r="AN82" i="1"/>
  <c r="AM78" i="1"/>
  <c r="AN164" i="1"/>
  <c r="AN116" i="1"/>
  <c r="AN299" i="1"/>
  <c r="L296" i="12"/>
  <c r="AM297" i="1"/>
  <c r="K294" i="12"/>
  <c r="AM294" i="1"/>
  <c r="K291" i="12"/>
  <c r="AM270" i="1"/>
  <c r="K267" i="12"/>
  <c r="BE100" i="1"/>
  <c r="BE91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4" i="1"/>
  <c r="BD121" i="1" a="1"/>
  <c r="BD121" i="1" s="1"/>
  <c r="BD109" i="1" a="1"/>
  <c r="BD109" i="1" s="1"/>
  <c r="BE264" i="1"/>
  <c r="BD98" i="1" a="1"/>
  <c r="BD98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2" i="1"/>
  <c r="BE116" i="1"/>
  <c r="BE111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AM18" i="1"/>
  <c r="AM15" i="1"/>
  <c r="AM12" i="1"/>
  <c r="AN161" i="1"/>
  <c r="AM71" i="1"/>
  <c r="BD101" i="1" a="1"/>
  <c r="BD101" i="1" s="1"/>
  <c r="BD92" i="1" a="1"/>
  <c r="BD92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5" i="1" a="1"/>
  <c r="BD95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5" i="1"/>
  <c r="BE113" i="1"/>
  <c r="BD104" i="1" a="1"/>
  <c r="BD104" i="1" s="1"/>
  <c r="BE103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10" i="1"/>
  <c r="BD265" i="1" a="1"/>
  <c r="BD265" i="1" s="1"/>
  <c r="BE265" i="1"/>
  <c r="BE260" i="1"/>
  <c r="BD260" i="1" a="1"/>
  <c r="BD260" i="1" s="1"/>
  <c r="BE213" i="1"/>
  <c r="BE181" i="1"/>
  <c r="BE180" i="1"/>
  <c r="AM69" i="1"/>
  <c r="AM63" i="1"/>
  <c r="AM62" i="1"/>
  <c r="AM22" i="1"/>
  <c r="AN18" i="1"/>
  <c r="AN15" i="1"/>
  <c r="AN12" i="1"/>
  <c r="AM157" i="1"/>
  <c r="AN147" i="1"/>
  <c r="AM142" i="1"/>
  <c r="AM130" i="1"/>
  <c r="AN54" i="1"/>
  <c r="AN24" i="1"/>
  <c r="AN19" i="1"/>
  <c r="AN16" i="1"/>
  <c r="AN7" i="1"/>
  <c r="AN156" i="1"/>
  <c r="AN154" i="1"/>
  <c r="AN153" i="1"/>
  <c r="AN150" i="1"/>
  <c r="AM149" i="1"/>
  <c r="AN148" i="1"/>
  <c r="AN80" i="1"/>
  <c r="AN79" i="1"/>
  <c r="AN78" i="1"/>
  <c r="AM61" i="1"/>
  <c r="AM24" i="1"/>
  <c r="AN22" i="1"/>
  <c r="AN20" i="1"/>
  <c r="AN17" i="1"/>
  <c r="AN159" i="1"/>
  <c r="AN157" i="1"/>
  <c r="AM154" i="1"/>
  <c r="AM148" i="1"/>
  <c r="AN144" i="1"/>
  <c r="AN142" i="1"/>
  <c r="AN141" i="1"/>
  <c r="AN135" i="1"/>
  <c r="AN129" i="1"/>
  <c r="AM122" i="1"/>
  <c r="AN121" i="1"/>
  <c r="BE70" i="1"/>
  <c r="BE67" i="1"/>
  <c r="BE64" i="1"/>
  <c r="BE120" i="1"/>
  <c r="BE298" i="1"/>
  <c r="BE106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AN100" i="1"/>
  <c r="AN97" i="1"/>
  <c r="AN94" i="1"/>
  <c r="AM93" i="1"/>
  <c r="AN91" i="1"/>
  <c r="AM89" i="1"/>
  <c r="AN81" i="1"/>
  <c r="AM100" i="1"/>
  <c r="AN98" i="1"/>
  <c r="AM97" i="1"/>
  <c r="AN95" i="1"/>
  <c r="AM94" i="1"/>
  <c r="AM91" i="1"/>
  <c r="AN6" i="1"/>
  <c r="L4" i="12"/>
  <c r="AM98" i="1"/>
  <c r="AM95" i="1"/>
  <c r="AN93" i="1"/>
  <c r="AN89" i="1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79" i="1"/>
  <c r="BQ178" i="1"/>
  <c r="BQ177" i="1"/>
  <c r="BQ176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H224" i="12"/>
  <c r="H259" i="12"/>
  <c r="H212" i="12"/>
  <c r="H258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K399" i="12"/>
  <c r="K418" i="12"/>
  <c r="K408" i="12"/>
  <c r="F269" i="13"/>
  <c r="K421" i="12"/>
  <c r="F263" i="13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D8" i="11"/>
  <c r="C8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11" i="11"/>
  <c r="G222" i="11"/>
  <c r="C222" i="11"/>
  <c r="D222" i="11"/>
  <c r="D206" i="11"/>
  <c r="C206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177" i="11" l="1"/>
  <c r="L97" i="11"/>
  <c r="N97" i="11"/>
  <c r="L100" i="11"/>
  <c r="N100" i="11"/>
  <c r="L93" i="11"/>
  <c r="N93" i="11"/>
  <c r="L96" i="11"/>
  <c r="N96" i="11"/>
  <c r="L99" i="11"/>
  <c r="N99" i="11"/>
  <c r="L102" i="11"/>
  <c r="N102" i="11"/>
  <c r="L91" i="11"/>
  <c r="N91" i="11"/>
  <c r="L95" i="11"/>
  <c r="N95" i="11"/>
  <c r="L124" i="11"/>
  <c r="N124" i="11"/>
  <c r="L150" i="11"/>
  <c r="N150" i="11"/>
  <c r="L156" i="11"/>
  <c r="N156" i="11"/>
  <c r="L26" i="11"/>
  <c r="N26" i="11"/>
  <c r="L63" i="11"/>
  <c r="N63" i="11"/>
  <c r="L151" i="11"/>
  <c r="N151" i="11"/>
  <c r="L132" i="11"/>
  <c r="N132" i="11"/>
  <c r="L144" i="11"/>
  <c r="N144" i="11"/>
  <c r="L159" i="11"/>
  <c r="N159" i="11"/>
  <c r="L24" i="11"/>
  <c r="N24" i="11"/>
  <c r="L64" i="11"/>
  <c r="N64" i="11"/>
  <c r="L65" i="11"/>
  <c r="N65" i="11"/>
  <c r="L71" i="11"/>
  <c r="N71" i="11"/>
  <c r="L73" i="11"/>
  <c r="N73" i="11"/>
  <c r="L14" i="11"/>
  <c r="N14" i="11"/>
  <c r="L17" i="11"/>
  <c r="N17" i="11"/>
  <c r="L20" i="11"/>
  <c r="N20" i="11"/>
  <c r="L80" i="11"/>
  <c r="N80" i="11"/>
  <c r="L155" i="11"/>
  <c r="N155" i="11"/>
  <c r="L62" i="11"/>
  <c r="N62" i="11"/>
  <c r="L69" i="11"/>
  <c r="N69" i="11"/>
  <c r="L116" i="11"/>
  <c r="N116" i="11"/>
  <c r="L18" i="11"/>
  <c r="N18" i="11"/>
  <c r="L21" i="11"/>
  <c r="N21" i="11"/>
  <c r="L83" i="11"/>
  <c r="N83" i="11"/>
  <c r="L56" i="11"/>
  <c r="N56" i="11"/>
  <c r="L75" i="11"/>
  <c r="N75" i="11"/>
  <c r="L30" i="11"/>
  <c r="N30" i="11"/>
  <c r="L35" i="11"/>
  <c r="N35" i="11"/>
  <c r="L39" i="11"/>
  <c r="N39" i="11"/>
  <c r="L31" i="11"/>
  <c r="N31" i="11"/>
  <c r="L81" i="11"/>
  <c r="N81" i="11"/>
  <c r="L158" i="11"/>
  <c r="N158" i="11"/>
  <c r="L19" i="11"/>
  <c r="N19" i="11"/>
  <c r="L23" i="11"/>
  <c r="N23" i="11"/>
  <c r="L34" i="11"/>
  <c r="N34" i="11"/>
  <c r="L36" i="11"/>
  <c r="N36" i="11"/>
  <c r="L37" i="11"/>
  <c r="N37" i="11"/>
  <c r="L38" i="11"/>
  <c r="N38" i="11"/>
  <c r="L40" i="11"/>
  <c r="N40" i="11"/>
  <c r="L41" i="11"/>
  <c r="N41" i="11"/>
  <c r="L42" i="11"/>
  <c r="N42" i="11"/>
  <c r="L43" i="11"/>
  <c r="N43" i="11"/>
  <c r="L44" i="11"/>
  <c r="N44" i="11"/>
  <c r="L45" i="11"/>
  <c r="N45" i="11"/>
  <c r="L170" i="11"/>
  <c r="N170" i="11"/>
  <c r="L184" i="11"/>
  <c r="N184" i="11"/>
  <c r="L185" i="11"/>
  <c r="N185" i="11"/>
  <c r="L186" i="11"/>
  <c r="N186" i="11"/>
  <c r="L187" i="11"/>
  <c r="N187" i="11"/>
  <c r="L188" i="11"/>
  <c r="N188" i="11"/>
  <c r="L189" i="11"/>
  <c r="N189" i="11"/>
  <c r="L190" i="11"/>
  <c r="N190" i="11"/>
  <c r="L191" i="11"/>
  <c r="N191" i="11"/>
  <c r="L192" i="11"/>
  <c r="N192" i="11"/>
  <c r="L193" i="11"/>
  <c r="N193" i="11"/>
  <c r="L194" i="11"/>
  <c r="N194" i="11"/>
  <c r="L195" i="11"/>
  <c r="N195" i="11"/>
  <c r="L196" i="11"/>
  <c r="N196" i="11"/>
  <c r="L197" i="11"/>
  <c r="N197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5" i="11"/>
  <c r="N205" i="11"/>
  <c r="L122" i="11"/>
  <c r="N122" i="11"/>
  <c r="L123" i="11"/>
  <c r="N123" i="11"/>
  <c r="L125" i="11"/>
  <c r="N125" i="11"/>
  <c r="L136" i="11"/>
  <c r="N136" i="11"/>
  <c r="L137" i="11"/>
  <c r="N137" i="11"/>
  <c r="L147" i="11"/>
  <c r="N147" i="11"/>
  <c r="L148" i="11"/>
  <c r="N148" i="11"/>
  <c r="L162" i="11"/>
  <c r="N162" i="11"/>
  <c r="L163" i="11"/>
  <c r="N163" i="11"/>
  <c r="L47" i="11"/>
  <c r="N47" i="11"/>
  <c r="L48" i="11"/>
  <c r="N48" i="11"/>
  <c r="L59" i="11"/>
  <c r="N59" i="11"/>
  <c r="L60" i="11"/>
  <c r="N60" i="11"/>
  <c r="L61" i="11"/>
  <c r="N61" i="11"/>
  <c r="L66" i="11"/>
  <c r="N66" i="11"/>
  <c r="L70" i="11"/>
  <c r="N70" i="11"/>
  <c r="L72" i="11"/>
  <c r="N72" i="11"/>
  <c r="L76" i="11"/>
  <c r="N76" i="11"/>
  <c r="L77" i="11"/>
  <c r="N77" i="11"/>
  <c r="L78" i="11"/>
  <c r="N78" i="11"/>
  <c r="L88" i="11"/>
  <c r="N88" i="11"/>
  <c r="L279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N364" i="11"/>
  <c r="L359" i="11"/>
  <c r="N368" i="11"/>
  <c r="N222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253" i="11"/>
  <c r="N253" i="11"/>
  <c r="L259" i="11"/>
  <c r="N259" i="11"/>
  <c r="L256" i="11"/>
  <c r="N256" i="11"/>
  <c r="L250" i="11"/>
  <c r="N250" i="11"/>
  <c r="L249" i="11"/>
  <c r="N249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<sst xmlns="http://schemas.openxmlformats.org/spreadsheetml/2006/main" count="7392" uniqueCount="1648">
  <si>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</si>
  <si>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</si>
  <si>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</si>
  <si>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</si>
  <si>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</si>
  <si>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</si>
  <si>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</si>
  <si>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</si>
  <si>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</si>
  <si>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</si>
  <si>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</si>
  <si>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</si>
  <si>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</si>
  <si>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</si>
  <si>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</si>
  <si>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</si>
  <si>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</si>
  <si>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</si>
  <si>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</si>
  <si>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</si>
  <si>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</si>
  <si>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</si>
  <si>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</si>
  <si>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</si>
  <si>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</si>
  <si>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</si>
  <si>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</si>
  <si>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</si>
  <si>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</si>
  <si>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</si>
  <si>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</si>
  <si>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</si>
  <si>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</si>
  <si>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</si>
  <si>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</si>
  <si>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</si>
  <si>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</si>
  <si>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</si>
  <si>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</si>
  <si>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</si>
  <si>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</si>
  <si>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</si>
  <si>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</si>
  <si>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</si>
  <si>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</si>
  <si>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</si>
  <si>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</si>
  <si>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</si>
  <si>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</si>
  <si>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</si>
  <si>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</si>
  <si>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</si>
  <si>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</si>
  <si>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</si>
  <si>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</si>
  <si>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</si>
  <si>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</si>
  <si>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</si>
  <si>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</si>
  <si>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</si>
  <si>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</si>
  <si>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</si>
  <si>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</si>
  <si>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</si>
  <si>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</si>
  <si>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</si>
  <si>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</si>
  <si>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</si>
  <si>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</si>
  <si>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</si>
  <si>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</si>
  <si>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</si>
  <si>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</si>
  <si>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</si>
  <si>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</si>
  <si>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</si>
  <si>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</si>
  <si>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</si>
  <si>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</si>
  <si>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</si>
  <si>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</si>
  <si>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</si>
  <si>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</si>
  <si>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</si>
  <si>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</si>
  <si>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</si>
  <si>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</si>
  <si>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</si>
  <si>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</si>
  <si>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</si>
  <si>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</si>
  <si>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</si>
  <si>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</si>
  <si>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</si>
  <si>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</si>
  <si>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</si>
  <si>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</si>
  <si>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</si>
  <si>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</si>
  <si>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</si>
  <si>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</si>
  <si>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</si>
  <si>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</si>
  <si>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</si>
  <si>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</si>
  <si>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</si>
  <si>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</si>
  <si>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</si>
  <si>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</si>
  <si>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</si>
  <si>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</si>
  <si>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</si>
  <si>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</si>
  <si>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</si>
  <si>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</si>
  <si>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</si>
  <si>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</si>
  <si>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</si>
  <si>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</si>
  <si>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</si>
  <si>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</si>
  <si>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</si>
  <si>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</si>
  <si>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</si>
  <si>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</si>
  <si>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</si>
  <si>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</si>
  <si>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</si>
  <si>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</si>
  <si>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</si>
  <si>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</si>
  <si>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</si>
  <si>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</si>
  <si>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</si>
  <si>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</si>
  <si>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</si>
  <si>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</si>
  <si>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</si>
  <si>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</si>
  <si>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</si>
  <si>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</si>
  <si>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</si>
  <si>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</si>
  <si>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</si>
  <si>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</si>
  <si>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</si>
  <si>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</si>
  <si>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</si>
  <si>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</si>
  <si>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</si>
  <si>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</si>
  <si>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</si>
  <si>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</si>
  <si>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</si>
  <si>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</si>
  <si>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</si>
  <si>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</si>
  <si>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</si>
  <si>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</si>
  <si>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</si>
  <si>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</si>
  <si>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</si>
  <si>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</si>
  <si>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</si>
  <si>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</si>
  <si>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</si>
  <si>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</si>
  <si>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</si>
  <si>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</si>
  <si>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</si>
  <si>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</si>
  <si>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</si>
  <si>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</si>
  <si>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</si>
  <si>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</si>
  <si>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</si>
  <si>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</si>
  <si>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</si>
  <si>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</si>
  <si>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</si>
  <si>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</si>
  <si>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</si>
  <si>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</si>
  <si>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</si>
  <si>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</si>
  <si>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</si>
  <si>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</si>
  <si>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</si>
  <si>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</si>
  <si>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</si>
  <si>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</si>
  <si>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</si>
  <si>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</si>
  <si>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</si>
  <si>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</si>
  <si>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</si>
  <si>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</si>
  <si>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</si>
  <si>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</si>
  <si>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</si>
  <si>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</si>
  <si>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</si>
  <si>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</si>
  <si>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</si>
  <si>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</si>
  <si>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</si>
  <si>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</si>
  <si>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</si>
  <si>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</si>
  <si>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</si>
  <si>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</si>
  <si>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</si>
  <si>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</si>
  <si>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</si>
  <si>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</si>
  <si>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</si>
  <si>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</si>
  <si>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</si>
  <si>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</si>
  <si>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</si>
  <si>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</si>
  <si>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</si>
  <si>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</si>
  <si>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</si>
  <si>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</si>
  <si>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</si>
  <si>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</si>
  <si>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</si>
  <si>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</si>
  <si>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</si>
  <si>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</si>
  <si>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</si>
  <si>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</si>
  <si>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</si>
  <si>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</si>
  <si>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</si>
  <si>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</si>
  <si>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</si>
  <si>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</si>
  <si>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</si>
  <si>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</si>
  <si>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</si>
  <si>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</si>
  <si>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</si>
  <si>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</si>
  <si>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</si>
  <si>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</si>
  <si>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</si>
  <si>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</si>
  <si>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</si>
  <si>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</si>
  <si>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</si>
  <si>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</si>
  <si>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</si>
  <si>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</si>
  <si>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</si>
  <si>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</si>
  <si>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</si>
  <si>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</si>
  <si>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</si>
  <si>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</si>
  <si>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</si>
  <si>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</si>
  <si>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</si>
  <si>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</si>
  <si>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</si>
  <si>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</si>
  <si>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</si>
  <si>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</si>
  <si>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</si>
  <si>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</si>
  <si>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</si>
  <si>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</si>
  <si>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</si>
  <si>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</si>
  <si>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</si>
  <si>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</si>
  <si>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</si>
  <si>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</si>
  <si>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</si>
  <si>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</si>
  <si>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</si>
  <si>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</si>
  <si>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</si>
  <si>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</si>
  <si>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</si>
  <si>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</si>
  <si>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</si>
  <si>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</si>
  <si>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</si>
  <si>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</si>
  <si>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</si>
  <si>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</si>
  <si>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</si>
  <si>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</si>
  <si>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</si>
  <si>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</si>
  <si>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</si>
  <si>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</si>
  <si>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</si>
  <si>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</si>
  <si>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</si>
  <si>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</si>
  <si>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</si>
  <si>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</si>
  <si>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</si>
  <si>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</si>
  <si>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</si>
  <si>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</si>
  <si>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</si>
  <si>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</si>
  <si>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</si>
  <si>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</si>
  <si>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</si>
  <si>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</si>
  <si>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</si>
  <si>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</si>
  <si>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</si>
  <si>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</si>
  <si>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</si>
  <si>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</si>
  <si>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</si>
  <si>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</si>
  <si>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</si>
  <si>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</si>
  <si>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</si>
  <si>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</si>
  <si>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</si>
  <si>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</si>
  <si>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</si>
  <si>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</si>
  <si>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</si>
  <si>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</si>
  <si>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</si>
  <si>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</si>
  <si>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</si>
  <si>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</si>
  <si>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</si>
  <si>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</si>
  <si>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</si>
  <si>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</si>
  <si>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</si>
  <si>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</si>
  <si>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</si>
  <si>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</si>
  <si>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</si>
  <si>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</si>
  <si>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</si>
  <si>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</si>
  <si>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</si>
  <si>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</si>
  <si>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</si>
  <si>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</si>
  <si>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</si>
  <si>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</si>
  <si>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</si>
  <si>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</si>
  <si>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</si>
  <si>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</si>
  <si>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</si>
  <si>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</si>
  <si>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</si>
  <si>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</si>
  <si>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</si>
  <si>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</si>
  <si>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</si>
  <si>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</si>
  <si>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</si>
  <si>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</si>
  <si>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</si>
  <si>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</si>
  <si>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</si>
  <si>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</si>
  <si>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</si>
  <si>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</si>
  <si>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</si>
  <si>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</si>
  <si>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</si>
  <si>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</si>
  <si>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</si>
  <si>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</si>
  <si>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</si>
  <si>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</si>
  <si>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</si>
  <si>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</si>
  <si>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</si>
  <si>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</si>
  <si>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</si>
  <si>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</si>
  <si>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</si>
  <si>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</si>
  <si>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</si>
  <si>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</si>
  <si>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</si>
  <si>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</si>
  <si>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</si>
  <si>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</si>
  <si>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</si>
  <si>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</si>
  <si>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</si>
  <si>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</si>
  <si>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</si>
  <si>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</si>
  <si>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</si>
  <si>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</si>
  <si>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</si>
  <si>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</si>
  <si>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</si>
  <si>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</si>
  <si>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</si>
  <si>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</si>
  <si>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</si>
  <si>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</si>
  <si>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</si>
  <si>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</si>
  <si>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</si>
  <si>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</si>
  <si>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</si>
  <si>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</si>
  <si>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</si>
  <si>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</si>
  <si>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</si>
  <si>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</si>
  <si>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</si>
  <si>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</si>
  <si>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</si>
  <si>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</si>
  <si>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</si>
  <si>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</si>
  <si>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</si>
  <si>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</si>
  <si>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</si>
  <si>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</si>
  <si>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</si>
  <si>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</si>
  <si>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</si>
  <si>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</si>
  <si>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</si>
  <si>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</si>
  <si>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</si>
  <si>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</si>
  <si>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</si>
  <si>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</si>
  <si>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</si>
  <si>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</si>
  <si>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</si>
  <si>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</si>
  <si>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</si>
  <si>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</si>
  <si>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</si>
  <si>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</si>
  <si>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</si>
  <si>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</si>
  <si>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</si>
  <si>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</si>
  <si>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</si>
  <si>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</si>
  <si>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</si>
  <si>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</si>
  <si>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</si>
  <si>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</si>
  <si>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</si>
  <si>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</si>
  <si>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</si>
  <si>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</si>
  <si>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</si>
  <si>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</si>
  <si>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</si>
  <si>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</si>
  <si>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</si>
  <si>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</si>
  <si>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</si>
  <si>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</si>
  <si>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</si>
  <si>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</si>
  <si>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</si>
  <si>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</si>
  <si>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</si>
  <si>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</si>
  <si>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</si>
  <si>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</si>
  <si>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</si>
  <si>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</si>
  <si>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</si>
  <si>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</si>
  <si>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</si>
  <si>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</si>
  <si>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</si>
  <si>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</si>
  <si>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</si>
  <si>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</si>
  <si>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</si>
  <si>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</si>
  <si>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</si>
  <si>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</si>
  <si>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</si>
  <si>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</si>
  <si>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</si>
  <si>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</si>
  <si>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</si>
  <si>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</si>
  <si>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</si>
  <si>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</si>
  <si>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</si>
  <si>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</si>
  <si>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</si>
  <si>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</si>
  <si>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</si>
  <si>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</si>
  <si>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</si>
  <si>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</si>
  <si>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</si>
  <si>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</si>
  <si>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</si>
  <si>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</si>
  <si>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</si>
  <si>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</si>
  <si>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</si>
  <si>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</si>
  <si>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</si>
  <si>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</si>
  <si>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</si>
  <si>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</si>
  <si>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</si>
  <si>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</si>
  <si>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</si>
  <si>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</si>
  <si>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</si>
  <si>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</si>
  <si>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</si>
  <si>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</si>
  <si>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</si>
  <si>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</si>
  <si>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</si>
  <si>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</si>
  <si>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</si>
  <si>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</si>
  <si>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</si>
  <si>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</si>
  <si>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</si>
  <si>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</si>
  <si>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</si>
  <si>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</si>
  <si>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</si>
  <si>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</si>
  <si>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</si>
  <si>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</si>
  <si>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</si>
  <si>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</si>
  <si>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</si>
  <si>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</si>
  <si>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</si>
  <si>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</si>
  <si>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</si>
  <si>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</si>
  <si>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</si>
  <si>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</si>
  <si>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</si>
  <si>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</si>
  <si>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</si>
  <si>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</si>
  <si>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</si>
  <si>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</si>
  <si>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</si>
  <si>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</si>
  <si>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</si>
  <si>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</si>
  <si>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</si>
  <si>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</si>
  <si>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</si>
  <si>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</si>
  <si>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</si>
  <si>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</si>
  <si>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</si>
  <si>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</si>
  <si>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</si>
  <si>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</si>
  <si>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</si>
  <si>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</si>
  <si>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</si>
  <si>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</si>
  <si>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</si>
  <si>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</si>
  <si>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</si>
  <si>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</si>
  <si>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</si>
  <si>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</si>
  <si>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</si>
  <si>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</si>
  <si>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</si>
  <si>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</si>
  <si>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</si>
  <si>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</si>
  <si>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</si>
  <si>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</si>
  <si>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</si>
  <si>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ATIVO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</si>
  <si>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</si>
  <si>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</si>
  <si>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</si>
  <si>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</si>
  <si>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</si>
  <si>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</si>
  <si>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</si>
  <si>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</si>
  <si>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BLOCO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</si>
  <si>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</si>
  <si>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</si>
  <si>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</si>
  <si>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</si>
  <si>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</si>
  <si>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</si>
  <si>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</si>
  <si>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</si>
  <si>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</si>
  <si>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</si>
  <si>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</si>
  <si>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</si>
  <si>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</si>
  <si>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</si>
  <si>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</si>
  <si>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</si>
  <si>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</si>
  <si>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</si>
  <si>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</si>
  <si>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FN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</si>
  <si>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</si>
  <si>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</si>
  <si>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</si>
  <si>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</si>
  <si>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</si>
  <si>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</si>
  <si>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</si>
  <si>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</si>
  <si>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</si>
  <si>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</si>
  <si>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</si>
  <si>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</si>
  <si>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</si>
  <si>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</si>
  <si>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</si>
  <si>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</si>
  <si>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</si>
  <si>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</si>
  <si>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</si>
  <si>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</si>
  <si>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</si>
  <si>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</si>
  <si>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</si>
  <si>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</si>
  <si>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</si>
  <si>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</si>
  <si>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</si>
  <si>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</si>
  <si>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</si>
  <si>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</si>
  <si>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</si>
  <si>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</si>
  <si>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</si>
  <si>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</si>
  <si>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</si>
  <si>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</si>
  <si>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</si>
  <si>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</si>
  <si>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</si>
  <si>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</si>
  <si>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</si>
  <si>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</si>
  <si>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</si>
  <si>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</si>
  <si>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</si>
  <si>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</si>
  <si>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</si>
  <si>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</si>
  <si>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</si>
  <si>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</si>
  <si>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</si>
  <si>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</si>
  <si>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</si>
  <si>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</si>
  <si>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</si>
  <si>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</si>
  <si>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</si>
  <si>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</si>
  <si>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</si>
  <si>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</si>
  <si>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</si>
  <si>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</si>
  <si>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</si>
  <si>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</si>
  <si>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</si>
  <si>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</si>
  <si>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</si>
  <si>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</si>
  <si>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</si>
  <si>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</si>
  <si>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</si>
  <si>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</si>
  <si>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</si>
  <si>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</si>
  <si>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</si>
  <si>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</si>
  <si>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</si>
  <si>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</si>
  <si>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</si>
  <si>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</si>
  <si>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</si>
  <si>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</si>
  <si>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</si>
  <si>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</si>
  <si>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</si>
  <si>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</si>
  <si>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</si>
  <si>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A66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</si>
  <si>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</si>
  <si>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</si>
  <si>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</si>
  <si>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</si>
  <si>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</si>
  <si>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</si>
  <si>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</si>
  <si>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</si>
  <si>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</si>
  <si>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</si>
  <si>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</si>
  <si>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</si>
  <si>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</si>
  <si>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</si>
  <si>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</si>
  <si>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</si>
  <si>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</si>
  <si>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</si>
  <si>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</si>
  <si>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</si>
  <si>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</si>
  <si>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</si>
  <si>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</si>
  <si>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</si>
  <si>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</si>
  <si>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</si>
  <si>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</si>
  <si>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</si>
  <si>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</si>
  <si>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</si>
  <si>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</si>
  <si>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</si>
  <si>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</si>
  <si>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</si>
  <si>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</si>
  <si>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</si>
  <si>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</si>
  <si>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</si>
  <si>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</si>
  <si>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</si>
  <si>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</si>
  <si>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</si>
  <si>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E18</t>
  </si>
  <si>
    <t>PARTIDA - RETORNO - LASTRO SERRA</t>
  </si>
  <si>
    <t>%</t>
  </si>
  <si>
    <t>LASTRO SERRA</t>
  </si>
  <si>
    <t>E40</t>
  </si>
  <si>
    <t>PDM - ALÍVIO DE TENSÃO</t>
  </si>
  <si>
    <t>ALÍVIO</t>
  </si>
  <si>
    <t>ALÍVIO DE TENSÃO</t>
  </si>
  <si>
    <t>E42</t>
  </si>
  <si>
    <t>PDM - AMV - JACARÉ</t>
  </si>
  <si>
    <t>AMV</t>
  </si>
  <si>
    <t>SUBSTITUIÇÃO DE JACARÉ</t>
  </si>
  <si>
    <t>E46</t>
  </si>
  <si>
    <t>PDM - AMV - MEIA CHAVE</t>
  </si>
  <si>
    <t>SUBSTITUIÇÃO DE MEIA-CHAVE</t>
  </si>
  <si>
    <t>N48</t>
  </si>
  <si>
    <t>PDM - DESCARGA - DORMENTE</t>
  </si>
  <si>
    <t>DORMENTE - DESCARGA</t>
  </si>
  <si>
    <t>DORMENTE DE</t>
  </si>
  <si>
    <t>N83</t>
  </si>
  <si>
    <t xml:space="preserve">PDM - DORMENTE - CARGA </t>
  </si>
  <si>
    <t>V02</t>
  </si>
  <si>
    <t>PDM - DORMENTE - PONTE</t>
  </si>
  <si>
    <t>DORMENTE - PONTE</t>
  </si>
  <si>
    <t>DORMENTE PONTE</t>
  </si>
  <si>
    <t>V37</t>
  </si>
  <si>
    <t>PDM - PEDRA - CARGA</t>
  </si>
  <si>
    <t>V40</t>
  </si>
  <si>
    <t>PDM - PEDRA - DESCARGA</t>
  </si>
  <si>
    <t>PEDRA</t>
  </si>
  <si>
    <t>REFORÇO DE LASTRO</t>
  </si>
  <si>
    <t>V42</t>
  </si>
  <si>
    <t>PDM - POSICIONAMENTO - TRILHO</t>
  </si>
  <si>
    <t>TRILHO - POSICIONAMENTO</t>
  </si>
  <si>
    <t>V63</t>
  </si>
  <si>
    <t>PDM - SOLDA</t>
  </si>
  <si>
    <t>SOLDA</t>
  </si>
  <si>
    <t>VIA - SOLDA</t>
  </si>
  <si>
    <t>V64</t>
  </si>
  <si>
    <t>PDM - SUBSTITUIÇÃO - DORMENTE</t>
  </si>
  <si>
    <t>DORMENTE - SUBSTITUIÇÂO</t>
  </si>
  <si>
    <t>V69</t>
  </si>
  <si>
    <t>PDM - SUBSTITUIÇÃO - TRILHO</t>
  </si>
  <si>
    <t>TRILHO - SUBSTITUIÇÂO</t>
  </si>
  <si>
    <t>SUBSTITUIÇÃO DE TRILHO</t>
  </si>
  <si>
    <t>V70</t>
  </si>
  <si>
    <t>RECOLHIMENTO DE DORMENTE</t>
  </si>
  <si>
    <t>V73</t>
  </si>
  <si>
    <t>RECOLHIMENTO DE MATERIAL</t>
  </si>
  <si>
    <t>V74</t>
  </si>
  <si>
    <t>VIA - TRILHEIRO</t>
  </si>
  <si>
    <t>V77</t>
  </si>
  <si>
    <t>TRILHEIRO - RECOLHIMENTO DE TRILHO</t>
  </si>
  <si>
    <t>TRILHEIRO - RECOLHIMENTO</t>
  </si>
  <si>
    <t>V80</t>
  </si>
  <si>
    <t>INSPEÇÃO RIV</t>
  </si>
  <si>
    <t>V83</t>
  </si>
  <si>
    <t>TRACK STAR - MRS</t>
  </si>
  <si>
    <t>DETECÇÃO-MRS</t>
  </si>
  <si>
    <t>V85</t>
  </si>
  <si>
    <t>DOL - PEDRA - CARGA</t>
  </si>
  <si>
    <t>V86</t>
  </si>
  <si>
    <t>VANDALISMO - LIMPEZA</t>
  </si>
  <si>
    <t>V87</t>
  </si>
  <si>
    <t>NIVELAMENTO</t>
  </si>
  <si>
    <t>V88</t>
  </si>
  <si>
    <t>PREPARAÇÃO DE BARRA</t>
  </si>
  <si>
    <t>TRILHO</t>
  </si>
  <si>
    <t>V89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</si>
  <si>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</si>
  <si>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</si>
  <si>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</si>
  <si>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</si>
  <si>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</si>
  <si>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</si>
  <si>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</si>
  <si>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</si>
  <si>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</si>
  <si>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</si>
  <si>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</si>
  <si>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</si>
  <si>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</si>
  <si>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</si>
  <si>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</si>
  <si>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</si>
  <si>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</si>
  <si>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</si>
  <si>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</si>
  <si>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</si>
  <si>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</si>
  <si>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</si>
  <si>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</si>
  <si>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</si>
  <si>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</si>
  <si>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</si>
  <si>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</si>
  <si>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</si>
  <si>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</si>
  <si>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</si>
  <si>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</si>
  <si>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</si>
  <si>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</si>
  <si>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</si>
  <si>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</si>
  <si>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</si>
  <si>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</si>
  <si>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</si>
  <si>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</si>
  <si>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</si>
  <si>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</si>
  <si>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</si>
  <si>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</si>
  <si>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</si>
  <si>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</si>
  <si>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</si>
  <si>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</si>
  <si>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</si>
  <si>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</si>
  <si>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</si>
  <si>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</si>
  <si>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</si>
  <si>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</si>
  <si>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</si>
  <si>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</si>
  <si>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</si>
  <si>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</si>
  <si>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</si>
  <si>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</si>
  <si>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</si>
  <si>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</si>
  <si>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</si>
  <si>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</si>
  <si>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</si>
  <si>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</si>
  <si>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</si>
  <si>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</si>
  <si>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</si>
  <si>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</si>
  <si>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</si>
  <si>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</si>
  <si>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</si>
  <si>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</si>
  <si>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</si>
  <si>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</si>
  <si>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</si>
  <si>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</si>
  <si>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</si>
  <si>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</si>
  <si>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</si>
  <si>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</si>
  <si>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</si>
  <si>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</si>
  <si>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</si>
  <si>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</si>
  <si>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</si>
  <si>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</si>
  <si>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</si>
  <si>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</si>
  <si>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</si>
  <si>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</si>
  <si>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</si>
  <si>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</si>
  <si>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</si>
  <si>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</si>
  <si>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</si>
  <si>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</si>
  <si>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</si>
  <si>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</si>
  <si>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</si>
  <si>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</si>
  <si>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</si>
  <si>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</si>
  <si>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</si>
  <si>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</si>
  <si>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</si>
  <si>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</si>
  <si>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</si>
  <si>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</si>
  <si>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</si>
  <si>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</si>
  <si>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</si>
  <si>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</si>
  <si>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</si>
  <si>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</si>
  <si>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</si>
  <si>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</si>
  <si>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</si>
  <si>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</si>
  <si>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</si>
  <si>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</si>
  <si>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</si>
  <si>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</si>
  <si>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</si>
  <si>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</si>
  <si>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</si>
  <si>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</si>
  <si>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</si>
  <si>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</si>
  <si>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</si>
  <si>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</si>
  <si>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</si>
  <si>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</si>
  <si>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</si>
  <si>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</si>
  <si>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</si>
  <si>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</si>
  <si>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</si>
  <si>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</si>
  <si>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</si>
  <si>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</si>
  <si>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</si>
  <si>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</si>
  <si>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</si>
  <si>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</si>
  <si>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</si>
  <si>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</si>
  <si>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</si>
  <si>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</si>
  <si>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</si>
  <si>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</si>
  <si>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</si>
  <si>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</si>
  <si>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</si>
  <si>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</si>
  <si>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</si>
  <si>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</si>
  <si>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</si>
  <si>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</si>
  <si>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</si>
  <si>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</si>
  <si>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</si>
  <si>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</si>
  <si>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</si>
  <si>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</si>
  <si>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</si>
  <si>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</si>
  <si>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</si>
  <si>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</si>
  <si>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</si>
  <si>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</si>
  <si>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</si>
  <si>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</si>
  <si>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</si>
  <si>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</si>
  <si>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</si>
  <si>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</si>
  <si>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</si>
  <si>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</si>
  <si>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</si>
  <si>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</si>
  <si>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</si>
  <si>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</si>
  <si>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</si>
  <si>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</si>
  <si>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</si>
  <si>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</si>
  <si>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</si>
  <si>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</si>
  <si>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</si>
  <si>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</si>
  <si>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</si>
  <si>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</si>
  <si>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</si>
  <si>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</si>
  <si>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</si>
  <si>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</si>
  <si>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</si>
  <si>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</si>
  <si>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</si>
  <si>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</si>
  <si>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</si>
  <si>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</si>
  <si>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</si>
  <si>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</si>
  <si>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</si>
  <si>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</si>
  <si>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</si>
  <si>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</si>
  <si>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</si>
  <si>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</si>
  <si>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</si>
  <si>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</si>
  <si>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</si>
  <si>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</si>
  <si>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</si>
  <si>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</si>
  <si>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</si>
  <si>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</si>
  <si>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</si>
  <si>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</si>
  <si>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</si>
  <si>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</si>
  <si>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</si>
  <si>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</si>
  <si>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</si>
  <si>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</si>
  <si>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</si>
  <si>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</si>
  <si>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</si>
  <si>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</si>
  <si>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</si>
  <si>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</si>
  <si>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</si>
  <si>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</si>
  <si>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</si>
  <si>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</si>
  <si>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</si>
  <si>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</si>
  <si>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</si>
  <si>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</si>
  <si>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</si>
  <si>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</si>
  <si>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</si>
  <si>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</si>
  <si>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</si>
  <si>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</si>
  <si>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</si>
  <si>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</si>
  <si>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</si>
  <si>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</si>
  <si>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</si>
  <si>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</si>
  <si>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</si>
  <si>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</si>
  <si>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</si>
  <si>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</si>
  <si>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</si>
  <si>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</si>
  <si>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</si>
  <si>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</si>
  <si>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</si>
  <si>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</si>
  <si>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</si>
  <si>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</si>
  <si>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</si>
  <si>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</si>
  <si>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</si>
  <si>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</si>
  <si>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</si>
  <si>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</si>
  <si>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</si>
  <si>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</si>
  <si>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</si>
  <si>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</si>
  <si>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</si>
  <si>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</si>
  <si>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</si>
  <si>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</si>
  <si>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</si>
  <si>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</si>
  <si>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</si>
  <si>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</si>
  <si>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</si>
  <si>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</si>
  <si>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</si>
  <si>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</si>
  <si>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</si>
  <si>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</si>
  <si>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</si>
  <si>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</si>
  <si>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</si>
  <si>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</si>
  <si>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</si>
  <si>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</si>
  <si>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</si>
  <si>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</si>
  <si>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</si>
  <si>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</si>
  <si>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</si>
  <si>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</si>
  <si>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</si>
  <si>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</si>
  <si>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</si>
  <si>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</si>
  <si>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</si>
  <si>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</si>
  <si>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</si>
  <si>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</si>
  <si>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</si>
  <si>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</si>
  <si>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</si>
  <si>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</si>
  <si>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</si>
  <si>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</si>
  <si>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</si>
  <si>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</si>
  <si>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</si>
  <si>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</si>
  <si>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</si>
  <si>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</si>
  <si>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</si>
  <si>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</si>
  <si>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</si>
  <si>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</si>
  <si>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</si>
  <si>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</si>
  <si>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</si>
  <si>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</si>
  <si>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</si>
  <si>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</si>
  <si>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</si>
  <si>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</si>
  <si>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</si>
  <si>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</si>
  <si>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</si>
  <si>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</si>
  <si>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</si>
  <si>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</si>
  <si>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</si>
  <si>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</si>
  <si>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</si>
  <si>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</si>
  <si>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</si>
  <si>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</si>
  <si>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</si>
  <si>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</si>
  <si>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</si>
  <si>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</si>
  <si>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</si>
  <si>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</si>
  <si>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</si>
  <si>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</si>
  <si>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</si>
  <si>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</si>
  <si>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</si>
  <si>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</si>
  <si>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</si>
  <si>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</si>
  <si>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</si>
  <si>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</si>
  <si>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</si>
  <si>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</si>
  <si>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</si>
  <si>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</si>
  <si>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</si>
  <si>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</si>
  <si>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</si>
  <si>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</si>
  <si>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</si>
  <si>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</si>
  <si>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</si>
  <si>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</si>
  <si>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</si>
  <si>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</si>
  <si>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</si>
  <si>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</si>
  <si>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</si>
  <si>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</si>
  <si>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</si>
  <si>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</si>
  <si>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</si>
  <si>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</si>
  <si>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</si>
  <si>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</si>
  <si>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</si>
  <si>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</si>
  <si>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</si>
  <si>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</si>
  <si>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</si>
  <si>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</si>
  <si>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</si>
  <si>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</si>
  <si>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</si>
  <si>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</si>
  <si>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</si>
  <si>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</si>
  <si>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</si>
  <si>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</si>
  <si>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</si>
  <si>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</si>
  <si>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</si>
  <si>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</si>
  <si>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</si>
  <si>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</si>
  <si>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</si>
  <si>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</si>
  <si>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</si>
  <si>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</si>
  <si>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</si>
  <si>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</si>
  <si>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</si>
  <si>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</si>
  <si>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</si>
  <si>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</si>
  <si>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</si>
  <si>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</si>
  <si>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</si>
  <si>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</si>
  <si>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</si>
  <si>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</si>
  <si>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</si>
  <si>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</si>
  <si>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</si>
  <si>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</si>
  <si>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</si>
  <si>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</si>
  <si>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</si>
  <si>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</si>
  <si>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</si>
  <si>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</si>
  <si>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</si>
  <si>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</si>
  <si>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</si>
  <si>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</si>
  <si>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</si>
  <si>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</si>
  <si>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</si>
  <si>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</si>
  <si>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</si>
  <si>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</si>
  <si>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</si>
  <si>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</si>
  <si>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</si>
  <si>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</si>
  <si>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</si>
  <si>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</si>
  <si>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</si>
  <si>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</si>
  <si>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</si>
  <si>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</si>
  <si>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</si>
  <si>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</si>
  <si>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08:54, em intervalo para descarga de dormentes as 13;13 ate 14:45 km 221/descarregou 1130 devido a quantidade que tinha nos vagoes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</si>
  <si>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</si>
  <si>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</si>
  <si>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</si>
  <si>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</si>
  <si>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</si>
  <si>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</si>
  <si>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</si>
  <si>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</si>
  <si>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</si>
  <si>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</si>
  <si>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</si>
  <si>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</si>
  <si>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</si>
  <si>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</si>
  <si>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</si>
  <si>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</si>
  <si>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</si>
  <si>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</si>
  <si>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</si>
  <si>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</si>
  <si>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</si>
  <si>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</si>
  <si>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</si>
  <si>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</si>
  <si>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</si>
  <si>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 xml:space="preserve">TP pronta 09hrs, realizado intervalo troca de jacare das 09hrs ate 11:30 km 615/ substituido jacaré 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</si>
  <si>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</si>
  <si>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</si>
  <si>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</si>
  <si>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</si>
  <si>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</si>
  <si>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</si>
  <si>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</si>
  <si>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</si>
  <si>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</si>
  <si>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</si>
  <si>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</si>
  <si>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</si>
  <si>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</si>
  <si>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</si>
  <si>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</si>
  <si>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</si>
  <si>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</si>
  <si>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</si>
  <si>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</si>
  <si>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Manutenção programada / Inofrmando em D-1 às 15h53 (Prog já enviado ao CCO)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</si>
  <si>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</si>
  <si>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</si>
  <si>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</si>
  <si>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</si>
  <si>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</si>
  <si>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</si>
  <si>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</si>
  <si>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</si>
  <si>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</si>
  <si>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</si>
  <si>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</si>
  <si>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</si>
  <si>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</si>
  <si>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</si>
  <si>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</si>
  <si>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</si>
  <si>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</si>
  <si>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</si>
  <si>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</si>
  <si>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</si>
  <si>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</si>
  <si>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</si>
  <si>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</si>
  <si>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</si>
  <si>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</si>
  <si>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</si>
  <si>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</si>
  <si>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</si>
  <si>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</si>
  <si>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</si>
  <si>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</si>
  <si>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</si>
  <si>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</si>
  <si>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</si>
  <si>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</si>
  <si>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</si>
  <si>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</si>
  <si>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</si>
  <si>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</si>
  <si>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</si>
  <si>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MC1 09HRS, carregou total de 15 vagoes em TGR</t>
  </si>
  <si>
    <t>Dill</t>
  </si>
  <si>
    <t>Substituição de trilho - Condicinado à temperatura</t>
  </si>
  <si>
    <t>TP pronto 08:06, realizado  intervalo substituição de trilho 09:30 ate 11:30/ prod 624 metros</t>
  </si>
  <si>
    <t>Execução de solda - Condicinado à temperatura</t>
  </si>
  <si>
    <t xml:space="preserve">TP pronto 07:45, devido a chuva nao foi solicitado o intervalo </t>
  </si>
  <si>
    <t xml:space="preserve">TP pronto 07:56, realizado intervalo solda km 406, das 10:40 ate 12:40/ prod 2 soldas </t>
  </si>
  <si>
    <t>Carlos Vilela</t>
  </si>
  <si>
    <t>Serviços de desguarnecimento de ombro de lastro</t>
  </si>
  <si>
    <t xml:space="preserve">MC1 07:46, realizado  intervalo da doll fracionado 09:37 ate 11:54/ prod 2290 metros </t>
  </si>
  <si>
    <t>MC1 07:46, realizado  intervalo da doll fracionado 09:37 ate 11:54/ prod 2290 metros, devido fluxo de trens foi concedido total 02hr17 minutos de intervalo</t>
  </si>
  <si>
    <t>Adenilson</t>
  </si>
  <si>
    <t>Alívio de tensão - Condicionado à temperatura</t>
  </si>
  <si>
    <t>TP pronto as 07:40,realizado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</si>
  <si>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</si>
  <si>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</si>
  <si>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realizado intervalo socadora 12:28 ate 13:45/ prod 150 metros, produção baixa devido parada nao programada, problema no transversal </t>
  </si>
  <si>
    <t>Heleno</t>
  </si>
  <si>
    <t>TP pronto 07:36, em intervalo da solda km 64+600 das 11:30 ate 13hrs/ prod 1 solda</t>
  </si>
  <si>
    <t>TP pronto 07:36, realizado intervalo da solda km 64+600 das 11:30 ate 13hrs/ prod 1 solda</t>
  </si>
  <si>
    <t>Substituição de trilho - Condicinado à temperatura (Tampão, necessário apoio da T.O)</t>
  </si>
  <si>
    <t>TP pronta 09:35, realizado intervalo substituição de trilho km 11 das 10:23 ate 11:53/prod 20 metros</t>
  </si>
  <si>
    <t>Execução de solda  (Caminhão)</t>
  </si>
  <si>
    <t xml:space="preserve">Nao vai solicitar o intervalo devido avaria da maquina + sem operador </t>
  </si>
  <si>
    <t xml:space="preserve">08:07,realizado intervalo da socadora km 308 ao 309, intervalo 11:45 ate 15:15 /prod 1080 metros </t>
  </si>
  <si>
    <t>Fran</t>
  </si>
  <si>
    <t>MC1 08:56, realizado intervalod substituição trilho 10:11 ate 12:11</t>
  </si>
  <si>
    <t xml:space="preserve">MC1 07:21, realizado  intervalo da solda 09:15 até 12:15 / 3 soldas </t>
  </si>
  <si>
    <t>TP pronta 08:26, realizado intervalo troca de trilho no km 1140, das 08:35 ate 13:35/prod 22 metros</t>
  </si>
  <si>
    <t>Fredson</t>
  </si>
  <si>
    <t>Inspeção Ultrassom</t>
  </si>
  <si>
    <t xml:space="preserve">MC1 12:05, em Inspeção auto de linha </t>
  </si>
  <si>
    <t>Guilherme</t>
  </si>
  <si>
    <t>Bloco modernização</t>
  </si>
  <si>
    <t>MC1 09:19, realizado a descarga de pedra das 11:48 ate 12:44 no km 529 ao 528</t>
  </si>
  <si>
    <t xml:space="preserve">TP pronta 08:20, realizado intervalo da solda km 445 das 08:30 ate 10:30/ prod 2 soldas </t>
  </si>
  <si>
    <t xml:space="preserve">TP pronta 07:40, na saida do patio teve falha no motor para nao atrapalhar a circulação o mesmo recolheu </t>
  </si>
  <si>
    <t>TP pronta 08:20, realizado  intervalo da solda km 445 das 08:30 ate 10:30/ prod 1 solda</t>
  </si>
  <si>
    <t>Alívio de tensão - Condicionado à temperatura (TRC1)</t>
  </si>
  <si>
    <t xml:space="preserve">TP pronta 08:30,  autorizado intervalo 12:20 ate 13hrs </t>
  </si>
  <si>
    <t>MC1 09:06, realizado intervalo 10:16 ate 12:44/ prod 300 metros, baixa produção devido uma avaria no transmissor banca de socaria,</t>
  </si>
  <si>
    <t>MC1 08:23, realizado  intervalo da solda 63,700 das 08:30 ate 10:30/ prod 2 soldas</t>
  </si>
  <si>
    <t xml:space="preserve">MC1 09:04, realizado intervalo da execução da solda 09:53 ate 14hrs/prod 6 soldas </t>
  </si>
  <si>
    <t xml:space="preserve">MC1 08:10, previsao apos M82, quando foi licenciar o mesmo informou que deu alta temperatura </t>
  </si>
  <si>
    <t>MC1 08:10, previsao apos M82, 12:52 temperatura fora do P O para realizar socaria.</t>
  </si>
  <si>
    <t xml:space="preserve">MC1 09:24, cco concedeu 1hr de faixa porem o operador informou que era insuficiente </t>
  </si>
  <si>
    <t>MC1 05:56, segue intervalo das 07:21 ate 14hrs / prod</t>
  </si>
  <si>
    <t>Realizado intervalo</t>
  </si>
  <si>
    <t>MC1 08:08, intervalo da doll 09:14 ate 10hrs no km 412+800/prod 525, cco concedeu somente 46 minutos devido fluxo de trens</t>
  </si>
  <si>
    <t xml:space="preserve"> Descarga de pedra</t>
  </si>
  <si>
    <t xml:space="preserve">Alteração de programação carregamento </t>
  </si>
  <si>
    <t>TP pronta 07:34, nao solicitou  o intervalo devido chuva</t>
  </si>
  <si>
    <t xml:space="preserve">MC1 08:10, estava autorizado o intervalo das 10:28 ate 12hrs no km 412/ prod 255 metros, justificativa chuva na regiao </t>
  </si>
  <si>
    <t>TP pronta 08:40,  nao solicitou  o intervalo devido chuva</t>
  </si>
  <si>
    <t>Carregamento  de dormentes TCS</t>
  </si>
  <si>
    <t xml:space="preserve">MC1 09:16, sem oportuniade devido fluxo de trens </t>
  </si>
  <si>
    <t>TP pronta 08:20, nao solicitou  o intervalo devido chuva</t>
  </si>
  <si>
    <t xml:space="preserve">TP pronta 10:50, em intervalo substituição de trilho das 11hr ate 12:30/prod 20 metros </t>
  </si>
  <si>
    <t>TMI</t>
  </si>
  <si>
    <t>TMITCS</t>
  </si>
  <si>
    <t>MC1 09:51, em inspeção R7D</t>
  </si>
  <si>
    <t>MC1 09:31, autorizado intervalo ate 14hrs/ prod. 5 soldas</t>
  </si>
  <si>
    <t>MC1 06:01, segue em intervalo da socada das 07:56 ate 13:45/prod 1800 metros</t>
  </si>
  <si>
    <t xml:space="preserve">Recolhimento de material </t>
  </si>
  <si>
    <t xml:space="preserve">MC1 08:39, reolhimento de material </t>
  </si>
  <si>
    <t xml:space="preserve">Descarga de vagoes </t>
  </si>
  <si>
    <t>MC1 08:41,realizado intervalo da descarga de pedra das 12:24 ate 13:36/ prod 16 vagoes</t>
  </si>
  <si>
    <t>Finalizou descarga com menos tempo que o solicitado.</t>
  </si>
  <si>
    <t>TP pronta 07:24,nao solicitou o intervalo devido a chuva</t>
  </si>
  <si>
    <t xml:space="preserve">Sem faixa devido cco priorizou a circulação </t>
  </si>
  <si>
    <t>TP pronta 07:24, nao solicitou o intervalo devido a chuva</t>
  </si>
  <si>
    <t>TCS-TAG</t>
  </si>
  <si>
    <t>TCSTAG</t>
  </si>
  <si>
    <t>MC1 07:33, em inspeção R7D THE-TBA</t>
  </si>
  <si>
    <t>Intervalo bloco modernização veiculo W50</t>
  </si>
  <si>
    <t>Descarga de dormente</t>
  </si>
  <si>
    <t>MC1 09:13,realizado intervalo da socadora das 12:34 ate 14:30/prod 780 metros</t>
  </si>
  <si>
    <t>TP pronta 07:28,realizado o intervalo 12:36 ate 13:36 troca de trilho/ prod 12 metros</t>
  </si>
  <si>
    <t xml:space="preserve">TP pronta 07:28, nao solciitou o intervalo devido chuva no local </t>
  </si>
  <si>
    <t xml:space="preserve">MC1 06:12, realizado intervalo da socadora das 08:03 ate 12:03/ prod 1300 metros </t>
  </si>
  <si>
    <t xml:space="preserve">Nao solciitou intervalod devido chuva no local </t>
  </si>
  <si>
    <t>ZTP-ZBO</t>
  </si>
  <si>
    <t>ZTPZBO</t>
  </si>
  <si>
    <t>paulo</t>
  </si>
  <si>
    <t>Inspeção da ANTT</t>
  </si>
  <si>
    <t xml:space="preserve">MC1 08:05, em inspeção auto de linha </t>
  </si>
  <si>
    <t>deydson</t>
  </si>
  <si>
    <t>Inspeção ANTT</t>
  </si>
  <si>
    <t>MC1 07:26, em inspeção auto de linha</t>
  </si>
  <si>
    <t>Robison</t>
  </si>
  <si>
    <t>Deslocamento com turmas de solda - Ag. realizar o serviço no local</t>
  </si>
  <si>
    <t xml:space="preserve">Maquina avariada previsao de libera na quinta </t>
  </si>
  <si>
    <t>TIQ-TRO</t>
  </si>
  <si>
    <t>TIQTRO</t>
  </si>
  <si>
    <t>MC1 07:53, em inspeção R7D TIQ-TRO</t>
  </si>
  <si>
    <t>Carregamento de pedra</t>
  </si>
  <si>
    <t xml:space="preserve">TP pronta 07:25, nao solicitou o intervalo devido chuva no local </t>
  </si>
  <si>
    <t xml:space="preserve">TP pronta 07:40, nao solicitou o intervalo devido chuva no local </t>
  </si>
  <si>
    <t xml:space="preserve">Parada programada </t>
  </si>
  <si>
    <t>TP pronta 11:40, realizado intervado troca pedaço do trilho das 11:46 ate 12:46/ prod 32 metros</t>
  </si>
  <si>
    <t xml:space="preserve">Nao solicitou devido chuva no local </t>
  </si>
  <si>
    <t xml:space="preserve">MC1 10:05, previsao apos M64 , devido jornada de trabalho a turma se recolheu </t>
  </si>
  <si>
    <t>MC1 09:48, realizado  intervalo para execução da solda / prod 4 soldas</t>
  </si>
  <si>
    <t>PEN-PUR</t>
  </si>
  <si>
    <t>PENPUR</t>
  </si>
  <si>
    <t>MC1 12:04, segue inspeção auto de linha</t>
  </si>
  <si>
    <t xml:space="preserve">Descarga de pedras </t>
  </si>
  <si>
    <t>Acionado Maq. Ênio + Daniel / Táxi acionado</t>
  </si>
  <si>
    <t>Solicitado 1ª MC1 às 09h34, 2ª MC1 solicitado às 12h57 devido oportunidade de intervalo / Autorizado na VIA às 14h23, licenciado às 15h21 / Iniciado a descarga às 15h59 (Cancelado descarga, devido alteração de km sem aviso prévio)</t>
  </si>
  <si>
    <t>Solicitado MC1 às 07h50, autorizado na VIA às 07h57 / Em inspeçõ R7D entre TGR-TIQ</t>
  </si>
  <si>
    <t>Solicitado MC1 às 07h50, autorizado na VIA às 07h57 / Em inspeção R7D entre TGR-TIQ</t>
  </si>
  <si>
    <t>Acionado Maq. Maicon + Alex / Táxi acionado</t>
  </si>
  <si>
    <t>Solicitado MC1 às 09h08, autorizado na VIA ás 09h32 / CCO pediu para W50 recolher para L3 devido sem oportunidade às 10h15</t>
  </si>
  <si>
    <t>Solicitado MC1 às 09h11, autorizado na VIA às 09h26 para socaria no km 197+000 ao km 196+480 entre TID-TVI</t>
  </si>
  <si>
    <t>Solicitado MC1 às 09h11, autorizado na VIA às 09h26 para socaria no km 197+000 ao km 196+480 entre TID-TVI / Realizado intervalo, prod. 738m (baixa produtividade)</t>
  </si>
  <si>
    <t>TP Pronto às 09h50 no km 109+100 em TIN VIA1 / Em intervalo 09h57 - 11h27</t>
  </si>
  <si>
    <t>TP Pronto às 09h50 no km 109+100 em TIN VIA1 / Prod. Total 22m de trilho + 2 Soldas</t>
  </si>
  <si>
    <t>Solicitado MC1 às 06h06, autorizado na VIA às 06h50 / Devido MRS solicitar MC1, V42 deu MC10 e ag. retorno de novo alinhamento de FX com CCO</t>
  </si>
  <si>
    <t>Solicitado MC1 às 06h06, autorizado na VIA às 06h50 / Devido MRS solicitar MC1, V42 deu MC10 / Sem oportunidade de FX concedida por CCO</t>
  </si>
  <si>
    <t>Solicitado MC1 às 09h39, autorizado na VIA às 09h40 / Em intervalo no km 248+600 entre ZVTZDK, iniciadoàs 10h06</t>
  </si>
  <si>
    <t>Solicitado MC1 às 09h39, autorizado na VIA às 09h40 / Em intervalo no km 248+600 entre ZVTZDK / Realizado intervalo Prod. 3 Soldas</t>
  </si>
  <si>
    <t>Wesley</t>
  </si>
  <si>
    <t>Substituição de trilho</t>
  </si>
  <si>
    <t>Ag. TP Pronto no local para alinhamento de intervalo na oportunidade</t>
  </si>
  <si>
    <t>Informado em preparação do local, porém não informou pronto</t>
  </si>
  <si>
    <t xml:space="preserve">Equipe não finalizaou preparação para solicitar intervalo </t>
  </si>
  <si>
    <t>Camila</t>
  </si>
  <si>
    <t>Descarga de pedra - Condicionado ao carregamento na parte da manhã</t>
  </si>
  <si>
    <t xml:space="preserve">MC1 09:03,  licenciado porem devido chuva teve que retornar </t>
  </si>
  <si>
    <t>Marcos Euzébio</t>
  </si>
  <si>
    <t>Execução de soldas - Condicionado à temperatura</t>
  </si>
  <si>
    <t xml:space="preserve">Tp de ferias </t>
  </si>
  <si>
    <t>TP pronta 08:45, realizado intervalo da solda km 288,300 10hrs ate 11:30/prod 1 solda</t>
  </si>
  <si>
    <t>213TVI / 201213</t>
  </si>
  <si>
    <t xml:space="preserve">MC1 12:38, segue para o local de trabalho </t>
  </si>
  <si>
    <t>MC1 10:14, intervalo socadora 12:31 ate 14hrs/prod</t>
  </si>
  <si>
    <t>TID-TIN</t>
  </si>
  <si>
    <t>TIDTIN</t>
  </si>
  <si>
    <t>inspeção visual de VIA em VMA</t>
  </si>
  <si>
    <t xml:space="preserve">Nao solicitou o intervalo </t>
  </si>
  <si>
    <t>ZIQ2</t>
  </si>
  <si>
    <t>ZQYZFH / ZIQZQY</t>
  </si>
  <si>
    <t>Serviços de socaria (Teste para LIBERAÇÃO do Ativo) - Condicionado a LIB</t>
  </si>
  <si>
    <t>MC1 12:06, interevalo da socadora 12:31 ate 14hrs/prod 400 metros</t>
  </si>
  <si>
    <t>MC1 05:59, em intervalo da socadora 07:16 ate 12hrs/prod 1315</t>
  </si>
  <si>
    <t>ZTO-ZXE</t>
  </si>
  <si>
    <t>ZTOZXE</t>
  </si>
  <si>
    <t>Generoso</t>
  </si>
  <si>
    <t>Inspeção R7D entre ZTO-ZXE</t>
  </si>
  <si>
    <t>MC1 07:48, em inspeção R7D</t>
  </si>
  <si>
    <t>Luis</t>
  </si>
  <si>
    <t>Lançamento de AMV</t>
  </si>
  <si>
    <t>TP pronta 08:12, em intervalo troca meia chave 08:22 ate 11:22/ prod 1</t>
  </si>
  <si>
    <t>PSS-PSG</t>
  </si>
  <si>
    <t>PSSPSG</t>
  </si>
  <si>
    <t>Inspeção de auto de linha</t>
  </si>
  <si>
    <t xml:space="preserve">MC1 09:08, segue em inspeção </t>
  </si>
  <si>
    <t>Inspeção de via - local sem acesso 20km, somente circulação</t>
  </si>
  <si>
    <t>Macro 1 09:16/Aguardando oportunidade</t>
  </si>
  <si>
    <t>Macro 1 09:16/Versão do CBL desatualizada</t>
  </si>
  <si>
    <t>Macro 1 09:51/Sem oportunidade devido circulação</t>
  </si>
  <si>
    <t>Turma pronta 09:00/Intervalo aberto das 10:00 até 11:30/Produção:1 solda</t>
  </si>
  <si>
    <t>Turma pronta 09:00/Intervalo aberto das 10:00 até 11:30/2° intervalo aberto das 12:39 até 14:09/Produção: 2 soldas</t>
  </si>
  <si>
    <t>Macro 1 06:33/Lic. 06:35/Intervalo de socaria no km 288 com início ás 07:32</t>
  </si>
  <si>
    <t xml:space="preserve">saulo </t>
  </si>
  <si>
    <t>Macro 1 10:53/Lic. 11:25/Em deslocamento</t>
  </si>
  <si>
    <t>Macro 1 09:02/Lic. 10:58/Em deslocamento</t>
  </si>
  <si>
    <t>Macro 1 06:07/Lic. 06:21/Intervalo realizado no km 312 das 07:51 até 11:29</t>
  </si>
  <si>
    <t>Avariado</t>
  </si>
  <si>
    <t>TRO-TGR</t>
  </si>
  <si>
    <t>TROTGR</t>
  </si>
  <si>
    <t xml:space="preserve">Inspeção auto de linha </t>
  </si>
  <si>
    <t>MC1 08:45, previsão de autorização as 11h após I81</t>
  </si>
  <si>
    <t>MC1 08:45, autorizado as 09:20, em inspeção para TGR</t>
  </si>
  <si>
    <t>Equipe em deslocamento para TGR, previsão de MC1 10h</t>
  </si>
  <si>
    <t xml:space="preserve">MC1 09:26, autorizado as 11:30 em intervalo, realizou a descarga de 16 vgs </t>
  </si>
  <si>
    <t xml:space="preserve">Carregamento de dormentes </t>
  </si>
  <si>
    <t>Descanso equipe as 13:15 em ZSF</t>
  </si>
  <si>
    <t>Descanso mq fixo as 13:15</t>
  </si>
  <si>
    <t>MC1 9h</t>
  </si>
  <si>
    <t>MC1 09:17, autorizado as 09:28, em intervalo as 09:57 até as 11:15</t>
  </si>
  <si>
    <t>Aguarda MC1</t>
  </si>
  <si>
    <t>Mc1 09:17, autorizado as 09:53, em inspeçao a TCS</t>
  </si>
  <si>
    <t>GPS avariado troca de maquina comando</t>
  </si>
  <si>
    <t>MC1 06:16, autorizado as 06:18, em intervalo as 07:51</t>
  </si>
  <si>
    <t>MC1 06:16, autorizado as 06:18, em intervalo as 07:51 até as 13:26</t>
  </si>
  <si>
    <t>Não solicita MC1, equipe retorna de folga em D+1</t>
  </si>
  <si>
    <t xml:space="preserve">Equipe de folga </t>
  </si>
  <si>
    <t>ZIQ-ZTR</t>
  </si>
  <si>
    <t>ZIQZTR</t>
  </si>
  <si>
    <t xml:space="preserve">Fernanda </t>
  </si>
  <si>
    <t>Esmerilha de ZIQ-ZTR , encerrando em ZTR</t>
  </si>
  <si>
    <t>p1</t>
  </si>
  <si>
    <t>Leoncio</t>
  </si>
  <si>
    <t>Solda  - Condicionado á temperatura</t>
  </si>
  <si>
    <t>Em intervalo as 08:20</t>
  </si>
  <si>
    <t xml:space="preserve">Em intervalo as 08:20, realizou 1 solda </t>
  </si>
  <si>
    <t>Leleu</t>
  </si>
  <si>
    <t>Turma pronta 08:10/Intervalo aberto das 08:43 até 11:43/Produção: 2 soldas</t>
  </si>
  <si>
    <t>Turma pronta 08:10/Intervalo aberto das 08:43 até 11:43</t>
  </si>
  <si>
    <t xml:space="preserve">Camila </t>
  </si>
  <si>
    <t>Descarga de pedra km 504 ao 503</t>
  </si>
  <si>
    <t>2 Enio e Daniel</t>
  </si>
  <si>
    <t>MC1 08:52, segue para o local de trabalho km 504/ prod</t>
  </si>
  <si>
    <t xml:space="preserve"> </t>
  </si>
  <si>
    <t>TGR-TCS</t>
  </si>
  <si>
    <t>TGRTCS</t>
  </si>
  <si>
    <t>Heldo</t>
  </si>
  <si>
    <t>Inspeção Prioriza</t>
  </si>
  <si>
    <t>MC1 07:50, em inspeção TGR-TCS</t>
  </si>
  <si>
    <t>Marcos Euzebio</t>
  </si>
  <si>
    <t xml:space="preserve">TP pronta 08:15, nao vai solicitar devido chuva no local </t>
  </si>
  <si>
    <t xml:space="preserve">Sem faixa devido alto fluxo de trens na regiao </t>
  </si>
  <si>
    <t>TIN-TCS</t>
  </si>
  <si>
    <t>TINTCS</t>
  </si>
  <si>
    <t>Nao vai solicitar devido avaria no RDC</t>
  </si>
  <si>
    <t>213TVI/201213</t>
  </si>
  <si>
    <t>Efrain</t>
  </si>
  <si>
    <t xml:space="preserve">Intervalo modernização </t>
  </si>
  <si>
    <t>Sem intervalo, devido a janela de importação de 14hrs entre o I85-X91, tendo intervalo o X91 e os proximos trens ficariam parados aguardando o intervalo do W50</t>
  </si>
  <si>
    <t>Descarga de dormentes</t>
  </si>
  <si>
    <t>2 Maicon e Alex</t>
  </si>
  <si>
    <t>177TID/TID1</t>
  </si>
  <si>
    <t>Antonioni</t>
  </si>
  <si>
    <t xml:space="preserve">Maquina Avariado </t>
  </si>
  <si>
    <t xml:space="preserve">Higor </t>
  </si>
  <si>
    <t>MC1 10:38, aguardando cruzamento cm M85/M88, previsao as 14hrs</t>
  </si>
  <si>
    <t>Caminhão de solda</t>
  </si>
  <si>
    <t xml:space="preserve">Zilmar </t>
  </si>
  <si>
    <t>Descarga de pedra</t>
  </si>
  <si>
    <t>1 Tiago</t>
  </si>
  <si>
    <t>MC1 08:34, segue para o local de trabalho km 1350</t>
  </si>
  <si>
    <t>W57</t>
  </si>
  <si>
    <t>POV-PSG</t>
  </si>
  <si>
    <t>POVPSG</t>
  </si>
  <si>
    <t>Deslocamento para PSG</t>
  </si>
  <si>
    <t>1 Juliano</t>
  </si>
  <si>
    <t>Previsao apos F54 as 13hrs</t>
  </si>
  <si>
    <t>Carregamneto de dormentes concreto (VIA2 TBE)</t>
  </si>
  <si>
    <t>Descarga de dormentes (VIA1 TRM)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</si>
  <si>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</si>
  <si>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</si>
  <si>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</si>
  <si>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</si>
  <si>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</si>
  <si>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</si>
  <si>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</si>
  <si>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</si>
  <si>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</si>
  <si>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</si>
  <si>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</si>
  <si>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</si>
  <si>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</si>
  <si>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</si>
  <si>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</si>
  <si>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</si>
  <si>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</si>
  <si>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</si>
  <si>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</si>
  <si>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</si>
  <si>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</si>
  <si>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</si>
  <si>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</si>
  <si>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</si>
  <si>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</si>
  <si>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</si>
  <si>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</si>
  <si>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</si>
  <si>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</si>
  <si>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</si>
  <si>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</si>
  <si>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</si>
  <si>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</si>
  <si>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</si>
  <si>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10.500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</si>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</sst>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9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theme="4" tint="0.79998168889431442"/>
      </patternFill>
    </fill>
  </fills>
  <borders count="35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89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25" borderId="0" xfId="0" applyFont="1" applyFill="1"/>
    <xf numFmtId="0" fontId="15" fillId="25" borderId="0" xfId="0" quotePrefix="1" applyFont="1" applyFill="1"/>
    <xf numFmtId="21" fontId="15" fillId="25" borderId="0" xfId="0" applyNumberFormat="1" applyFont="1" applyFill="1"/>
    <xf numFmtId="2" fontId="38" fillId="3" borderId="26" xfId="0" applyNumberFormat="1" applyFont="1" applyFill="1" applyBorder="1" applyAlignment="1">
      <alignment horizontal="left"/>
    </xf>
    <xf numFmtId="1" fontId="15" fillId="17" borderId="2" xfId="0" quotePrefix="1" applyNumberFormat="1" applyFont="1" applyFill="1" applyBorder="1" applyAlignment="1">
      <alignment horizontal="center" vertical="center"/>
    </xf>
    <xf numFmtId="0" fontId="0" fillId="22" borderId="2" xfId="0" applyFill="1" applyBorder="1" applyAlignment="1">
      <alignment horizontal="right" vertical="center"/>
    </xf>
    <xf numFmtId="0" fontId="8" fillId="15" borderId="2" xfId="0" quotePrefix="1" applyFont="1" applyFill="1" applyBorder="1" applyAlignment="1" applyProtection="1">
      <alignment horizontal="center" vertical="center"/>
      <protection locked="0"/>
    </xf>
    <xf numFmtId="0" fontId="19" fillId="37" borderId="2" xfId="0" applyFont="1" applyFill="1" applyBorder="1" applyAlignment="1">
      <alignment horizontal="center" vertical="center"/>
    </xf>
    <xf numFmtId="0" fontId="0" fillId="38" borderId="30" xfId="0" applyFill="1" applyBorder="1"/>
    <xf numFmtId="0" fontId="16" fillId="38" borderId="31" xfId="0" applyFont="1" applyFill="1" applyBorder="1"/>
    <xf numFmtId="0" fontId="0" fillId="38" borderId="28" xfId="0" applyFill="1" applyBorder="1"/>
    <xf numFmtId="0" fontId="0" fillId="38" borderId="31" xfId="0" applyFill="1" applyBorder="1"/>
    <xf numFmtId="0" fontId="16" fillId="0" borderId="31" xfId="0" applyFont="1" applyBorder="1"/>
    <xf numFmtId="0" fontId="0" fillId="0" borderId="32" xfId="0" applyBorder="1"/>
    <xf numFmtId="0" fontId="16" fillId="0" borderId="33" xfId="0" applyFont="1" applyBorder="1"/>
    <xf numFmtId="0" fontId="0" fillId="0" borderId="33" xfId="0" applyBorder="1"/>
    <xf numFmtId="0" fontId="16" fillId="0" borderId="34" xfId="0" applyFont="1" applyBorder="1"/>
    <xf numFmtId="0" fontId="0" fillId="22" borderId="2" xfId="0" applyFill="1" applyBorder="1" applyAlignment="1">
      <alignment horizontal="right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3635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3634" tableBorderDxfId="3633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7" totalsRowShown="0">
  <autoFilter ref="D1:K77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3632"/>
    <tableColumn id="8" xr3:uid="{69D5AC3B-4F64-4F8F-AD2A-0AD158918DDD}" name="CORRELATO" dataDxfId="363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2" day="16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202"/>
  <sheetViews>
    <sheetView topLeftCell="A185" zoomScale="85" zoomScaleNormal="85" workbookViewId="0">
      <selection activeCell="A203" sqref="A203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605</v>
      </c>
      <c r="D2" s="65" t="s">
        <v>605</v>
      </c>
      <c r="E2" s="65" t="s">
        <v>606</v>
      </c>
      <c r="F2" s="65" t="s">
        <v>607</v>
      </c>
      <c r="G2" s="65" t="s">
        <v>605</v>
      </c>
      <c r="H2" s="67" t="s">
        <v>608</v>
      </c>
      <c r="I2" s="65">
        <v>0</v>
      </c>
      <c r="J2" s="65">
        <v>0</v>
      </c>
      <c r="K2" s="65" t="s">
        <v>605</v>
      </c>
    </row>
    <row r="3" spans="1:18">
      <c r="A3" s="213" t="s">
        <v>609</v>
      </c>
      <c r="D3" s="66" t="s">
        <v>610</v>
      </c>
      <c r="E3" s="66" t="s">
        <v>611</v>
      </c>
      <c r="F3" s="66" t="s">
        <v>612</v>
      </c>
      <c r="G3" s="66" t="s">
        <v>613</v>
      </c>
      <c r="H3" s="68" t="s">
        <v>608</v>
      </c>
      <c r="I3" s="66">
        <v>1</v>
      </c>
      <c r="J3" s="66">
        <v>1</v>
      </c>
      <c r="K3" s="66" t="s">
        <v>613</v>
      </c>
    </row>
    <row r="4" spans="1:18">
      <c r="A4" s="213" t="s">
        <v>614</v>
      </c>
      <c r="D4" s="65" t="s">
        <v>615</v>
      </c>
      <c r="E4" s="65" t="s">
        <v>606</v>
      </c>
      <c r="F4" s="65" t="s">
        <v>616</v>
      </c>
      <c r="G4" s="65" t="s">
        <v>617</v>
      </c>
      <c r="H4" s="67" t="s">
        <v>608</v>
      </c>
      <c r="I4" s="65">
        <v>1</v>
      </c>
      <c r="J4" s="65">
        <v>1</v>
      </c>
      <c r="K4" s="65" t="s">
        <v>617</v>
      </c>
    </row>
    <row r="5" spans="1:18">
      <c r="A5" s="213" t="s">
        <v>618</v>
      </c>
      <c r="D5" s="66" t="s">
        <v>619</v>
      </c>
      <c r="E5" s="66" t="s">
        <v>606</v>
      </c>
      <c r="F5" s="66" t="s">
        <v>607</v>
      </c>
      <c r="G5" s="66" t="s">
        <v>620</v>
      </c>
      <c r="H5" s="66"/>
      <c r="I5" s="66"/>
      <c r="J5" s="66"/>
      <c r="K5" s="66" t="s">
        <v>620</v>
      </c>
    </row>
    <row r="6" spans="1:18">
      <c r="A6" s="213" t="s">
        <v>621</v>
      </c>
      <c r="D6" s="65" t="s">
        <v>622</v>
      </c>
      <c r="E6" s="65" t="s">
        <v>606</v>
      </c>
      <c r="F6" s="65" t="s">
        <v>607</v>
      </c>
      <c r="G6" s="65" t="s">
        <v>623</v>
      </c>
      <c r="H6" s="67" t="s">
        <v>608</v>
      </c>
      <c r="I6" s="65">
        <v>0</v>
      </c>
      <c r="J6" s="65">
        <v>4</v>
      </c>
      <c r="K6" s="65" t="s">
        <v>623</v>
      </c>
      <c r="R6" t="s">
        <v>624</v>
      </c>
    </row>
    <row r="7" spans="1:18">
      <c r="A7" s="213" t="s">
        <v>625</v>
      </c>
      <c r="D7" s="66" t="s">
        <v>626</v>
      </c>
      <c r="E7" s="66" t="s">
        <v>627</v>
      </c>
      <c r="F7" s="66" t="s">
        <v>628</v>
      </c>
      <c r="G7" s="66" t="s">
        <v>628</v>
      </c>
      <c r="H7" s="68" t="s">
        <v>608</v>
      </c>
      <c r="I7" s="66">
        <v>1</v>
      </c>
      <c r="J7" s="66">
        <v>1</v>
      </c>
      <c r="K7" s="66" t="s">
        <v>628</v>
      </c>
    </row>
    <row r="8" spans="1:18">
      <c r="A8" s="213" t="s">
        <v>629</v>
      </c>
      <c r="D8" s="65" t="s">
        <v>630</v>
      </c>
      <c r="E8" s="65" t="s">
        <v>627</v>
      </c>
      <c r="F8" s="65" t="s">
        <v>628</v>
      </c>
      <c r="G8" s="65" t="s">
        <v>628</v>
      </c>
      <c r="H8" s="67" t="s">
        <v>608</v>
      </c>
      <c r="I8" s="65">
        <v>1</v>
      </c>
      <c r="J8" s="65">
        <v>1</v>
      </c>
      <c r="K8" s="65" t="s">
        <v>628</v>
      </c>
    </row>
    <row r="9" spans="1:18">
      <c r="A9" s="213" t="s">
        <v>631</v>
      </c>
      <c r="D9" s="66" t="s">
        <v>632</v>
      </c>
      <c r="E9" s="66" t="s">
        <v>627</v>
      </c>
      <c r="F9" s="66" t="s">
        <v>628</v>
      </c>
      <c r="G9" s="66" t="s">
        <v>628</v>
      </c>
      <c r="H9" s="68" t="s">
        <v>608</v>
      </c>
      <c r="I9" s="66">
        <v>1</v>
      </c>
      <c r="J9" s="66">
        <v>1</v>
      </c>
      <c r="K9" s="66" t="s">
        <v>628</v>
      </c>
    </row>
    <row r="10" spans="1:18">
      <c r="A10" s="213" t="s">
        <v>633</v>
      </c>
      <c r="D10" s="65" t="s">
        <v>634</v>
      </c>
      <c r="E10" s="65" t="s">
        <v>635</v>
      </c>
      <c r="F10" s="65" t="s">
        <v>636</v>
      </c>
      <c r="G10" s="65" t="s">
        <v>636</v>
      </c>
      <c r="H10" s="67" t="s">
        <v>608</v>
      </c>
      <c r="I10" s="65">
        <v>0</v>
      </c>
      <c r="J10" s="65">
        <v>0</v>
      </c>
      <c r="K10" s="65" t="s">
        <v>637</v>
      </c>
    </row>
    <row r="11" spans="1:18">
      <c r="A11" s="213" t="s">
        <v>638</v>
      </c>
      <c r="D11" s="66" t="s">
        <v>639</v>
      </c>
      <c r="E11" s="66" t="s">
        <v>640</v>
      </c>
      <c r="F11" s="66" t="s">
        <v>636</v>
      </c>
      <c r="G11" s="66" t="s">
        <v>636</v>
      </c>
      <c r="H11" s="68" t="s">
        <v>608</v>
      </c>
      <c r="I11" s="66">
        <v>0</v>
      </c>
      <c r="J11" s="66">
        <v>0</v>
      </c>
      <c r="K11" s="66" t="s">
        <v>637</v>
      </c>
    </row>
    <row r="12" spans="1:18">
      <c r="A12" s="213" t="s">
        <v>641</v>
      </c>
      <c r="D12" s="65" t="s">
        <v>642</v>
      </c>
      <c r="E12" s="65" t="s">
        <v>640</v>
      </c>
      <c r="F12" s="65" t="s">
        <v>636</v>
      </c>
      <c r="G12" s="65" t="s">
        <v>636</v>
      </c>
      <c r="H12" s="67" t="s">
        <v>608</v>
      </c>
      <c r="I12" s="65">
        <v>0</v>
      </c>
      <c r="J12" s="65">
        <v>0</v>
      </c>
      <c r="K12" s="65" t="s">
        <v>637</v>
      </c>
    </row>
    <row r="13" spans="1:18">
      <c r="A13" s="213" t="s">
        <v>643</v>
      </c>
      <c r="D13" s="66" t="s">
        <v>644</v>
      </c>
      <c r="E13" s="66" t="s">
        <v>645</v>
      </c>
      <c r="F13" s="66" t="s">
        <v>636</v>
      </c>
      <c r="G13" s="66" t="s">
        <v>636</v>
      </c>
      <c r="H13" s="68" t="s">
        <v>608</v>
      </c>
      <c r="I13" s="66">
        <v>0</v>
      </c>
      <c r="J13" s="66">
        <v>0</v>
      </c>
      <c r="K13" s="66" t="s">
        <v>646</v>
      </c>
    </row>
    <row r="14" spans="1:18">
      <c r="A14" s="213" t="s">
        <v>647</v>
      </c>
      <c r="D14" s="65" t="s">
        <v>648</v>
      </c>
      <c r="E14" s="65" t="s">
        <v>649</v>
      </c>
      <c r="F14" s="65" t="s">
        <v>636</v>
      </c>
      <c r="G14" s="65" t="s">
        <v>636</v>
      </c>
      <c r="H14" s="67" t="s">
        <v>608</v>
      </c>
      <c r="I14" s="65">
        <v>0</v>
      </c>
      <c r="J14" s="65">
        <v>0</v>
      </c>
      <c r="K14" s="65" t="s">
        <v>650</v>
      </c>
    </row>
    <row r="15" spans="1:18">
      <c r="A15" s="213" t="s">
        <v>651</v>
      </c>
      <c r="D15" s="66" t="s">
        <v>652</v>
      </c>
      <c r="E15" s="66" t="s">
        <v>649</v>
      </c>
      <c r="F15" s="66" t="s">
        <v>636</v>
      </c>
      <c r="G15" s="66" t="s">
        <v>636</v>
      </c>
      <c r="H15" s="68" t="s">
        <v>608</v>
      </c>
      <c r="I15" s="66">
        <v>0</v>
      </c>
      <c r="J15" s="66">
        <v>0</v>
      </c>
      <c r="K15" s="66" t="s">
        <v>650</v>
      </c>
    </row>
    <row r="16" spans="1:18">
      <c r="A16" s="213" t="s">
        <v>653</v>
      </c>
      <c r="D16" s="65" t="s">
        <v>654</v>
      </c>
      <c r="E16" s="65" t="s">
        <v>606</v>
      </c>
      <c r="F16" s="65" t="s">
        <v>636</v>
      </c>
      <c r="G16" s="65" t="s">
        <v>636</v>
      </c>
      <c r="H16" s="67" t="s">
        <v>608</v>
      </c>
      <c r="I16" s="65">
        <v>0</v>
      </c>
      <c r="J16" s="65">
        <v>0</v>
      </c>
      <c r="K16" s="65" t="s">
        <v>655</v>
      </c>
    </row>
    <row r="17" spans="1:11">
      <c r="A17" s="213" t="s">
        <v>656</v>
      </c>
      <c r="D17" s="66" t="s">
        <v>657</v>
      </c>
      <c r="E17" s="66" t="s">
        <v>635</v>
      </c>
      <c r="F17" s="66" t="s">
        <v>636</v>
      </c>
      <c r="G17" s="66" t="s">
        <v>636</v>
      </c>
      <c r="H17" s="68" t="s">
        <v>608</v>
      </c>
      <c r="I17" s="66">
        <v>1</v>
      </c>
      <c r="J17" s="66">
        <v>1</v>
      </c>
      <c r="K17" s="66" t="s">
        <v>646</v>
      </c>
    </row>
    <row r="18" spans="1:11">
      <c r="A18" s="213" t="s">
        <v>658</v>
      </c>
      <c r="D18" s="65" t="s">
        <v>659</v>
      </c>
      <c r="E18" s="65" t="s">
        <v>660</v>
      </c>
      <c r="F18" s="65" t="s">
        <v>636</v>
      </c>
      <c r="G18" s="65" t="s">
        <v>636</v>
      </c>
      <c r="H18" s="67" t="s">
        <v>608</v>
      </c>
      <c r="I18" s="65">
        <v>0</v>
      </c>
      <c r="J18" s="65">
        <v>0</v>
      </c>
      <c r="K18" s="65" t="s">
        <v>650</v>
      </c>
    </row>
    <row r="19" spans="1:11">
      <c r="A19" s="213" t="s">
        <v>661</v>
      </c>
      <c r="D19" s="66" t="s">
        <v>662</v>
      </c>
      <c r="E19" s="66" t="s">
        <v>660</v>
      </c>
      <c r="F19" s="66" t="s">
        <v>636</v>
      </c>
      <c r="G19" s="66" t="s">
        <v>636</v>
      </c>
      <c r="H19" s="68" t="s">
        <v>608</v>
      </c>
      <c r="I19" s="66">
        <v>0</v>
      </c>
      <c r="J19" s="66">
        <v>0</v>
      </c>
      <c r="K19" s="66" t="s">
        <v>650</v>
      </c>
    </row>
    <row r="20" spans="1:11">
      <c r="A20" s="213" t="s">
        <v>663</v>
      </c>
      <c r="D20" s="65" t="s">
        <v>664</v>
      </c>
      <c r="E20" s="65" t="s">
        <v>660</v>
      </c>
      <c r="F20" s="65" t="s">
        <v>665</v>
      </c>
      <c r="G20" s="65" t="s">
        <v>665</v>
      </c>
      <c r="H20" s="67" t="s">
        <v>608</v>
      </c>
      <c r="I20" s="65">
        <v>0</v>
      </c>
      <c r="J20" s="65">
        <v>0</v>
      </c>
      <c r="K20" s="65" t="s">
        <v>666</v>
      </c>
    </row>
    <row r="21" spans="1:11">
      <c r="A21" s="213" t="s">
        <v>667</v>
      </c>
      <c r="D21" s="66" t="s">
        <v>668</v>
      </c>
      <c r="E21" s="66" t="s">
        <v>635</v>
      </c>
      <c r="F21" s="66" t="s">
        <v>636</v>
      </c>
      <c r="G21" s="66" t="s">
        <v>636</v>
      </c>
      <c r="H21" s="68" t="s">
        <v>608</v>
      </c>
      <c r="I21" s="66">
        <v>0</v>
      </c>
      <c r="J21" s="66">
        <v>0</v>
      </c>
      <c r="K21" s="66" t="s">
        <v>668</v>
      </c>
    </row>
    <row r="22" spans="1:11">
      <c r="A22" s="213" t="s">
        <v>669</v>
      </c>
      <c r="D22" s="65" t="s">
        <v>670</v>
      </c>
      <c r="E22" s="65" t="s">
        <v>611</v>
      </c>
      <c r="F22" s="65" t="s">
        <v>636</v>
      </c>
      <c r="G22" s="65" t="s">
        <v>636</v>
      </c>
      <c r="H22" s="67" t="s">
        <v>608</v>
      </c>
      <c r="I22" s="65">
        <v>0</v>
      </c>
      <c r="J22" s="65">
        <v>0</v>
      </c>
      <c r="K22" s="65" t="s">
        <v>670</v>
      </c>
    </row>
    <row r="23" spans="1:11">
      <c r="A23" s="213" t="s">
        <v>671</v>
      </c>
      <c r="D23" s="66" t="s">
        <v>672</v>
      </c>
      <c r="E23" s="66" t="s">
        <v>649</v>
      </c>
      <c r="F23" s="66" t="s">
        <v>636</v>
      </c>
      <c r="G23" s="66" t="s">
        <v>636</v>
      </c>
      <c r="H23" s="68" t="s">
        <v>608</v>
      </c>
      <c r="I23" s="66">
        <v>0</v>
      </c>
      <c r="J23" s="66">
        <v>0</v>
      </c>
      <c r="K23" s="66" t="s">
        <v>637</v>
      </c>
    </row>
    <row r="24" spans="1:11">
      <c r="A24" s="213" t="s">
        <v>673</v>
      </c>
      <c r="D24" s="65" t="s">
        <v>674</v>
      </c>
      <c r="E24" s="65" t="s">
        <v>645</v>
      </c>
      <c r="F24" s="65" t="s">
        <v>636</v>
      </c>
      <c r="G24" s="65" t="s">
        <v>636</v>
      </c>
      <c r="H24" s="67" t="s">
        <v>608</v>
      </c>
      <c r="I24" s="65">
        <v>0</v>
      </c>
      <c r="J24" s="65">
        <v>0</v>
      </c>
      <c r="K24" s="65" t="s">
        <v>637</v>
      </c>
    </row>
    <row r="25" spans="1:11">
      <c r="A25" s="213" t="s">
        <v>675</v>
      </c>
      <c r="D25" s="66" t="s">
        <v>657</v>
      </c>
      <c r="E25" s="66" t="s">
        <v>635</v>
      </c>
      <c r="F25" s="66" t="s">
        <v>676</v>
      </c>
      <c r="G25" s="66" t="s">
        <v>677</v>
      </c>
      <c r="H25" s="68" t="s">
        <v>608</v>
      </c>
      <c r="I25" s="66">
        <v>1</v>
      </c>
      <c r="J25" s="66">
        <v>1</v>
      </c>
      <c r="K25" s="66" t="s">
        <v>646</v>
      </c>
    </row>
    <row r="26" spans="1:11">
      <c r="A26" s="213" t="s">
        <v>678</v>
      </c>
      <c r="D26" s="65" t="s">
        <v>679</v>
      </c>
      <c r="E26" s="65" t="s">
        <v>680</v>
      </c>
      <c r="F26" s="65" t="s">
        <v>679</v>
      </c>
      <c r="G26" s="65" t="s">
        <v>617</v>
      </c>
      <c r="H26" s="67" t="s">
        <v>608</v>
      </c>
      <c r="I26" s="65">
        <v>1</v>
      </c>
      <c r="J26" s="65">
        <v>1</v>
      </c>
      <c r="K26" s="65" t="s">
        <v>679</v>
      </c>
    </row>
    <row r="27" spans="1:11">
      <c r="A27" s="213" t="s">
        <v>681</v>
      </c>
      <c r="D27" s="66" t="s">
        <v>682</v>
      </c>
      <c r="E27" s="66" t="s">
        <v>606</v>
      </c>
      <c r="F27" s="66" t="s">
        <v>607</v>
      </c>
      <c r="G27" s="66" t="s">
        <v>683</v>
      </c>
      <c r="H27" s="68" t="s">
        <v>608</v>
      </c>
      <c r="I27" s="66">
        <v>0</v>
      </c>
      <c r="J27" s="66">
        <v>0</v>
      </c>
      <c r="K27" s="66" t="s">
        <v>683</v>
      </c>
    </row>
    <row r="28" spans="1:11">
      <c r="A28" s="213" t="s">
        <v>684</v>
      </c>
      <c r="D28" s="65" t="s">
        <v>685</v>
      </c>
      <c r="E28" s="65" t="s">
        <v>640</v>
      </c>
      <c r="F28" s="65" t="s">
        <v>685</v>
      </c>
      <c r="G28" s="65" t="s">
        <v>617</v>
      </c>
      <c r="H28" s="65" t="s">
        <v>685</v>
      </c>
      <c r="I28" s="65">
        <v>1</v>
      </c>
      <c r="J28" s="65">
        <v>1</v>
      </c>
      <c r="K28" s="65" t="s">
        <v>617</v>
      </c>
    </row>
    <row r="29" spans="1:11">
      <c r="A29" s="213" t="s">
        <v>686</v>
      </c>
      <c r="D29" s="66" t="s">
        <v>687</v>
      </c>
      <c r="E29" s="66" t="s">
        <v>635</v>
      </c>
      <c r="F29" s="66" t="s">
        <v>687</v>
      </c>
      <c r="G29" s="66" t="s">
        <v>620</v>
      </c>
      <c r="H29" s="66" t="s">
        <v>688</v>
      </c>
      <c r="I29" s="66">
        <v>1</v>
      </c>
      <c r="J29" s="66">
        <v>3</v>
      </c>
      <c r="K29" s="66" t="s">
        <v>617</v>
      </c>
    </row>
    <row r="30" spans="1:11">
      <c r="A30" s="213" t="s">
        <v>689</v>
      </c>
      <c r="D30" s="65" t="s">
        <v>690</v>
      </c>
      <c r="E30" s="65" t="s">
        <v>627</v>
      </c>
      <c r="F30" s="65" t="s">
        <v>691</v>
      </c>
      <c r="G30" s="65" t="s">
        <v>692</v>
      </c>
      <c r="H30" s="67" t="s">
        <v>608</v>
      </c>
      <c r="I30" s="65">
        <v>0</v>
      </c>
      <c r="J30" s="65">
        <v>2</v>
      </c>
      <c r="K30" s="65" t="s">
        <v>693</v>
      </c>
    </row>
    <row r="31" spans="1:11">
      <c r="A31" s="213" t="s">
        <v>694</v>
      </c>
      <c r="D31" s="66" t="s">
        <v>695</v>
      </c>
      <c r="E31" s="66" t="s">
        <v>635</v>
      </c>
      <c r="F31" s="66" t="s">
        <v>695</v>
      </c>
      <c r="G31" s="66" t="s">
        <v>692</v>
      </c>
      <c r="H31" s="68" t="s">
        <v>608</v>
      </c>
      <c r="I31" s="66">
        <v>0</v>
      </c>
      <c r="J31" s="66">
        <v>1</v>
      </c>
      <c r="K31" s="66" t="s">
        <v>696</v>
      </c>
    </row>
    <row r="32" spans="1:11">
      <c r="A32" s="213" t="s">
        <v>697</v>
      </c>
      <c r="D32" s="65" t="s">
        <v>698</v>
      </c>
      <c r="E32" s="65" t="s">
        <v>635</v>
      </c>
      <c r="F32" s="65" t="s">
        <v>698</v>
      </c>
      <c r="G32" s="65" t="s">
        <v>692</v>
      </c>
      <c r="H32" s="67" t="s">
        <v>608</v>
      </c>
      <c r="I32" s="65">
        <v>0</v>
      </c>
      <c r="J32" s="65">
        <v>1</v>
      </c>
      <c r="K32" s="65" t="s">
        <v>699</v>
      </c>
    </row>
    <row r="33" spans="1:11">
      <c r="A33" s="213" t="s">
        <v>700</v>
      </c>
      <c r="D33" s="66" t="s">
        <v>701</v>
      </c>
      <c r="E33" s="66" t="s">
        <v>660</v>
      </c>
      <c r="F33" s="66" t="s">
        <v>702</v>
      </c>
      <c r="G33" s="66" t="s">
        <v>692</v>
      </c>
      <c r="H33" s="68" t="s">
        <v>608</v>
      </c>
      <c r="I33" s="66">
        <v>0</v>
      </c>
      <c r="J33" s="66">
        <v>1</v>
      </c>
      <c r="K33" s="66" t="s">
        <v>703</v>
      </c>
    </row>
    <row r="34" spans="1:11">
      <c r="A34" s="213" t="s">
        <v>704</v>
      </c>
      <c r="D34" s="65" t="s">
        <v>705</v>
      </c>
      <c r="E34" s="65" t="s">
        <v>635</v>
      </c>
      <c r="F34" s="65" t="s">
        <v>705</v>
      </c>
      <c r="G34" s="65" t="s">
        <v>692</v>
      </c>
      <c r="H34" s="67" t="s">
        <v>608</v>
      </c>
      <c r="I34" s="65">
        <v>1</v>
      </c>
      <c r="J34" s="65">
        <v>1</v>
      </c>
      <c r="K34" s="65" t="s">
        <v>706</v>
      </c>
    </row>
    <row r="35" spans="1:11">
      <c r="A35" s="213" t="s">
        <v>707</v>
      </c>
      <c r="D35" s="66" t="s">
        <v>708</v>
      </c>
      <c r="E35" s="66" t="s">
        <v>606</v>
      </c>
      <c r="F35" s="66" t="s">
        <v>691</v>
      </c>
      <c r="G35" s="66" t="s">
        <v>692</v>
      </c>
      <c r="H35" s="68" t="s">
        <v>608</v>
      </c>
      <c r="I35" s="66">
        <v>0</v>
      </c>
      <c r="J35" s="66">
        <v>0</v>
      </c>
      <c r="K35" s="66" t="s">
        <v>709</v>
      </c>
    </row>
    <row r="36" spans="1:11">
      <c r="A36" s="213" t="s">
        <v>710</v>
      </c>
      <c r="D36" s="65" t="s">
        <v>711</v>
      </c>
      <c r="E36" s="65" t="s">
        <v>635</v>
      </c>
      <c r="F36" s="65" t="s">
        <v>691</v>
      </c>
      <c r="G36" s="65" t="s">
        <v>692</v>
      </c>
      <c r="H36" s="65" t="s">
        <v>712</v>
      </c>
      <c r="I36" s="65">
        <v>0</v>
      </c>
      <c r="J36" s="65">
        <v>3</v>
      </c>
      <c r="K36" s="65" t="s">
        <v>712</v>
      </c>
    </row>
    <row r="37" spans="1:11">
      <c r="A37" s="213" t="s">
        <v>713</v>
      </c>
      <c r="D37" s="66" t="s">
        <v>714</v>
      </c>
      <c r="E37" s="66" t="s">
        <v>635</v>
      </c>
      <c r="F37" s="66" t="s">
        <v>714</v>
      </c>
      <c r="G37" s="66" t="s">
        <v>692</v>
      </c>
      <c r="H37" s="68" t="s">
        <v>608</v>
      </c>
      <c r="I37" s="66">
        <v>1</v>
      </c>
      <c r="J37" s="66">
        <v>1</v>
      </c>
      <c r="K37" s="66" t="s">
        <v>715</v>
      </c>
    </row>
    <row r="38" spans="1:11">
      <c r="A38" s="213" t="s">
        <v>716</v>
      </c>
      <c r="D38" s="65" t="s">
        <v>717</v>
      </c>
      <c r="E38" s="65" t="s">
        <v>635</v>
      </c>
      <c r="F38" s="65" t="s">
        <v>718</v>
      </c>
      <c r="G38" s="65" t="s">
        <v>718</v>
      </c>
      <c r="H38" s="67" t="s">
        <v>608</v>
      </c>
      <c r="I38" s="65">
        <v>0</v>
      </c>
      <c r="J38" s="65">
        <v>0</v>
      </c>
      <c r="K38" s="65" t="s">
        <v>719</v>
      </c>
    </row>
    <row r="39" spans="1:11">
      <c r="A39" s="213" t="s">
        <v>720</v>
      </c>
      <c r="D39" s="66" t="s">
        <v>721</v>
      </c>
      <c r="E39" s="66" t="s">
        <v>640</v>
      </c>
      <c r="F39" s="66" t="s">
        <v>718</v>
      </c>
      <c r="G39" s="66" t="s">
        <v>718</v>
      </c>
      <c r="H39" s="68" t="s">
        <v>608</v>
      </c>
      <c r="I39" s="66">
        <v>0</v>
      </c>
      <c r="J39" s="66">
        <v>0</v>
      </c>
      <c r="K39" s="66" t="s">
        <v>719</v>
      </c>
    </row>
    <row r="40" spans="1:11">
      <c r="A40" s="213" t="s">
        <v>722</v>
      </c>
      <c r="D40" s="65" t="s">
        <v>723</v>
      </c>
      <c r="E40" s="65" t="s">
        <v>640</v>
      </c>
      <c r="F40" s="65" t="s">
        <v>718</v>
      </c>
      <c r="G40" s="65" t="s">
        <v>718</v>
      </c>
      <c r="H40" s="67" t="s">
        <v>608</v>
      </c>
      <c r="I40" s="65">
        <v>0</v>
      </c>
      <c r="J40" s="65">
        <v>0</v>
      </c>
      <c r="K40" s="65" t="s">
        <v>719</v>
      </c>
    </row>
    <row r="41" spans="1:11">
      <c r="A41" s="213" t="s">
        <v>724</v>
      </c>
      <c r="D41" s="66" t="s">
        <v>725</v>
      </c>
      <c r="E41" s="66" t="s">
        <v>645</v>
      </c>
      <c r="F41" s="66" t="s">
        <v>718</v>
      </c>
      <c r="G41" s="66" t="s">
        <v>718</v>
      </c>
      <c r="H41" s="68" t="s">
        <v>608</v>
      </c>
      <c r="I41" s="66">
        <v>0</v>
      </c>
      <c r="J41" s="66">
        <v>0</v>
      </c>
      <c r="K41" s="66" t="s">
        <v>726</v>
      </c>
    </row>
    <row r="42" spans="1:11">
      <c r="A42" s="213" t="s">
        <v>727</v>
      </c>
      <c r="D42" s="65" t="s">
        <v>728</v>
      </c>
      <c r="E42" s="65" t="s">
        <v>649</v>
      </c>
      <c r="F42" s="65" t="s">
        <v>718</v>
      </c>
      <c r="G42" s="65" t="s">
        <v>718</v>
      </c>
      <c r="H42" s="67" t="s">
        <v>608</v>
      </c>
      <c r="I42" s="65">
        <v>0</v>
      </c>
      <c r="J42" s="65">
        <v>0</v>
      </c>
      <c r="K42" s="65" t="s">
        <v>729</v>
      </c>
    </row>
    <row r="43" spans="1:11">
      <c r="A43" s="213" t="s">
        <v>730</v>
      </c>
      <c r="D43" s="66" t="s">
        <v>731</v>
      </c>
      <c r="E43" s="66" t="s">
        <v>649</v>
      </c>
      <c r="F43" s="66" t="s">
        <v>718</v>
      </c>
      <c r="G43" s="66" t="s">
        <v>718</v>
      </c>
      <c r="H43" s="68" t="s">
        <v>608</v>
      </c>
      <c r="I43" s="66">
        <v>0</v>
      </c>
      <c r="J43" s="66">
        <v>0</v>
      </c>
      <c r="K43" s="66" t="s">
        <v>729</v>
      </c>
    </row>
    <row r="44" spans="1:11">
      <c r="A44" s="213" t="s">
        <v>732</v>
      </c>
      <c r="D44" s="65" t="s">
        <v>733</v>
      </c>
      <c r="E44" s="65" t="s">
        <v>606</v>
      </c>
      <c r="F44" s="65" t="s">
        <v>718</v>
      </c>
      <c r="G44" s="65" t="s">
        <v>718</v>
      </c>
      <c r="H44" s="67" t="s">
        <v>608</v>
      </c>
      <c r="I44" s="65">
        <v>0</v>
      </c>
      <c r="J44" s="65">
        <v>0</v>
      </c>
      <c r="K44" s="65" t="s">
        <v>729</v>
      </c>
    </row>
    <row r="45" spans="1:11">
      <c r="A45" s="213" t="s">
        <v>734</v>
      </c>
      <c r="D45" s="66" t="s">
        <v>735</v>
      </c>
      <c r="E45" s="66" t="s">
        <v>660</v>
      </c>
      <c r="F45" s="66" t="s">
        <v>718</v>
      </c>
      <c r="G45" s="66" t="s">
        <v>718</v>
      </c>
      <c r="H45" s="68" t="s">
        <v>608</v>
      </c>
      <c r="I45" s="66">
        <v>0</v>
      </c>
      <c r="J45" s="66">
        <v>0</v>
      </c>
      <c r="K45" s="66" t="s">
        <v>736</v>
      </c>
    </row>
    <row r="46" spans="1:11">
      <c r="A46" s="213" t="s">
        <v>737</v>
      </c>
      <c r="D46" s="65" t="s">
        <v>738</v>
      </c>
      <c r="E46" s="65" t="s">
        <v>660</v>
      </c>
      <c r="F46" s="65" t="s">
        <v>718</v>
      </c>
      <c r="G46" s="65" t="s">
        <v>718</v>
      </c>
      <c r="H46" s="67" t="s">
        <v>608</v>
      </c>
      <c r="I46" s="65">
        <v>0</v>
      </c>
      <c r="J46" s="65">
        <v>0</v>
      </c>
      <c r="K46" s="65" t="s">
        <v>729</v>
      </c>
    </row>
    <row r="47" spans="1:11">
      <c r="A47" s="213" t="s">
        <v>739</v>
      </c>
      <c r="D47" s="66" t="s">
        <v>740</v>
      </c>
      <c r="E47" s="66" t="s">
        <v>635</v>
      </c>
      <c r="F47" s="66" t="s">
        <v>718</v>
      </c>
      <c r="G47" s="66" t="s">
        <v>718</v>
      </c>
      <c r="H47" s="68" t="s">
        <v>608</v>
      </c>
      <c r="I47" s="66">
        <v>0</v>
      </c>
      <c r="J47" s="66">
        <v>0</v>
      </c>
      <c r="K47" s="66" t="s">
        <v>740</v>
      </c>
    </row>
    <row r="48" spans="1:11">
      <c r="A48" s="213" t="s">
        <v>741</v>
      </c>
      <c r="D48" s="65" t="s">
        <v>742</v>
      </c>
      <c r="E48" s="65" t="s">
        <v>611</v>
      </c>
      <c r="F48" s="65" t="s">
        <v>718</v>
      </c>
      <c r="G48" s="65" t="s">
        <v>718</v>
      </c>
      <c r="H48" s="67" t="s">
        <v>608</v>
      </c>
      <c r="I48" s="65">
        <v>0</v>
      </c>
      <c r="J48" s="65">
        <v>0</v>
      </c>
      <c r="K48" s="65" t="s">
        <v>742</v>
      </c>
    </row>
    <row r="49" spans="1:11">
      <c r="A49" t="s">
        <v>743</v>
      </c>
      <c r="D49" s="66" t="s">
        <v>744</v>
      </c>
      <c r="E49" s="66" t="s">
        <v>649</v>
      </c>
      <c r="F49" s="66" t="s">
        <v>718</v>
      </c>
      <c r="G49" s="66" t="s">
        <v>718</v>
      </c>
      <c r="H49" s="68" t="s">
        <v>608</v>
      </c>
      <c r="I49" s="66">
        <v>0</v>
      </c>
      <c r="J49" s="66">
        <v>0</v>
      </c>
      <c r="K49" s="66" t="s">
        <v>719</v>
      </c>
    </row>
    <row r="50" spans="1:11">
      <c r="A50" s="213" t="s">
        <v>745</v>
      </c>
      <c r="D50" s="65" t="s">
        <v>746</v>
      </c>
      <c r="E50" s="65" t="s">
        <v>649</v>
      </c>
      <c r="F50" s="65" t="s">
        <v>718</v>
      </c>
      <c r="G50" s="65" t="s">
        <v>718</v>
      </c>
      <c r="H50" s="67" t="s">
        <v>608</v>
      </c>
      <c r="I50" s="65">
        <v>0</v>
      </c>
      <c r="J50" s="65">
        <v>0</v>
      </c>
      <c r="K50" s="65" t="s">
        <v>729</v>
      </c>
    </row>
    <row r="51" spans="1:11">
      <c r="A51" s="213" t="s">
        <v>747</v>
      </c>
      <c r="D51" s="66" t="s">
        <v>748</v>
      </c>
      <c r="E51" s="66" t="s">
        <v>645</v>
      </c>
      <c r="F51" s="66" t="s">
        <v>718</v>
      </c>
      <c r="G51" s="66" t="s">
        <v>718</v>
      </c>
      <c r="H51" s="68" t="s">
        <v>608</v>
      </c>
      <c r="I51" s="66">
        <v>0</v>
      </c>
      <c r="J51" s="66">
        <v>0</v>
      </c>
      <c r="K51" s="66" t="s">
        <v>719</v>
      </c>
    </row>
    <row r="52" spans="1:11">
      <c r="A52" s="213" t="s">
        <v>749</v>
      </c>
      <c r="D52" s="65" t="s">
        <v>750</v>
      </c>
      <c r="E52" s="66" t="s">
        <v>635</v>
      </c>
      <c r="F52" s="65" t="s">
        <v>718</v>
      </c>
      <c r="G52" s="65" t="s">
        <v>718</v>
      </c>
      <c r="H52" s="67" t="s">
        <v>608</v>
      </c>
      <c r="I52" s="65">
        <v>0</v>
      </c>
      <c r="J52" s="65">
        <v>0</v>
      </c>
      <c r="K52" s="65" t="s">
        <v>726</v>
      </c>
    </row>
    <row r="53" spans="1:11">
      <c r="A53" s="213" t="s">
        <v>751</v>
      </c>
      <c r="D53" s="66" t="s">
        <v>752</v>
      </c>
      <c r="E53" s="66" t="s">
        <v>606</v>
      </c>
      <c r="F53" s="66" t="s">
        <v>607</v>
      </c>
      <c r="G53" s="66" t="s">
        <v>623</v>
      </c>
      <c r="H53" s="68" t="s">
        <v>608</v>
      </c>
      <c r="I53" s="66">
        <v>0</v>
      </c>
      <c r="J53" s="66">
        <v>4</v>
      </c>
      <c r="K53" s="66" t="s">
        <v>623</v>
      </c>
    </row>
    <row r="54" spans="1:11">
      <c r="A54" s="213" t="s">
        <v>753</v>
      </c>
      <c r="D54" s="65" t="s">
        <v>754</v>
      </c>
      <c r="E54" s="65" t="s">
        <v>755</v>
      </c>
      <c r="F54" s="65" t="s">
        <v>607</v>
      </c>
      <c r="G54" s="65" t="s">
        <v>623</v>
      </c>
      <c r="H54" s="67" t="s">
        <v>608</v>
      </c>
      <c r="I54" s="65">
        <v>0</v>
      </c>
      <c r="J54" s="65">
        <v>4</v>
      </c>
      <c r="K54" s="65" t="s">
        <v>620</v>
      </c>
    </row>
    <row r="55" spans="1:11">
      <c r="A55" s="66" t="s">
        <v>756</v>
      </c>
      <c r="D55" s="66" t="s">
        <v>757</v>
      </c>
      <c r="E55" s="66" t="s">
        <v>758</v>
      </c>
      <c r="F55" s="66" t="s">
        <v>759</v>
      </c>
      <c r="G55" s="66" t="s">
        <v>623</v>
      </c>
      <c r="H55" s="68" t="s">
        <v>608</v>
      </c>
      <c r="I55" s="66">
        <v>1</v>
      </c>
      <c r="J55" s="66">
        <v>2</v>
      </c>
      <c r="K55" s="66" t="s">
        <v>620</v>
      </c>
    </row>
    <row r="56" spans="1:11">
      <c r="A56" s="213" t="s">
        <v>760</v>
      </c>
      <c r="D56" s="65" t="s">
        <v>761</v>
      </c>
      <c r="E56" s="65" t="s">
        <v>635</v>
      </c>
      <c r="F56" s="65" t="s">
        <v>762</v>
      </c>
      <c r="G56" s="65" t="s">
        <v>617</v>
      </c>
      <c r="H56" s="65" t="s">
        <v>763</v>
      </c>
      <c r="I56" s="65">
        <v>1</v>
      </c>
      <c r="J56" s="65">
        <v>1</v>
      </c>
      <c r="K56" s="65" t="s">
        <v>617</v>
      </c>
    </row>
    <row r="57" spans="1:11">
      <c r="A57" s="213" t="s">
        <v>764</v>
      </c>
      <c r="D57" s="66" t="s">
        <v>765</v>
      </c>
      <c r="E57" s="66" t="s">
        <v>640</v>
      </c>
      <c r="F57" s="66" t="s">
        <v>766</v>
      </c>
      <c r="G57" s="66" t="s">
        <v>617</v>
      </c>
      <c r="H57" s="66" t="s">
        <v>767</v>
      </c>
      <c r="I57" s="66">
        <v>1</v>
      </c>
      <c r="J57" s="66">
        <v>2</v>
      </c>
      <c r="K57" s="66" t="s">
        <v>617</v>
      </c>
    </row>
    <row r="58" spans="1:11">
      <c r="A58" s="213" t="s">
        <v>768</v>
      </c>
      <c r="D58" s="65" t="s">
        <v>769</v>
      </c>
      <c r="E58" s="65" t="s">
        <v>640</v>
      </c>
      <c r="F58" s="65" t="s">
        <v>766</v>
      </c>
      <c r="G58" s="65" t="s">
        <v>617</v>
      </c>
      <c r="H58" s="65" t="s">
        <v>770</v>
      </c>
      <c r="I58" s="65">
        <v>1</v>
      </c>
      <c r="J58" s="65">
        <v>2</v>
      </c>
      <c r="K58" s="65" t="s">
        <v>617</v>
      </c>
    </row>
    <row r="59" spans="1:11">
      <c r="A59" s="213" t="s">
        <v>771</v>
      </c>
      <c r="D59" s="66" t="s">
        <v>772</v>
      </c>
      <c r="E59" s="66" t="s">
        <v>649</v>
      </c>
      <c r="F59" s="66" t="s">
        <v>773</v>
      </c>
      <c r="G59" s="66" t="s">
        <v>620</v>
      </c>
      <c r="H59" s="66" t="s">
        <v>774</v>
      </c>
      <c r="I59" s="66">
        <v>1</v>
      </c>
      <c r="J59" s="66">
        <v>2</v>
      </c>
      <c r="K59" s="66" t="s">
        <v>620</v>
      </c>
    </row>
    <row r="60" spans="1:11">
      <c r="A60" s="213" t="s">
        <v>775</v>
      </c>
      <c r="D60" s="65" t="s">
        <v>776</v>
      </c>
      <c r="E60" s="65" t="s">
        <v>649</v>
      </c>
      <c r="F60" s="65" t="s">
        <v>607</v>
      </c>
      <c r="G60" s="65" t="s">
        <v>620</v>
      </c>
      <c r="H60" s="67" t="s">
        <v>608</v>
      </c>
      <c r="I60" s="65">
        <v>0</v>
      </c>
      <c r="J60" s="65">
        <v>3</v>
      </c>
      <c r="K60" s="65" t="s">
        <v>620</v>
      </c>
    </row>
    <row r="61" spans="1:11">
      <c r="A61" s="213" t="s">
        <v>777</v>
      </c>
      <c r="D61" s="66" t="s">
        <v>778</v>
      </c>
      <c r="E61" s="66" t="s">
        <v>635</v>
      </c>
      <c r="F61" s="66" t="s">
        <v>779</v>
      </c>
      <c r="G61" s="66" t="s">
        <v>620</v>
      </c>
      <c r="H61" s="66" t="s">
        <v>780</v>
      </c>
      <c r="I61" s="66">
        <v>1</v>
      </c>
      <c r="J61" s="66">
        <v>2</v>
      </c>
      <c r="K61" s="66" t="s">
        <v>617</v>
      </c>
    </row>
    <row r="62" spans="1:11">
      <c r="A62" s="213" t="s">
        <v>781</v>
      </c>
      <c r="D62" s="65" t="s">
        <v>782</v>
      </c>
      <c r="E62" s="65" t="s">
        <v>660</v>
      </c>
      <c r="F62" s="65" t="s">
        <v>607</v>
      </c>
      <c r="G62" s="65" t="s">
        <v>620</v>
      </c>
      <c r="H62" s="67" t="s">
        <v>608</v>
      </c>
      <c r="I62" s="65">
        <v>0</v>
      </c>
      <c r="J62" s="65">
        <v>3</v>
      </c>
      <c r="K62" s="65" t="s">
        <v>620</v>
      </c>
    </row>
    <row r="63" spans="1:11">
      <c r="A63" s="213" t="s">
        <v>783</v>
      </c>
      <c r="D63" s="66" t="s">
        <v>784</v>
      </c>
      <c r="E63" s="66" t="s">
        <v>660</v>
      </c>
      <c r="F63" s="66" t="s">
        <v>785</v>
      </c>
      <c r="G63" s="66" t="s">
        <v>620</v>
      </c>
      <c r="H63" s="66" t="s">
        <v>786</v>
      </c>
      <c r="I63" s="66">
        <v>1</v>
      </c>
      <c r="J63" s="66">
        <v>1</v>
      </c>
      <c r="K63" s="66" t="s">
        <v>620</v>
      </c>
    </row>
    <row r="64" spans="1:11">
      <c r="A64" t="s">
        <v>787</v>
      </c>
      <c r="D64" s="65" t="s">
        <v>788</v>
      </c>
      <c r="E64" s="65" t="s">
        <v>635</v>
      </c>
      <c r="F64" s="65" t="s">
        <v>789</v>
      </c>
      <c r="G64" s="65" t="s">
        <v>617</v>
      </c>
      <c r="H64" s="67" t="s">
        <v>608</v>
      </c>
      <c r="I64" s="65">
        <v>1</v>
      </c>
      <c r="J64" s="65">
        <v>2</v>
      </c>
      <c r="K64" s="65" t="s">
        <v>620</v>
      </c>
    </row>
    <row r="65" spans="1:11">
      <c r="A65" t="s">
        <v>790</v>
      </c>
      <c r="D65" s="66" t="s">
        <v>791</v>
      </c>
      <c r="E65" s="66" t="s">
        <v>611</v>
      </c>
      <c r="F65" s="66" t="s">
        <v>792</v>
      </c>
      <c r="G65" s="66" t="s">
        <v>617</v>
      </c>
      <c r="H65" s="66" t="s">
        <v>792</v>
      </c>
      <c r="I65" s="66">
        <v>1</v>
      </c>
      <c r="J65" s="66">
        <v>1</v>
      </c>
      <c r="K65" s="66" t="s">
        <v>793</v>
      </c>
    </row>
    <row r="66" spans="1:11">
      <c r="A66" s="213" t="s">
        <v>794</v>
      </c>
      <c r="D66" s="65" t="s">
        <v>795</v>
      </c>
      <c r="E66" s="65" t="s">
        <v>649</v>
      </c>
      <c r="F66" s="65" t="s">
        <v>796</v>
      </c>
      <c r="G66" s="65" t="s">
        <v>617</v>
      </c>
      <c r="H66" s="67" t="s">
        <v>608</v>
      </c>
      <c r="I66" s="65">
        <v>1</v>
      </c>
      <c r="J66" s="65">
        <v>4</v>
      </c>
      <c r="K66" s="65" t="s">
        <v>617</v>
      </c>
    </row>
    <row r="67" spans="1:11">
      <c r="A67" t="s">
        <v>797</v>
      </c>
      <c r="D67" s="66" t="s">
        <v>798</v>
      </c>
      <c r="E67" s="66" t="s">
        <v>635</v>
      </c>
      <c r="F67" s="66" t="s">
        <v>799</v>
      </c>
      <c r="G67" s="66" t="s">
        <v>617</v>
      </c>
      <c r="H67" s="66" t="s">
        <v>800</v>
      </c>
      <c r="I67" s="66">
        <v>1</v>
      </c>
      <c r="J67" s="66">
        <v>1</v>
      </c>
      <c r="K67" s="66" t="s">
        <v>617</v>
      </c>
    </row>
    <row r="68" spans="1:11">
      <c r="A68" s="213" t="s">
        <v>801</v>
      </c>
      <c r="D68" s="65" t="s">
        <v>802</v>
      </c>
      <c r="E68" s="65" t="s">
        <v>640</v>
      </c>
      <c r="F68" s="65" t="s">
        <v>607</v>
      </c>
      <c r="G68" s="65" t="s">
        <v>620</v>
      </c>
      <c r="H68" s="67" t="s">
        <v>608</v>
      </c>
      <c r="I68" s="65">
        <v>0</v>
      </c>
      <c r="J68" s="65">
        <v>4</v>
      </c>
      <c r="K68" s="65" t="s">
        <v>620</v>
      </c>
    </row>
    <row r="69" spans="1:11">
      <c r="A69" s="213" t="s">
        <v>803</v>
      </c>
      <c r="D69" s="66" t="s">
        <v>804</v>
      </c>
      <c r="E69" s="66" t="s">
        <v>606</v>
      </c>
      <c r="F69" s="66" t="s">
        <v>607</v>
      </c>
      <c r="G69" s="66" t="s">
        <v>620</v>
      </c>
      <c r="H69" s="68" t="s">
        <v>608</v>
      </c>
      <c r="I69" s="66">
        <v>0</v>
      </c>
      <c r="J69" s="66">
        <v>4</v>
      </c>
      <c r="K69" s="66" t="s">
        <v>620</v>
      </c>
    </row>
    <row r="70" spans="1:11">
      <c r="A70" s="213" t="s">
        <v>805</v>
      </c>
      <c r="D70" s="65" t="s">
        <v>676</v>
      </c>
      <c r="E70" s="65" t="s">
        <v>635</v>
      </c>
      <c r="F70" s="65" t="s">
        <v>676</v>
      </c>
      <c r="G70" s="65" t="s">
        <v>677</v>
      </c>
      <c r="H70" s="67" t="s">
        <v>608</v>
      </c>
      <c r="I70" s="65">
        <v>1</v>
      </c>
      <c r="J70" s="65">
        <v>1</v>
      </c>
      <c r="K70" s="65" t="s">
        <v>806</v>
      </c>
    </row>
    <row r="71" spans="1:11">
      <c r="A71" s="213" t="s">
        <v>807</v>
      </c>
      <c r="D71" s="66" t="s">
        <v>808</v>
      </c>
      <c r="E71" s="66" t="s">
        <v>635</v>
      </c>
      <c r="F71" s="66" t="s">
        <v>809</v>
      </c>
      <c r="G71" s="66" t="s">
        <v>677</v>
      </c>
      <c r="H71" s="68" t="s">
        <v>608</v>
      </c>
      <c r="I71" s="66">
        <v>1</v>
      </c>
      <c r="J71" s="66">
        <v>1</v>
      </c>
      <c r="K71" s="66" t="s">
        <v>806</v>
      </c>
    </row>
    <row r="72" spans="1:11">
      <c r="A72" s="213" t="s">
        <v>810</v>
      </c>
      <c r="D72" s="65" t="s">
        <v>811</v>
      </c>
      <c r="E72" s="65" t="s">
        <v>606</v>
      </c>
      <c r="F72" s="65" t="s">
        <v>607</v>
      </c>
      <c r="G72" s="65" t="s">
        <v>683</v>
      </c>
      <c r="H72" s="67" t="s">
        <v>608</v>
      </c>
      <c r="I72" s="65">
        <v>0</v>
      </c>
      <c r="J72" s="65">
        <v>0</v>
      </c>
      <c r="K72" s="65" t="s">
        <v>683</v>
      </c>
    </row>
    <row r="73" spans="1:11">
      <c r="A73" s="213" t="s">
        <v>812</v>
      </c>
      <c r="D73" s="66" t="s">
        <v>813</v>
      </c>
      <c r="E73" s="66" t="s">
        <v>606</v>
      </c>
      <c r="F73" s="66" t="s">
        <v>607</v>
      </c>
      <c r="G73" s="66" t="s">
        <v>628</v>
      </c>
      <c r="H73" s="66" t="s">
        <v>608</v>
      </c>
      <c r="I73" s="66">
        <v>0</v>
      </c>
      <c r="J73" s="66">
        <v>0</v>
      </c>
      <c r="K73" s="66" t="s">
        <v>814</v>
      </c>
    </row>
    <row r="74" spans="1:11">
      <c r="A74" s="213" t="s">
        <v>815</v>
      </c>
      <c r="D74" s="65" t="s">
        <v>816</v>
      </c>
      <c r="E74" s="65" t="s">
        <v>660</v>
      </c>
      <c r="F74" s="65" t="s">
        <v>785</v>
      </c>
      <c r="G74" s="65" t="s">
        <v>620</v>
      </c>
      <c r="H74" s="67" t="s">
        <v>608</v>
      </c>
      <c r="I74" s="65">
        <v>1</v>
      </c>
      <c r="J74" s="65">
        <v>1</v>
      </c>
      <c r="K74" s="65" t="s">
        <v>620</v>
      </c>
    </row>
    <row r="75" spans="1:11">
      <c r="A75" s="213" t="s">
        <v>817</v>
      </c>
      <c r="D75" s="284" t="s">
        <v>818</v>
      </c>
      <c r="E75" s="285" t="s">
        <v>635</v>
      </c>
      <c r="F75" s="285" t="s">
        <v>607</v>
      </c>
      <c r="G75" s="285" t="s">
        <v>617</v>
      </c>
      <c r="H75" s="285" t="s">
        <v>608</v>
      </c>
      <c r="I75" s="285">
        <v>1</v>
      </c>
      <c r="J75" s="286">
        <v>1</v>
      </c>
      <c r="K75" s="287" t="s">
        <v>617</v>
      </c>
    </row>
    <row r="76" spans="1:11">
      <c r="A76" s="213" t="s">
        <v>819</v>
      </c>
      <c r="D76" s="335" t="s">
        <v>820</v>
      </c>
      <c r="E76" s="336" t="s">
        <v>606</v>
      </c>
      <c r="F76" s="337" t="s">
        <v>607</v>
      </c>
      <c r="G76" s="337" t="s">
        <v>617</v>
      </c>
      <c r="H76" s="338" t="s">
        <v>820</v>
      </c>
      <c r="I76" s="338">
        <v>1</v>
      </c>
      <c r="J76" s="339">
        <v>1</v>
      </c>
      <c r="K76" s="287" t="s">
        <v>617</v>
      </c>
    </row>
    <row r="77" spans="1:11">
      <c r="A77" s="213" t="s">
        <v>821</v>
      </c>
      <c r="D77" s="340" t="s">
        <v>822</v>
      </c>
      <c r="E77" s="341" t="s">
        <v>606</v>
      </c>
      <c r="F77" s="342" t="s">
        <v>607</v>
      </c>
      <c r="G77" s="342" t="s">
        <v>617</v>
      </c>
      <c r="H77" s="342" t="s">
        <v>823</v>
      </c>
      <c r="I77" s="342">
        <v>1</v>
      </c>
      <c r="J77" s="341">
        <v>1</v>
      </c>
      <c r="K77" s="343" t="s">
        <v>617</v>
      </c>
    </row>
    <row r="78" spans="1:11">
      <c r="A78" s="213" t="s">
        <v>824</v>
      </c>
    </row>
    <row r="79" spans="1:11">
      <c r="A79" s="213" t="s">
        <v>825</v>
      </c>
    </row>
    <row r="80" spans="1:11">
      <c r="A80" s="213" t="s">
        <v>826</v>
      </c>
    </row>
    <row r="81" spans="1:1">
      <c r="A81" s="213" t="s">
        <v>827</v>
      </c>
    </row>
    <row r="82" spans="1:1">
      <c r="A82" s="213" t="s">
        <v>828</v>
      </c>
    </row>
    <row r="83" spans="1:1">
      <c r="A83" s="213" t="s">
        <v>829</v>
      </c>
    </row>
    <row r="84" spans="1:1">
      <c r="A84" s="213" t="s">
        <v>830</v>
      </c>
    </row>
    <row r="85" spans="1:1">
      <c r="A85" t="s">
        <v>831</v>
      </c>
    </row>
    <row r="86" spans="1:1">
      <c r="A86" s="213" t="s">
        <v>832</v>
      </c>
    </row>
    <row r="87" spans="1:1">
      <c r="A87" s="213" t="s">
        <v>833</v>
      </c>
    </row>
    <row r="88" spans="1:1">
      <c r="A88" s="213" t="s">
        <v>834</v>
      </c>
    </row>
    <row r="89" spans="1:1">
      <c r="A89" s="213" t="s">
        <v>835</v>
      </c>
    </row>
    <row r="90" spans="1:1">
      <c r="A90" s="213" t="s">
        <v>836</v>
      </c>
    </row>
    <row r="91" spans="1:1">
      <c r="A91" s="213" t="s">
        <v>837</v>
      </c>
    </row>
    <row r="92" spans="1:1">
      <c r="A92" s="213" t="s">
        <v>838</v>
      </c>
    </row>
    <row r="93" spans="1:1">
      <c r="A93" s="213" t="s">
        <v>839</v>
      </c>
    </row>
    <row r="94" spans="1:1">
      <c r="A94" s="213" t="s">
        <v>840</v>
      </c>
    </row>
    <row r="95" spans="1:1">
      <c r="A95" s="213" t="s">
        <v>841</v>
      </c>
    </row>
    <row r="96" spans="1:1">
      <c r="A96" s="213" t="s">
        <v>842</v>
      </c>
    </row>
    <row r="97" spans="1:1">
      <c r="A97" s="213" t="s">
        <v>843</v>
      </c>
    </row>
    <row r="98" spans="1:1">
      <c r="A98" s="213" t="s">
        <v>844</v>
      </c>
    </row>
    <row r="99" spans="1:1">
      <c r="A99" s="213" t="s">
        <v>845</v>
      </c>
    </row>
    <row r="100" spans="1:1">
      <c r="A100" s="213" t="s">
        <v>846</v>
      </c>
    </row>
    <row r="101" spans="1:1">
      <c r="A101" s="213" t="s">
        <v>847</v>
      </c>
    </row>
    <row r="102" spans="1:1">
      <c r="A102" s="213" t="s">
        <v>848</v>
      </c>
    </row>
    <row r="103" spans="1:1">
      <c r="A103" s="213" t="s">
        <v>849</v>
      </c>
    </row>
    <row r="104" spans="1:1">
      <c r="A104" s="213" t="s">
        <v>850</v>
      </c>
    </row>
    <row r="105" spans="1:1">
      <c r="A105" s="213" t="s">
        <v>851</v>
      </c>
    </row>
    <row r="106" spans="1:1">
      <c r="A106" s="213" t="s">
        <v>852</v>
      </c>
    </row>
    <row r="107" spans="1:1">
      <c r="A107" s="213" t="s">
        <v>853</v>
      </c>
    </row>
    <row r="108" spans="1:1">
      <c r="A108" s="213" t="s">
        <v>854</v>
      </c>
    </row>
    <row r="109" spans="1:1">
      <c r="A109" s="213" t="s">
        <v>855</v>
      </c>
    </row>
    <row r="110" spans="1:1">
      <c r="A110" s="213" t="s">
        <v>856</v>
      </c>
    </row>
    <row r="111" spans="1:1">
      <c r="A111" s="213" t="s">
        <v>857</v>
      </c>
    </row>
    <row r="112" spans="1:1">
      <c r="A112" s="213" t="s">
        <v>752</v>
      </c>
    </row>
    <row r="113" spans="1:1">
      <c r="A113" s="213" t="s">
        <v>858</v>
      </c>
    </row>
    <row r="114" spans="1:1">
      <c r="A114" s="213" t="s">
        <v>859</v>
      </c>
    </row>
    <row r="115" spans="1:1">
      <c r="A115" s="213" t="s">
        <v>860</v>
      </c>
    </row>
    <row r="116" spans="1:1">
      <c r="A116" s="213" t="s">
        <v>861</v>
      </c>
    </row>
    <row r="117" spans="1:1">
      <c r="A117" s="213" t="s">
        <v>862</v>
      </c>
    </row>
    <row r="118" spans="1:1">
      <c r="A118" s="213" t="s">
        <v>863</v>
      </c>
    </row>
    <row r="119" spans="1:1">
      <c r="A119" s="213" t="s">
        <v>864</v>
      </c>
    </row>
    <row r="120" spans="1:1">
      <c r="A120" s="213" t="s">
        <v>865</v>
      </c>
    </row>
    <row r="121" spans="1:1">
      <c r="A121" s="213" t="s">
        <v>866</v>
      </c>
    </row>
    <row r="122" spans="1:1">
      <c r="A122" s="213" t="s">
        <v>867</v>
      </c>
    </row>
    <row r="123" spans="1:1">
      <c r="A123" s="213" t="s">
        <v>868</v>
      </c>
    </row>
    <row r="124" spans="1:1">
      <c r="A124" s="213" t="s">
        <v>869</v>
      </c>
    </row>
    <row r="125" spans="1:1">
      <c r="A125" s="213" t="s">
        <v>870</v>
      </c>
    </row>
    <row r="126" spans="1:1">
      <c r="A126" s="213" t="s">
        <v>871</v>
      </c>
    </row>
    <row r="127" spans="1:1">
      <c r="A127" s="213" t="s">
        <v>872</v>
      </c>
    </row>
    <row r="128" spans="1:1">
      <c r="A128" s="213" t="s">
        <v>873</v>
      </c>
    </row>
    <row r="129" spans="1:1">
      <c r="A129" s="213" t="s">
        <v>874</v>
      </c>
    </row>
    <row r="130" spans="1:1">
      <c r="A130" s="213" t="s">
        <v>875</v>
      </c>
    </row>
    <row r="131" spans="1:1">
      <c r="A131" t="s">
        <v>876</v>
      </c>
    </row>
    <row r="132" spans="1:1">
      <c r="A132" s="213" t="s">
        <v>877</v>
      </c>
    </row>
    <row r="133" spans="1:1">
      <c r="A133" s="213" t="s">
        <v>878</v>
      </c>
    </row>
    <row r="134" spans="1:1">
      <c r="A134" s="213" t="s">
        <v>879</v>
      </c>
    </row>
    <row r="135" spans="1:1">
      <c r="A135" s="213" t="s">
        <v>880</v>
      </c>
    </row>
    <row r="136" spans="1:1">
      <c r="A136" s="213" t="s">
        <v>881</v>
      </c>
    </row>
    <row r="137" spans="1:1">
      <c r="A137" s="213" t="s">
        <v>882</v>
      </c>
    </row>
    <row r="138" spans="1:1">
      <c r="A138" s="213" t="s">
        <v>883</v>
      </c>
    </row>
    <row r="139" spans="1:1">
      <c r="A139" s="213" t="s">
        <v>884</v>
      </c>
    </row>
    <row r="140" spans="1:1">
      <c r="A140" s="213" t="s">
        <v>885</v>
      </c>
    </row>
    <row r="141" spans="1:1">
      <c r="A141" s="213" t="s">
        <v>886</v>
      </c>
    </row>
    <row r="142" spans="1:1">
      <c r="A142" s="213" t="s">
        <v>887</v>
      </c>
    </row>
    <row r="143" spans="1:1">
      <c r="A143" s="213" t="s">
        <v>888</v>
      </c>
    </row>
    <row r="144" spans="1:1">
      <c r="A144" s="213" t="s">
        <v>889</v>
      </c>
    </row>
    <row r="145" spans="1:1">
      <c r="A145" s="213" t="s">
        <v>890</v>
      </c>
    </row>
    <row r="146" spans="1:1">
      <c r="A146" s="213" t="s">
        <v>891</v>
      </c>
    </row>
    <row r="147" spans="1:1">
      <c r="A147" s="213" t="s">
        <v>892</v>
      </c>
    </row>
    <row r="148" spans="1:1">
      <c r="A148" s="213" t="s">
        <v>893</v>
      </c>
    </row>
    <row r="149" spans="1:1">
      <c r="A149" s="213" t="s">
        <v>894</v>
      </c>
    </row>
    <row r="150" spans="1:1">
      <c r="A150" s="213" t="s">
        <v>895</v>
      </c>
    </row>
    <row r="151" spans="1:1">
      <c r="A151" s="213" t="s">
        <v>896</v>
      </c>
    </row>
    <row r="152" spans="1:1">
      <c r="A152" s="213" t="s">
        <v>897</v>
      </c>
    </row>
    <row r="153" spans="1:1">
      <c r="A153" s="213" t="s">
        <v>898</v>
      </c>
    </row>
    <row r="154" spans="1:1">
      <c r="A154" s="213" t="s">
        <v>899</v>
      </c>
    </row>
    <row r="155" spans="1:1">
      <c r="A155" s="213" t="s">
        <v>900</v>
      </c>
    </row>
    <row r="156" spans="1:1">
      <c r="A156" s="213" t="s">
        <v>901</v>
      </c>
    </row>
    <row r="157" spans="1:1">
      <c r="A157" s="213" t="s">
        <v>902</v>
      </c>
    </row>
    <row r="158" spans="1:1">
      <c r="A158" s="213" t="s">
        <v>903</v>
      </c>
    </row>
    <row r="159" spans="1:1">
      <c r="A159" s="213" t="s">
        <v>904</v>
      </c>
    </row>
    <row r="160" spans="1:1">
      <c r="A160" s="213" t="s">
        <v>905</v>
      </c>
    </row>
    <row r="161" spans="1:1">
      <c r="A161" s="213" t="s">
        <v>906</v>
      </c>
    </row>
    <row r="162" spans="1:1">
      <c r="A162" s="213" t="s">
        <v>907</v>
      </c>
    </row>
    <row r="163" spans="1:1">
      <c r="A163" s="213" t="s">
        <v>908</v>
      </c>
    </row>
    <row r="164" spans="1:1">
      <c r="A164" s="213" t="s">
        <v>909</v>
      </c>
    </row>
    <row r="165" spans="1:1">
      <c r="A165" s="213" t="s">
        <v>910</v>
      </c>
    </row>
    <row r="166" spans="1:1">
      <c r="A166" s="213" t="s">
        <v>911</v>
      </c>
    </row>
    <row r="167" spans="1:1">
      <c r="A167" s="213" t="s">
        <v>912</v>
      </c>
    </row>
    <row r="168" spans="1:1">
      <c r="A168" s="213" t="s">
        <v>913</v>
      </c>
    </row>
    <row r="169" spans="1:1">
      <c r="A169" s="213" t="s">
        <v>914</v>
      </c>
    </row>
    <row r="170" spans="1:1">
      <c r="A170" s="213" t="s">
        <v>915</v>
      </c>
    </row>
    <row r="171" spans="1:1">
      <c r="A171" s="213" t="s">
        <v>916</v>
      </c>
    </row>
    <row r="172" spans="1:1">
      <c r="A172" s="213" t="s">
        <v>917</v>
      </c>
    </row>
    <row r="173" spans="1:1">
      <c r="A173" s="213" t="s">
        <v>918</v>
      </c>
    </row>
    <row r="174" spans="1:1">
      <c r="A174" s="213" t="s">
        <v>919</v>
      </c>
    </row>
    <row r="175" spans="1:1">
      <c r="A175" s="213" t="s">
        <v>920</v>
      </c>
    </row>
    <row r="176" spans="1:1">
      <c r="A176" s="213" t="s">
        <v>921</v>
      </c>
    </row>
    <row r="177" spans="1:1">
      <c r="A177" s="213" t="s">
        <v>922</v>
      </c>
    </row>
    <row r="178" spans="1:1">
      <c r="A178" s="213" t="s">
        <v>923</v>
      </c>
    </row>
    <row r="179" spans="1:1">
      <c r="A179" s="213" t="s">
        <v>924</v>
      </c>
    </row>
    <row r="180" spans="1:1">
      <c r="A180" s="213" t="s">
        <v>925</v>
      </c>
    </row>
    <row r="181" spans="1:1">
      <c r="A181" s="213" t="s">
        <v>926</v>
      </c>
    </row>
    <row r="182" spans="1:1">
      <c r="A182" t="s">
        <v>927</v>
      </c>
    </row>
    <row r="183" spans="1:1">
      <c r="A183" s="213" t="s">
        <v>928</v>
      </c>
    </row>
    <row r="184" spans="1:1">
      <c r="A184" s="213" t="s">
        <v>929</v>
      </c>
    </row>
    <row r="185" spans="1:1">
      <c r="A185" s="213" t="s">
        <v>930</v>
      </c>
    </row>
    <row r="186" spans="1:1">
      <c r="A186" s="213" t="s">
        <v>931</v>
      </c>
    </row>
    <row r="187" spans="1:1">
      <c r="A187" s="213" t="s">
        <v>932</v>
      </c>
    </row>
    <row r="188" spans="1:1">
      <c r="A188" s="213" t="s">
        <v>933</v>
      </c>
    </row>
    <row r="189" spans="1:1">
      <c r="A189" s="213" t="s">
        <v>934</v>
      </c>
    </row>
    <row r="190" spans="1:1">
      <c r="A190" s="213" t="s">
        <v>935</v>
      </c>
    </row>
    <row r="191" spans="1:1">
      <c r="A191" s="213" t="s">
        <v>936</v>
      </c>
    </row>
    <row r="192" spans="1:1">
      <c r="A192" s="213" t="s">
        <v>937</v>
      </c>
    </row>
    <row r="193" spans="1:1">
      <c r="A193" s="213" t="s">
        <v>938</v>
      </c>
    </row>
    <row r="194" spans="1:1">
      <c r="A194" s="213" t="s">
        <v>939</v>
      </c>
    </row>
    <row r="195" spans="1:1">
      <c r="A195" s="213" t="s">
        <v>940</v>
      </c>
    </row>
    <row r="196" spans="1:1">
      <c r="A196" s="213" t="s">
        <v>941</v>
      </c>
    </row>
    <row r="197" spans="1:1">
      <c r="A197" s="213" t="s">
        <v>942</v>
      </c>
    </row>
    <row r="198" spans="1:1">
      <c r="A198" s="213" t="s">
        <v>943</v>
      </c>
    </row>
    <row r="199" spans="1:1">
      <c r="A199" s="213" t="s">
        <v>944</v>
      </c>
    </row>
    <row r="200" spans="1:1">
      <c r="A200" s="213" t="s">
        <v>945</v>
      </c>
    </row>
    <row r="201" spans="1:1">
      <c r="A201" s="213" t="s">
        <v>946</v>
      </c>
    </row>
    <row r="202" spans="1:1">
      <c r="A202" t="s">
        <v>947</v>
      </c>
    </row>
  </sheetData>
  <protectedRanges>
    <protectedRange sqref="A161" name="Range1_1_1"/>
  </protectedRanges>
  <autoFilter ref="A1:A191" xr:uid="{1D3C652E-8003-49BD-B994-0CF79890CB7D}"/>
  <sortState xmlns:xlrd2="http://schemas.microsoft.com/office/spreadsheetml/2017/richdata2" ref="A114:A201">
    <sortCondition ref="A114:A201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948</v>
      </c>
      <c r="C1" s="23" t="s">
        <v>949</v>
      </c>
      <c r="E1" s="23" t="s">
        <v>950</v>
      </c>
      <c r="G1" s="23" t="s">
        <v>951</v>
      </c>
      <c r="H1" s="25"/>
      <c r="I1" s="23" t="s">
        <v>952</v>
      </c>
      <c r="J1" s="25"/>
      <c r="K1" s="23" t="s">
        <v>953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954</v>
      </c>
      <c r="C2" s="27" t="s">
        <v>955</v>
      </c>
      <c r="E2" s="27">
        <v>1</v>
      </c>
      <c r="G2" s="27" t="s">
        <v>956</v>
      </c>
      <c r="H2" s="25"/>
      <c r="I2" s="27" t="s">
        <v>957</v>
      </c>
      <c r="J2" s="25"/>
      <c r="K2" s="27" t="s">
        <v>958</v>
      </c>
      <c r="L2" s="25"/>
      <c r="M2" s="27" t="s">
        <v>959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960</v>
      </c>
      <c r="C3" s="27" t="s">
        <v>961</v>
      </c>
      <c r="E3" s="27">
        <v>2</v>
      </c>
      <c r="G3" s="27" t="s">
        <v>608</v>
      </c>
      <c r="H3" s="25"/>
      <c r="I3" s="27" t="s">
        <v>962</v>
      </c>
      <c r="J3" s="25"/>
      <c r="K3" s="27" t="s">
        <v>963</v>
      </c>
      <c r="L3" s="25"/>
      <c r="M3" s="27" t="s">
        <v>964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965</v>
      </c>
      <c r="C4" s="27" t="s">
        <v>949</v>
      </c>
      <c r="E4" s="25"/>
      <c r="H4" s="25"/>
      <c r="I4" s="27" t="s">
        <v>966</v>
      </c>
      <c r="J4" s="25"/>
      <c r="K4" s="27" t="s">
        <v>967</v>
      </c>
      <c r="L4" s="25"/>
      <c r="M4" s="27" t="s">
        <v>968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608</v>
      </c>
      <c r="C5" s="27" t="s">
        <v>608</v>
      </c>
      <c r="H5" s="25"/>
      <c r="J5" s="25"/>
      <c r="K5" s="27" t="s">
        <v>969</v>
      </c>
      <c r="L5" s="25"/>
      <c r="M5" s="27" t="s">
        <v>970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971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972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973</v>
      </c>
      <c r="B13" s="2" t="s">
        <v>974</v>
      </c>
      <c r="C13" s="2" t="s">
        <v>975</v>
      </c>
      <c r="D13" s="2" t="s">
        <v>976</v>
      </c>
      <c r="E13" s="2" t="s">
        <v>977</v>
      </c>
      <c r="F13" s="2" t="s">
        <v>978</v>
      </c>
      <c r="G13" s="2" t="s">
        <v>979</v>
      </c>
      <c r="H13" s="2" t="s">
        <v>980</v>
      </c>
      <c r="I13" s="2" t="s">
        <v>981</v>
      </c>
      <c r="J13" s="2" t="s">
        <v>982</v>
      </c>
      <c r="K13" s="2" t="s">
        <v>983</v>
      </c>
      <c r="L13" s="2" t="s">
        <v>984</v>
      </c>
      <c r="M13" s="2" t="s">
        <v>985</v>
      </c>
      <c r="N13" s="2" t="s">
        <v>986</v>
      </c>
      <c r="O13" s="2" t="s">
        <v>987</v>
      </c>
      <c r="P13" s="2" t="s">
        <v>988</v>
      </c>
      <c r="Q13" s="2" t="s">
        <v>989</v>
      </c>
      <c r="R13" s="2" t="s">
        <v>990</v>
      </c>
      <c r="S13" s="2" t="s">
        <v>991</v>
      </c>
      <c r="T13" s="2" t="s">
        <v>992</v>
      </c>
      <c r="U13" s="2" t="s">
        <v>993</v>
      </c>
      <c r="V13" s="30" t="s">
        <v>994</v>
      </c>
      <c r="W13" s="30" t="s">
        <v>995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996</v>
      </c>
      <c r="B14" s="32" t="s">
        <v>997</v>
      </c>
      <c r="C14" s="32" t="s">
        <v>998</v>
      </c>
      <c r="D14" s="32" t="s">
        <v>999</v>
      </c>
      <c r="E14" s="32" t="s">
        <v>999</v>
      </c>
      <c r="F14" s="32" t="s">
        <v>1000</v>
      </c>
      <c r="G14" s="32" t="s">
        <v>1000</v>
      </c>
      <c r="H14" s="32" t="s">
        <v>1001</v>
      </c>
      <c r="I14" s="32" t="s">
        <v>1002</v>
      </c>
      <c r="J14" s="32" t="s">
        <v>1003</v>
      </c>
      <c r="K14" s="32" t="s">
        <v>1004</v>
      </c>
      <c r="L14" s="32" t="s">
        <v>1005</v>
      </c>
      <c r="M14" s="32" t="s">
        <v>1005</v>
      </c>
      <c r="N14" s="32" t="s">
        <v>1005</v>
      </c>
      <c r="O14" s="32" t="s">
        <v>1005</v>
      </c>
      <c r="P14" s="32" t="s">
        <v>988</v>
      </c>
      <c r="Q14" s="32" t="s">
        <v>1006</v>
      </c>
      <c r="R14" s="32" t="s">
        <v>1007</v>
      </c>
      <c r="S14" s="32" t="s">
        <v>999</v>
      </c>
      <c r="T14" s="32" t="s">
        <v>999</v>
      </c>
      <c r="U14" s="32" t="s">
        <v>993</v>
      </c>
      <c r="V14" s="33" t="s">
        <v>994</v>
      </c>
      <c r="W14" s="33" t="s">
        <v>995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1008</v>
      </c>
      <c r="B15" s="32" t="s">
        <v>1009</v>
      </c>
      <c r="C15" s="32" t="str">
        <f>""</f>
        <v/>
      </c>
      <c r="D15" s="32"/>
      <c r="E15" s="32"/>
      <c r="F15" s="32"/>
      <c r="G15" s="32" t="s">
        <v>1010</v>
      </c>
      <c r="H15" s="32" t="s">
        <v>1011</v>
      </c>
      <c r="I15" s="32" t="s">
        <v>1012</v>
      </c>
      <c r="J15" s="32"/>
      <c r="K15" s="32" t="s">
        <v>1013</v>
      </c>
      <c r="L15" s="32" t="s">
        <v>1014</v>
      </c>
      <c r="M15" s="32" t="s">
        <v>1014</v>
      </c>
      <c r="N15" s="32" t="s">
        <v>1014</v>
      </c>
      <c r="O15" s="32" t="s">
        <v>1014</v>
      </c>
      <c r="P15" s="32"/>
      <c r="Q15" s="32" t="s">
        <v>979</v>
      </c>
      <c r="R15" s="32" t="s">
        <v>1015</v>
      </c>
      <c r="S15" s="32" t="s">
        <v>1016</v>
      </c>
      <c r="T15" s="32" t="s">
        <v>1016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999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1017</v>
      </c>
      <c r="L16" s="32"/>
      <c r="M16" s="32"/>
      <c r="N16" s="32"/>
      <c r="O16" s="32"/>
      <c r="P16" s="32"/>
      <c r="Q16" s="32"/>
      <c r="R16" s="32" t="s">
        <v>1018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1012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1019</v>
      </c>
      <c r="B28" s="29" t="s">
        <v>1020</v>
      </c>
      <c r="C28" s="29" t="s">
        <v>1021</v>
      </c>
      <c r="D28" s="29" t="s">
        <v>1022</v>
      </c>
      <c r="E28" s="29" t="s">
        <v>1023</v>
      </c>
      <c r="F28" s="29" t="s">
        <v>1024</v>
      </c>
      <c r="G28" s="29" t="s">
        <v>1025</v>
      </c>
      <c r="H28" s="29" t="s">
        <v>1026</v>
      </c>
      <c r="I28" s="29" t="s">
        <v>1027</v>
      </c>
      <c r="J28" s="29" t="s">
        <v>1028</v>
      </c>
      <c r="K28" s="29" t="s">
        <v>1029</v>
      </c>
      <c r="L28" s="29" t="s">
        <v>1030</v>
      </c>
      <c r="M28" s="29" t="s">
        <v>1031</v>
      </c>
      <c r="N28" s="29" t="s">
        <v>1032</v>
      </c>
      <c r="O28" s="29" t="s">
        <v>1033</v>
      </c>
      <c r="P28" s="29" t="s">
        <v>1034</v>
      </c>
      <c r="Q28" s="29" t="s">
        <v>1035</v>
      </c>
      <c r="R28" s="29" t="s">
        <v>1036</v>
      </c>
      <c r="S28" s="29" t="s">
        <v>1037</v>
      </c>
      <c r="T28" s="29" t="s">
        <v>1038</v>
      </c>
      <c r="U28" s="29" t="s">
        <v>1039</v>
      </c>
      <c r="V28" s="29" t="s">
        <v>1040</v>
      </c>
      <c r="W28" s="29" t="s">
        <v>1041</v>
      </c>
      <c r="X28" s="29" t="s">
        <v>1042</v>
      </c>
      <c r="Y28" s="29" t="s">
        <v>1043</v>
      </c>
      <c r="Z28" s="29" t="s">
        <v>1044</v>
      </c>
      <c r="AA28" s="29" t="s">
        <v>1045</v>
      </c>
      <c r="AB28" s="29" t="s">
        <v>1046</v>
      </c>
      <c r="AC28" s="29" t="s">
        <v>1047</v>
      </c>
      <c r="AD28" s="29" t="s">
        <v>1048</v>
      </c>
      <c r="AE28" s="29" t="s">
        <v>1049</v>
      </c>
      <c r="AF28" s="29" t="s">
        <v>1050</v>
      </c>
      <c r="AG28" s="29" t="s">
        <v>1051</v>
      </c>
      <c r="AH28" s="29" t="s">
        <v>1052</v>
      </c>
      <c r="AI28" s="29" t="s">
        <v>1053</v>
      </c>
      <c r="AJ28" s="29" t="s">
        <v>1054</v>
      </c>
      <c r="AK28" s="29" t="s">
        <v>1055</v>
      </c>
      <c r="AL28" s="29" t="s">
        <v>1056</v>
      </c>
      <c r="AM28" s="29" t="s">
        <v>1057</v>
      </c>
      <c r="AN28" s="34" t="s">
        <v>1058</v>
      </c>
      <c r="AO28" s="34" t="s">
        <v>1059</v>
      </c>
      <c r="AP28" s="25"/>
    </row>
    <row r="29" spans="1:42" s="31" customFormat="1">
      <c r="A29" s="32" t="s">
        <v>1060</v>
      </c>
      <c r="B29" s="32" t="s">
        <v>1061</v>
      </c>
      <c r="C29" s="32" t="s">
        <v>1062</v>
      </c>
      <c r="D29" s="32" t="s">
        <v>1000</v>
      </c>
      <c r="E29" s="32" t="s">
        <v>1009</v>
      </c>
      <c r="F29" s="32" t="s">
        <v>1063</v>
      </c>
      <c r="G29" s="32" t="s">
        <v>1064</v>
      </c>
      <c r="H29" s="32" t="s">
        <v>1065</v>
      </c>
      <c r="I29" s="32" t="s">
        <v>1066</v>
      </c>
      <c r="J29" s="32" t="s">
        <v>1067</v>
      </c>
      <c r="K29" s="32" t="s">
        <v>1067</v>
      </c>
      <c r="L29" s="32" t="s">
        <v>1068</v>
      </c>
      <c r="M29" s="32" t="s">
        <v>1069</v>
      </c>
      <c r="N29" s="32" t="s">
        <v>1070</v>
      </c>
      <c r="O29" s="32" t="s">
        <v>1071</v>
      </c>
      <c r="P29" s="32" t="s">
        <v>1072</v>
      </c>
      <c r="Q29" s="32" t="s">
        <v>1073</v>
      </c>
      <c r="R29" s="32" t="s">
        <v>1074</v>
      </c>
      <c r="S29" s="32" t="s">
        <v>1075</v>
      </c>
      <c r="T29" s="32" t="s">
        <v>1076</v>
      </c>
      <c r="U29" s="32" t="s">
        <v>1077</v>
      </c>
      <c r="V29" s="32" t="s">
        <v>1076</v>
      </c>
      <c r="W29" s="32" t="s">
        <v>1077</v>
      </c>
      <c r="X29" s="32" t="s">
        <v>1078</v>
      </c>
      <c r="Y29" s="32" t="s">
        <v>1077</v>
      </c>
      <c r="Z29" s="32" t="s">
        <v>1076</v>
      </c>
      <c r="AA29" s="32" t="s">
        <v>1077</v>
      </c>
      <c r="AB29" s="32" t="s">
        <v>988</v>
      </c>
      <c r="AC29" s="32" t="s">
        <v>1079</v>
      </c>
      <c r="AD29" s="32" t="s">
        <v>1080</v>
      </c>
      <c r="AE29" s="32" t="s">
        <v>1081</v>
      </c>
      <c r="AF29" s="32" t="s">
        <v>1018</v>
      </c>
      <c r="AG29" s="32" t="s">
        <v>1015</v>
      </c>
      <c r="AH29" s="32" t="s">
        <v>1082</v>
      </c>
      <c r="AI29" s="32" t="s">
        <v>1083</v>
      </c>
      <c r="AJ29" s="32" t="s">
        <v>1067</v>
      </c>
      <c r="AK29" s="32" t="s">
        <v>1083</v>
      </c>
      <c r="AL29" s="32" t="s">
        <v>1067</v>
      </c>
      <c r="AM29" s="32" t="s">
        <v>993</v>
      </c>
      <c r="AN29" s="33" t="s">
        <v>994</v>
      </c>
      <c r="AO29" s="33" t="s">
        <v>995</v>
      </c>
      <c r="AP29" s="25"/>
    </row>
    <row r="30" spans="1:42" s="31" customFormat="1">
      <c r="A30" s="32"/>
      <c r="B30" s="32"/>
      <c r="C30" s="32"/>
      <c r="D30" s="32" t="s">
        <v>1010</v>
      </c>
      <c r="E30" s="32"/>
      <c r="F30" s="32" t="s">
        <v>1084</v>
      </c>
      <c r="G30" s="32" t="s">
        <v>1085</v>
      </c>
      <c r="H30" s="32" t="s">
        <v>1086</v>
      </c>
      <c r="I30" s="32" t="s">
        <v>1087</v>
      </c>
      <c r="J30" s="32"/>
      <c r="K30" s="32"/>
      <c r="L30" s="32" t="s">
        <v>1088</v>
      </c>
      <c r="M30" s="32" t="s">
        <v>1089</v>
      </c>
      <c r="N30" s="32" t="s">
        <v>1066</v>
      </c>
      <c r="O30" s="32" t="s">
        <v>1090</v>
      </c>
      <c r="P30" s="32" t="s">
        <v>1091</v>
      </c>
      <c r="Q30" s="32" t="s">
        <v>1092</v>
      </c>
      <c r="R30" s="32"/>
      <c r="S30" s="32" t="s">
        <v>1073</v>
      </c>
      <c r="T30" s="32" t="s">
        <v>1093</v>
      </c>
      <c r="U30" s="32" t="s">
        <v>1066</v>
      </c>
      <c r="V30" s="32" t="s">
        <v>1093</v>
      </c>
      <c r="W30" s="32" t="s">
        <v>1066</v>
      </c>
      <c r="X30" s="32" t="s">
        <v>1093</v>
      </c>
      <c r="Y30" s="32" t="s">
        <v>1066</v>
      </c>
      <c r="Z30" s="32" t="s">
        <v>1093</v>
      </c>
      <c r="AA30" s="32" t="s">
        <v>1094</v>
      </c>
      <c r="AB30" s="32"/>
      <c r="AC30" s="32"/>
      <c r="AD30" s="32"/>
      <c r="AE30" s="32" t="s">
        <v>1095</v>
      </c>
      <c r="AF30" s="32"/>
      <c r="AG30" s="32"/>
      <c r="AH30" s="32"/>
      <c r="AI30" s="32" t="s">
        <v>1096</v>
      </c>
      <c r="AJ30" s="32" t="s">
        <v>1097</v>
      </c>
      <c r="AK30" s="32" t="s">
        <v>1096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1098</v>
      </c>
      <c r="E31" s="32"/>
      <c r="F31" s="32"/>
      <c r="G31" s="32"/>
      <c r="H31" s="32"/>
      <c r="I31" s="32"/>
      <c r="J31" s="32"/>
      <c r="K31" s="32"/>
      <c r="L31" s="32" t="s">
        <v>1099</v>
      </c>
      <c r="M31" s="32" t="s">
        <v>1100</v>
      </c>
      <c r="N31" s="32" t="s">
        <v>1077</v>
      </c>
      <c r="O31" s="32" t="s">
        <v>1101</v>
      </c>
      <c r="P31" s="32" t="s">
        <v>1102</v>
      </c>
      <c r="Q31" s="32" t="s">
        <v>1103</v>
      </c>
      <c r="R31" s="32"/>
      <c r="S31" s="32" t="s">
        <v>1092</v>
      </c>
      <c r="T31" s="32"/>
      <c r="U31" s="32" t="s">
        <v>1104</v>
      </c>
      <c r="V31" s="32"/>
      <c r="W31" s="32" t="s">
        <v>1105</v>
      </c>
      <c r="X31" s="32"/>
      <c r="Y31" s="32" t="s">
        <v>1105</v>
      </c>
      <c r="Z31" s="32"/>
      <c r="AA31" s="32" t="s">
        <v>1105</v>
      </c>
      <c r="AB31" s="32"/>
      <c r="AC31" s="32"/>
      <c r="AD31" s="32"/>
      <c r="AE31" s="32" t="s">
        <v>1106</v>
      </c>
      <c r="AF31" s="32"/>
      <c r="AG31" s="32"/>
      <c r="AH31" s="32"/>
      <c r="AI31" s="32" t="s">
        <v>1107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1108</v>
      </c>
      <c r="E32" s="32"/>
      <c r="F32" s="32"/>
      <c r="G32" s="32"/>
      <c r="H32" s="32"/>
      <c r="I32" s="32"/>
      <c r="J32" s="32"/>
      <c r="K32" s="32"/>
      <c r="L32" s="32" t="s">
        <v>1109</v>
      </c>
      <c r="M32" s="32"/>
      <c r="N32" s="32"/>
      <c r="O32" s="32"/>
      <c r="P32" s="32" t="s">
        <v>1110</v>
      </c>
      <c r="Q32" s="32" t="s">
        <v>1111</v>
      </c>
      <c r="R32" s="32"/>
      <c r="S32" s="32" t="s">
        <v>1103</v>
      </c>
      <c r="T32" s="32"/>
      <c r="U32" s="32" t="s">
        <v>1112</v>
      </c>
      <c r="V32" s="32"/>
      <c r="W32" s="32" t="s">
        <v>1112</v>
      </c>
      <c r="X32" s="32"/>
      <c r="Y32" s="32" t="s">
        <v>1112</v>
      </c>
      <c r="Z32" s="32"/>
      <c r="AA32" s="32" t="s">
        <v>1112</v>
      </c>
      <c r="AB32" s="32"/>
      <c r="AC32" s="32"/>
      <c r="AD32" s="32"/>
      <c r="AE32" s="32"/>
      <c r="AF32" s="32"/>
      <c r="AG32" s="32"/>
      <c r="AH32" s="32"/>
      <c r="AI32" s="32" t="s">
        <v>1099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1113</v>
      </c>
      <c r="E33" s="32"/>
      <c r="F33" s="32"/>
      <c r="G33" s="32"/>
      <c r="H33" s="32"/>
      <c r="I33" s="32"/>
      <c r="J33" s="32"/>
      <c r="K33" s="32"/>
      <c r="L33" s="32" t="s">
        <v>1114</v>
      </c>
      <c r="M33" s="32"/>
      <c r="N33" s="32"/>
      <c r="O33" s="32"/>
      <c r="P33" s="32"/>
      <c r="Q33" s="32" t="s">
        <v>1115</v>
      </c>
      <c r="R33" s="32"/>
      <c r="S33" s="32" t="s">
        <v>1111</v>
      </c>
      <c r="T33" s="32"/>
      <c r="U33" s="32" t="s">
        <v>1116</v>
      </c>
      <c r="V33" s="32"/>
      <c r="W33" s="32" t="s">
        <v>1116</v>
      </c>
      <c r="X33" s="32"/>
      <c r="Y33" s="32" t="s">
        <v>1116</v>
      </c>
      <c r="Z33" s="32"/>
      <c r="AA33" s="32" t="s">
        <v>1116</v>
      </c>
      <c r="AB33" s="32"/>
      <c r="AC33" s="32"/>
      <c r="AD33" s="32"/>
      <c r="AE33" s="32"/>
      <c r="AF33" s="32"/>
      <c r="AG33" s="32"/>
      <c r="AH33" s="32"/>
      <c r="AI33" s="32" t="s">
        <v>1114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1117</v>
      </c>
      <c r="M34" s="32"/>
      <c r="N34" s="32"/>
      <c r="O34" s="32"/>
      <c r="P34" s="32"/>
      <c r="Q34" s="32" t="s">
        <v>1118</v>
      </c>
      <c r="R34" s="32"/>
      <c r="S34" s="32" t="s">
        <v>1115</v>
      </c>
      <c r="T34" s="32"/>
      <c r="U34" s="32" t="s">
        <v>1119</v>
      </c>
      <c r="V34" s="32"/>
      <c r="W34" s="32" t="s">
        <v>1119</v>
      </c>
      <c r="X34" s="32"/>
      <c r="Y34" s="32" t="s">
        <v>1119</v>
      </c>
      <c r="Z34" s="32"/>
      <c r="AA34" s="32" t="s">
        <v>1119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1120</v>
      </c>
      <c r="M35" s="32"/>
      <c r="N35" s="32"/>
      <c r="O35" s="32"/>
      <c r="P35" s="32"/>
      <c r="Q35" s="32" t="s">
        <v>1121</v>
      </c>
      <c r="R35" s="32"/>
      <c r="S35" s="32" t="s">
        <v>1118</v>
      </c>
      <c r="T35" s="32"/>
      <c r="U35" s="32" t="s">
        <v>1122</v>
      </c>
      <c r="V35" s="32"/>
      <c r="W35" s="32" t="s">
        <v>1122</v>
      </c>
      <c r="X35" s="32"/>
      <c r="Y35" s="32" t="s">
        <v>1122</v>
      </c>
      <c r="Z35" s="32"/>
      <c r="AA35" s="32" t="s">
        <v>1122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1123</v>
      </c>
      <c r="R36" s="32"/>
      <c r="S36" s="32" t="s">
        <v>1121</v>
      </c>
      <c r="T36" s="32"/>
      <c r="U36" s="32" t="s">
        <v>1124</v>
      </c>
      <c r="V36" s="32"/>
      <c r="W36" s="32" t="s">
        <v>1124</v>
      </c>
      <c r="X36" s="32"/>
      <c r="Y36" s="32" t="s">
        <v>1124</v>
      </c>
      <c r="Z36" s="32"/>
      <c r="AA36" s="32" t="s">
        <v>1124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1125</v>
      </c>
      <c r="R37" s="32"/>
      <c r="S37" s="32" t="s">
        <v>1123</v>
      </c>
      <c r="T37" s="32"/>
      <c r="U37" s="32" t="s">
        <v>1109</v>
      </c>
      <c r="V37" s="32"/>
      <c r="W37" s="32" t="s">
        <v>1109</v>
      </c>
      <c r="X37" s="32"/>
      <c r="Y37" s="32" t="s">
        <v>1109</v>
      </c>
      <c r="Z37" s="32"/>
      <c r="AA37" s="32" t="s">
        <v>1109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1126</v>
      </c>
      <c r="R38" s="32"/>
      <c r="S38" s="32" t="s">
        <v>1125</v>
      </c>
      <c r="T38" s="32"/>
      <c r="U38" s="32" t="s">
        <v>1127</v>
      </c>
      <c r="V38" s="32"/>
      <c r="W38" s="32" t="s">
        <v>1127</v>
      </c>
      <c r="X38" s="32"/>
      <c r="Y38" s="32" t="s">
        <v>1127</v>
      </c>
      <c r="Z38" s="32"/>
      <c r="AA38" s="32" t="s">
        <v>1127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1128</v>
      </c>
      <c r="R39" s="35"/>
      <c r="S39" s="35" t="s">
        <v>1126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1129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ySplit="5" topLeftCell="BK187" activePane="bottomRight" state="frozen"/>
      <selection pane="bottomRight" activeCell="BO189" sqref="BO189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1130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51" t="s">
        <v>1131</v>
      </c>
      <c r="AJ1" s="352"/>
      <c r="AK1" s="352"/>
      <c r="AL1" s="352"/>
      <c r="AM1" s="352"/>
      <c r="AN1" s="352"/>
      <c r="AO1" s="352"/>
      <c r="AP1" s="352"/>
      <c r="AQ1" s="352"/>
      <c r="AR1" s="353"/>
      <c r="AS1" s="353"/>
      <c r="AT1" s="353"/>
      <c r="AU1" s="353"/>
      <c r="AV1" s="353"/>
      <c r="AW1" s="353"/>
      <c r="AX1" s="352"/>
      <c r="AY1" s="352"/>
      <c r="AZ1" s="352"/>
      <c r="BA1" s="352"/>
      <c r="BB1" s="352"/>
      <c r="BC1" s="352"/>
      <c r="BD1" s="352"/>
      <c r="BE1" s="352"/>
      <c r="BF1" s="354"/>
      <c r="BG1" s="3"/>
      <c r="BH1" s="355" t="s">
        <v>1132</v>
      </c>
      <c r="BI1" s="356"/>
      <c r="BJ1" s="357"/>
      <c r="BK1" s="358"/>
      <c r="BL1" s="49"/>
      <c r="BM1" s="348" t="s">
        <v>1133</v>
      </c>
      <c r="BN1" s="349"/>
      <c r="BO1" s="349"/>
      <c r="BP1" s="349"/>
      <c r="BQ1" s="349"/>
      <c r="BR1" s="349"/>
      <c r="BS1" s="350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1134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1135</v>
      </c>
      <c r="T2" s="20"/>
      <c r="U2" s="77"/>
      <c r="V2" s="199"/>
      <c r="W2" s="22"/>
      <c r="X2" s="20"/>
      <c r="Y2" s="21"/>
      <c r="Z2" s="2"/>
      <c r="AA2" s="146" t="s">
        <v>1136</v>
      </c>
      <c r="AB2" s="20"/>
      <c r="AC2" s="20"/>
      <c r="AD2" s="20"/>
      <c r="AE2" s="72"/>
      <c r="AF2" s="72"/>
      <c r="AG2" s="85"/>
      <c r="AH2" s="3"/>
      <c r="AI2" s="351" t="s">
        <v>1134</v>
      </c>
      <c r="AJ2" s="352"/>
      <c r="AK2" s="352"/>
      <c r="AL2" s="352"/>
      <c r="AM2" s="352"/>
      <c r="AN2" s="352"/>
      <c r="AO2" s="352"/>
      <c r="AP2" s="352"/>
      <c r="AQ2" s="354"/>
      <c r="AR2" s="239"/>
      <c r="AS2" s="366" t="s">
        <v>1137</v>
      </c>
      <c r="AT2" s="353"/>
      <c r="AU2" s="353"/>
      <c r="AV2" s="353"/>
      <c r="AW2" s="353"/>
      <c r="AX2" s="352"/>
      <c r="AY2" s="354"/>
      <c r="AZ2" s="4"/>
      <c r="BA2" s="345" t="s">
        <v>1138</v>
      </c>
      <c r="BB2" s="347"/>
      <c r="BC2" s="351" t="s">
        <v>1135</v>
      </c>
      <c r="BD2" s="352"/>
      <c r="BE2" s="352"/>
      <c r="BF2" s="354"/>
      <c r="BG2" s="3"/>
      <c r="BH2" s="359"/>
      <c r="BI2" s="360"/>
      <c r="BJ2" s="361"/>
      <c r="BK2" s="362"/>
      <c r="BL2" s="49"/>
      <c r="BM2" s="363"/>
      <c r="BN2" s="364"/>
      <c r="BO2" s="364"/>
      <c r="BP2" s="364"/>
      <c r="BQ2" s="364"/>
      <c r="BR2" s="364"/>
      <c r="BS2" s="365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1139</v>
      </c>
      <c r="G3" s="54"/>
      <c r="H3" s="53" t="s">
        <v>1140</v>
      </c>
      <c r="I3" s="55"/>
      <c r="J3" s="55"/>
      <c r="K3" s="55"/>
      <c r="L3" s="73"/>
      <c r="M3" s="55"/>
      <c r="N3" s="78"/>
      <c r="O3" s="53" t="s">
        <v>1137</v>
      </c>
      <c r="P3" s="54"/>
      <c r="Q3" s="76" t="s">
        <v>1141</v>
      </c>
      <c r="R3" s="54"/>
      <c r="S3" s="53" t="s">
        <v>1142</v>
      </c>
      <c r="T3" s="55"/>
      <c r="U3" s="78"/>
      <c r="V3" s="200"/>
      <c r="W3" s="56" t="s">
        <v>1143</v>
      </c>
      <c r="X3" s="57"/>
      <c r="Y3" s="58"/>
      <c r="Z3" s="59"/>
      <c r="AA3" s="147" t="s">
        <v>1144</v>
      </c>
      <c r="AB3" s="60"/>
      <c r="AC3" s="60"/>
      <c r="AD3" s="61"/>
      <c r="AE3" s="82" t="s">
        <v>1145</v>
      </c>
      <c r="AF3" s="84"/>
      <c r="AG3" s="86"/>
      <c r="AH3" s="62"/>
      <c r="AI3" s="345" t="s">
        <v>1139</v>
      </c>
      <c r="AJ3" s="347"/>
      <c r="AK3" s="345" t="s">
        <v>1140</v>
      </c>
      <c r="AL3" s="346"/>
      <c r="AM3" s="346"/>
      <c r="AN3" s="346"/>
      <c r="AO3" s="346"/>
      <c r="AP3" s="346"/>
      <c r="AQ3" s="347"/>
      <c r="AR3" s="240"/>
      <c r="AS3" s="369" t="s">
        <v>1146</v>
      </c>
      <c r="AT3" s="370"/>
      <c r="AU3" s="369" t="s">
        <v>1147</v>
      </c>
      <c r="AV3" s="370"/>
      <c r="AW3" s="369" t="s">
        <v>1148</v>
      </c>
      <c r="AX3" s="371"/>
      <c r="AY3" s="63" t="s">
        <v>1149</v>
      </c>
      <c r="AZ3" s="63"/>
      <c r="BA3" s="367"/>
      <c r="BB3" s="368"/>
      <c r="BC3" s="345" t="s">
        <v>1142</v>
      </c>
      <c r="BD3" s="346"/>
      <c r="BE3" s="346"/>
      <c r="BF3" s="347"/>
      <c r="BG3" s="62"/>
      <c r="BH3" s="359"/>
      <c r="BI3" s="360"/>
      <c r="BJ3" s="361"/>
      <c r="BK3" s="362"/>
      <c r="BL3" s="49"/>
      <c r="BM3" s="348" t="s">
        <v>1150</v>
      </c>
      <c r="BN3" s="349"/>
      <c r="BO3" s="349"/>
      <c r="BP3" s="350"/>
      <c r="BQ3" s="348" t="s">
        <v>758</v>
      </c>
      <c r="BR3" s="349"/>
      <c r="BS3" s="350"/>
      <c r="BT3" s="224"/>
      <c r="BU3" s="64"/>
      <c r="BV3" s="64"/>
      <c r="BW3" s="64"/>
    </row>
    <row r="4" spans="1:76" s="7" customFormat="1" ht="14.25" customHeight="1">
      <c r="A4" s="42" t="s">
        <v>1151</v>
      </c>
      <c r="B4" s="43" t="s">
        <v>1152</v>
      </c>
      <c r="C4" s="44" t="s">
        <v>1151</v>
      </c>
      <c r="D4" s="45" t="s">
        <v>1153</v>
      </c>
      <c r="E4" s="46"/>
      <c r="F4" s="45" t="s">
        <v>1153</v>
      </c>
      <c r="G4" s="42" t="s">
        <v>1151</v>
      </c>
      <c r="H4" s="43" t="s">
        <v>1152</v>
      </c>
      <c r="I4" s="43" t="s">
        <v>1152</v>
      </c>
      <c r="J4" s="43" t="s">
        <v>1152</v>
      </c>
      <c r="K4" s="43" t="s">
        <v>1152</v>
      </c>
      <c r="L4" s="74" t="s">
        <v>1152</v>
      </c>
      <c r="M4" s="43" t="s">
        <v>1152</v>
      </c>
      <c r="N4" s="135" t="s">
        <v>1152</v>
      </c>
      <c r="O4" s="43" t="s">
        <v>1152</v>
      </c>
      <c r="P4" s="43" t="s">
        <v>1152</v>
      </c>
      <c r="Q4" s="74" t="s">
        <v>1152</v>
      </c>
      <c r="R4" s="42" t="s">
        <v>1151</v>
      </c>
      <c r="S4" s="45" t="s">
        <v>1153</v>
      </c>
      <c r="T4" s="45" t="s">
        <v>1153</v>
      </c>
      <c r="U4" s="79" t="s">
        <v>1151</v>
      </c>
      <c r="V4" s="201" t="s">
        <v>1152</v>
      </c>
      <c r="W4" s="47" t="s">
        <v>1152</v>
      </c>
      <c r="X4" s="45" t="s">
        <v>1153</v>
      </c>
      <c r="Y4" s="45" t="s">
        <v>1153</v>
      </c>
      <c r="Z4" s="45" t="s">
        <v>1153</v>
      </c>
      <c r="AA4" s="74" t="s">
        <v>1152</v>
      </c>
      <c r="AB4" s="45" t="s">
        <v>1153</v>
      </c>
      <c r="AC4" s="45" t="s">
        <v>1153</v>
      </c>
      <c r="AD4" s="43" t="s">
        <v>1152</v>
      </c>
      <c r="AE4" s="74" t="s">
        <v>1152</v>
      </c>
      <c r="AF4" s="74" t="s">
        <v>1152</v>
      </c>
      <c r="AG4" s="74" t="s">
        <v>1152</v>
      </c>
      <c r="AH4" s="48"/>
      <c r="AI4" s="166" t="s">
        <v>1153</v>
      </c>
      <c r="AJ4" s="42" t="s">
        <v>1151</v>
      </c>
      <c r="AK4" s="135" t="s">
        <v>1152</v>
      </c>
      <c r="AL4" s="135" t="s">
        <v>1152</v>
      </c>
      <c r="AM4" s="135" t="s">
        <v>1152</v>
      </c>
      <c r="AN4" s="135" t="s">
        <v>1152</v>
      </c>
      <c r="AO4" s="43" t="s">
        <v>1152</v>
      </c>
      <c r="AP4" s="43" t="s">
        <v>1152</v>
      </c>
      <c r="AQ4" s="43" t="s">
        <v>1152</v>
      </c>
      <c r="AR4" s="241" t="s">
        <v>1152</v>
      </c>
      <c r="AS4" s="241" t="s">
        <v>1152</v>
      </c>
      <c r="AT4" s="241" t="s">
        <v>1152</v>
      </c>
      <c r="AU4" s="241" t="s">
        <v>1152</v>
      </c>
      <c r="AV4" s="241" t="s">
        <v>1152</v>
      </c>
      <c r="AW4" s="241" t="s">
        <v>1152</v>
      </c>
      <c r="AX4" s="43" t="s">
        <v>1152</v>
      </c>
      <c r="AY4" s="42" t="s">
        <v>1151</v>
      </c>
      <c r="AZ4" s="45" t="s">
        <v>1153</v>
      </c>
      <c r="BA4" s="43" t="s">
        <v>1152</v>
      </c>
      <c r="BB4" s="42" t="s">
        <v>1151</v>
      </c>
      <c r="BC4" s="45" t="s">
        <v>1153</v>
      </c>
      <c r="BD4" s="45" t="s">
        <v>1153</v>
      </c>
      <c r="BE4" s="42" t="s">
        <v>1151</v>
      </c>
      <c r="BF4" s="43" t="s">
        <v>1152</v>
      </c>
      <c r="BG4" s="49" t="s">
        <v>1154</v>
      </c>
      <c r="BH4" s="43" t="s">
        <v>1152</v>
      </c>
      <c r="BI4" s="43" t="s">
        <v>1152</v>
      </c>
      <c r="BJ4" s="47" t="s">
        <v>1152</v>
      </c>
      <c r="BK4" s="43" t="s">
        <v>1152</v>
      </c>
      <c r="BL4" s="49" t="s">
        <v>1154</v>
      </c>
      <c r="BM4" s="45" t="s">
        <v>1153</v>
      </c>
      <c r="BN4" s="45" t="s">
        <v>1153</v>
      </c>
      <c r="BO4" s="45" t="s">
        <v>1153</v>
      </c>
      <c r="BP4" s="43" t="s">
        <v>1152</v>
      </c>
      <c r="BQ4" s="42" t="s">
        <v>1151</v>
      </c>
      <c r="BR4" s="42" t="s">
        <v>1151</v>
      </c>
      <c r="BS4" s="42" t="s">
        <v>1151</v>
      </c>
      <c r="BT4" s="169"/>
      <c r="BX4" s="6"/>
    </row>
    <row r="5" spans="1:76" s="223" customFormat="1" ht="14.25" customHeight="1">
      <c r="A5" s="220" t="s">
        <v>1155</v>
      </c>
      <c r="B5" s="220" t="s">
        <v>1156</v>
      </c>
      <c r="C5" s="269" t="s">
        <v>1157</v>
      </c>
      <c r="D5" s="221" t="s">
        <v>596</v>
      </c>
      <c r="E5" s="221" t="s">
        <v>1158</v>
      </c>
      <c r="F5" s="221" t="s">
        <v>1159</v>
      </c>
      <c r="G5" s="221" t="s">
        <v>1160</v>
      </c>
      <c r="H5" s="221" t="s">
        <v>1161</v>
      </c>
      <c r="I5" s="221" t="s">
        <v>1162</v>
      </c>
      <c r="J5" s="221" t="s">
        <v>3</v>
      </c>
      <c r="K5" s="221" t="s">
        <v>1163</v>
      </c>
      <c r="L5" s="221" t="s">
        <v>1164</v>
      </c>
      <c r="M5" s="221" t="s">
        <v>1165</v>
      </c>
      <c r="N5" s="282" t="s">
        <v>7</v>
      </c>
      <c r="O5" s="221" t="s">
        <v>1166</v>
      </c>
      <c r="P5" s="221" t="s">
        <v>1167</v>
      </c>
      <c r="Q5" s="269" t="s">
        <v>1168</v>
      </c>
      <c r="R5" s="221" t="s">
        <v>1169</v>
      </c>
      <c r="S5" s="221" t="s">
        <v>1170</v>
      </c>
      <c r="T5" s="221" t="s">
        <v>1171</v>
      </c>
      <c r="U5" s="270" t="s">
        <v>6</v>
      </c>
      <c r="V5" s="221" t="s">
        <v>1172</v>
      </c>
      <c r="W5" s="221" t="s">
        <v>1173</v>
      </c>
      <c r="X5" s="221" t="s">
        <v>1174</v>
      </c>
      <c r="Y5" s="221" t="s">
        <v>1175</v>
      </c>
      <c r="Z5" s="221" t="s">
        <v>603</v>
      </c>
      <c r="AA5" s="269" t="s">
        <v>1176</v>
      </c>
      <c r="AB5" s="221" t="s">
        <v>1177</v>
      </c>
      <c r="AC5" s="221" t="s">
        <v>1178</v>
      </c>
      <c r="AD5" s="221" t="s">
        <v>1179</v>
      </c>
      <c r="AE5" s="269" t="s">
        <v>1180</v>
      </c>
      <c r="AF5" s="269" t="s">
        <v>1181</v>
      </c>
      <c r="AG5" s="269" t="s">
        <v>1182</v>
      </c>
      <c r="AH5" s="221" t="s">
        <v>1183</v>
      </c>
      <c r="AI5" s="221" t="s">
        <v>1184</v>
      </c>
      <c r="AJ5" s="221" t="s">
        <v>1185</v>
      </c>
      <c r="AK5" s="270" t="s">
        <v>1186</v>
      </c>
      <c r="AL5" s="270" t="s">
        <v>1187</v>
      </c>
      <c r="AM5" s="270" t="s">
        <v>1188</v>
      </c>
      <c r="AN5" s="270" t="s">
        <v>1189</v>
      </c>
      <c r="AO5" s="221" t="s">
        <v>1190</v>
      </c>
      <c r="AP5" s="221" t="s">
        <v>1191</v>
      </c>
      <c r="AQ5" s="221" t="s">
        <v>1192</v>
      </c>
      <c r="AR5" s="271" t="s">
        <v>1193</v>
      </c>
      <c r="AS5" s="271" t="s">
        <v>1194</v>
      </c>
      <c r="AT5" s="271" t="s">
        <v>1195</v>
      </c>
      <c r="AU5" s="271" t="s">
        <v>1196</v>
      </c>
      <c r="AV5" s="271" t="s">
        <v>1197</v>
      </c>
      <c r="AW5" s="271" t="s">
        <v>1198</v>
      </c>
      <c r="AX5" s="221" t="s">
        <v>1199</v>
      </c>
      <c r="AY5" s="221" t="s">
        <v>1149</v>
      </c>
      <c r="AZ5" s="221" t="s">
        <v>1200</v>
      </c>
      <c r="BA5" s="221" t="s">
        <v>1201</v>
      </c>
      <c r="BB5" s="221" t="s">
        <v>1202</v>
      </c>
      <c r="BC5" s="221" t="s">
        <v>1203</v>
      </c>
      <c r="BD5" s="221" t="s">
        <v>1204</v>
      </c>
      <c r="BE5" s="221" t="s">
        <v>1205</v>
      </c>
      <c r="BF5" s="221" t="s">
        <v>1206</v>
      </c>
      <c r="BG5" s="221" t="s">
        <v>1207</v>
      </c>
      <c r="BH5" s="221" t="s">
        <v>1208</v>
      </c>
      <c r="BI5" s="221" t="s">
        <v>1209</v>
      </c>
      <c r="BJ5" s="221" t="s">
        <v>1210</v>
      </c>
      <c r="BK5" s="221" t="s">
        <v>1211</v>
      </c>
      <c r="BL5" s="221" t="s">
        <v>1212</v>
      </c>
      <c r="BM5" s="221" t="s">
        <v>1213</v>
      </c>
      <c r="BN5" s="221" t="s">
        <v>1214</v>
      </c>
      <c r="BO5" s="221" t="s">
        <v>1215</v>
      </c>
      <c r="BP5" s="221" t="s">
        <v>1216</v>
      </c>
      <c r="BQ5" s="221" t="s">
        <v>1217</v>
      </c>
      <c r="BR5" s="221" t="s">
        <v>1218</v>
      </c>
      <c r="BS5" s="221" t="s">
        <v>1219</v>
      </c>
      <c r="BT5" s="169" t="s">
        <v>1220</v>
      </c>
      <c r="BX5" s="222"/>
    </row>
    <row r="6" spans="1:76" hidden="1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842</v>
      </c>
      <c r="E6" s="314">
        <v>394</v>
      </c>
      <c r="F6" s="172" t="s">
        <v>784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1221</v>
      </c>
      <c r="W6" s="173" t="s">
        <v>1222</v>
      </c>
      <c r="X6" s="218" t="s">
        <v>963</v>
      </c>
      <c r="Y6" s="158"/>
      <c r="Z6" s="158"/>
      <c r="AA6" s="83" t="s">
        <v>1223</v>
      </c>
      <c r="AB6" s="70" t="s">
        <v>954</v>
      </c>
      <c r="AC6" s="70" t="s">
        <v>608</v>
      </c>
      <c r="AD6" s="173">
        <v>0.29166666666666669</v>
      </c>
      <c r="AE6" s="83">
        <v>9414</v>
      </c>
      <c r="AF6" s="83" t="s">
        <v>608</v>
      </c>
      <c r="AG6" s="83" t="s">
        <v>608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1224</v>
      </c>
      <c r="BK6" s="16" t="s">
        <v>1224</v>
      </c>
      <c r="BL6" s="15"/>
      <c r="BM6" s="14" t="s">
        <v>988</v>
      </c>
      <c r="BN6" s="14" t="s">
        <v>988</v>
      </c>
      <c r="BO6" s="165" t="s">
        <v>988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 hidden="1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869</v>
      </c>
      <c r="E7" s="314">
        <v>324</v>
      </c>
      <c r="F7" s="172" t="s">
        <v>791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608</v>
      </c>
      <c r="J7" s="217">
        <v>98</v>
      </c>
      <c r="K7" s="217">
        <v>538.24</v>
      </c>
      <c r="L7" s="83" t="s">
        <v>608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1225</v>
      </c>
      <c r="W7" s="173" t="s">
        <v>1226</v>
      </c>
      <c r="X7" s="218" t="s">
        <v>963</v>
      </c>
      <c r="Y7" s="158"/>
      <c r="Z7" s="158"/>
      <c r="AA7" s="83" t="s">
        <v>608</v>
      </c>
      <c r="AB7" s="70" t="s">
        <v>608</v>
      </c>
      <c r="AC7" s="70" t="s">
        <v>608</v>
      </c>
      <c r="AD7" s="173" t="s">
        <v>608</v>
      </c>
      <c r="AE7" s="83" t="s">
        <v>608</v>
      </c>
      <c r="AF7" s="83" t="s">
        <v>608</v>
      </c>
      <c r="AG7" s="83" t="s">
        <v>608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1227</v>
      </c>
      <c r="BK7" s="16" t="s">
        <v>1227</v>
      </c>
      <c r="BL7" s="15"/>
      <c r="BM7" s="14" t="s">
        <v>990</v>
      </c>
      <c r="BN7" s="14" t="s">
        <v>1015</v>
      </c>
      <c r="BO7" s="165" t="s">
        <v>1015</v>
      </c>
      <c r="BP7" s="16" t="s">
        <v>1227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 hidden="1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891</v>
      </c>
      <c r="E8" s="314">
        <v>396</v>
      </c>
      <c r="F8" s="172" t="s">
        <v>791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608</v>
      </c>
      <c r="J8" s="217">
        <v>74</v>
      </c>
      <c r="K8" s="217">
        <v>334.1</v>
      </c>
      <c r="L8" s="83" t="s">
        <v>608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1228</v>
      </c>
      <c r="W8" s="173" t="s">
        <v>1229</v>
      </c>
      <c r="X8" s="218" t="s">
        <v>963</v>
      </c>
      <c r="Y8" s="158"/>
      <c r="Z8" s="158"/>
      <c r="AA8" s="83" t="s">
        <v>608</v>
      </c>
      <c r="AB8" s="70" t="s">
        <v>608</v>
      </c>
      <c r="AC8" s="70" t="s">
        <v>608</v>
      </c>
      <c r="AD8" s="173" t="s">
        <v>608</v>
      </c>
      <c r="AE8" s="83" t="s">
        <v>608</v>
      </c>
      <c r="AF8" s="83" t="s">
        <v>608</v>
      </c>
      <c r="AG8" s="83" t="s">
        <v>608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1230</v>
      </c>
      <c r="BK8" s="16" t="s">
        <v>1231</v>
      </c>
      <c r="BL8" s="15"/>
      <c r="BM8" s="14" t="s">
        <v>988</v>
      </c>
      <c r="BN8" s="14" t="s">
        <v>988</v>
      </c>
      <c r="BO8" s="165" t="s">
        <v>988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 hidden="1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707</v>
      </c>
      <c r="E9" s="314">
        <v>313</v>
      </c>
      <c r="F9" s="172" t="s">
        <v>630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608</v>
      </c>
      <c r="M9" s="217" t="s">
        <v>1232</v>
      </c>
      <c r="N9" s="217" t="s">
        <v>1233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1234</v>
      </c>
      <c r="W9" s="173" t="s">
        <v>1235</v>
      </c>
      <c r="X9" s="218" t="s">
        <v>958</v>
      </c>
      <c r="Y9" s="158"/>
      <c r="Z9" s="158"/>
      <c r="AA9" s="83">
        <v>1</v>
      </c>
      <c r="AB9" s="70" t="s">
        <v>954</v>
      </c>
      <c r="AC9" s="70" t="s">
        <v>949</v>
      </c>
      <c r="AD9" s="173">
        <v>0.29166666666666669</v>
      </c>
      <c r="AE9" s="83">
        <v>5487</v>
      </c>
      <c r="AF9" s="83" t="s">
        <v>608</v>
      </c>
      <c r="AG9" s="83" t="s">
        <v>608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1236</v>
      </c>
      <c r="BK9" s="16" t="s">
        <v>1236</v>
      </c>
      <c r="BL9" s="15"/>
      <c r="BM9" s="14" t="s">
        <v>988</v>
      </c>
      <c r="BN9" s="14" t="s">
        <v>988</v>
      </c>
      <c r="BO9" s="165" t="s">
        <v>988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 hidden="1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817</v>
      </c>
      <c r="E10" s="314">
        <v>324</v>
      </c>
      <c r="F10" s="172" t="s">
        <v>714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1237</v>
      </c>
      <c r="W10" s="173" t="s">
        <v>1238</v>
      </c>
      <c r="X10" s="218" t="s">
        <v>963</v>
      </c>
      <c r="Y10" s="158"/>
      <c r="Z10" s="158"/>
      <c r="AA10" s="83">
        <v>1</v>
      </c>
      <c r="AB10" s="70" t="s">
        <v>954</v>
      </c>
      <c r="AC10" s="70" t="s">
        <v>949</v>
      </c>
      <c r="AD10" s="173">
        <v>0.29166666666666669</v>
      </c>
      <c r="AE10" s="83">
        <v>6236</v>
      </c>
      <c r="AF10" s="83">
        <v>6636</v>
      </c>
      <c r="AG10" s="83" t="s">
        <v>608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1239</v>
      </c>
      <c r="BK10" s="16" t="s">
        <v>1239</v>
      </c>
      <c r="BL10" s="15"/>
      <c r="BM10" s="14" t="s">
        <v>980</v>
      </c>
      <c r="BN10" s="14" t="s">
        <v>1011</v>
      </c>
      <c r="BO10" s="165" t="s">
        <v>1069</v>
      </c>
      <c r="BP10" s="16" t="s">
        <v>1239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 hidden="1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894</v>
      </c>
      <c r="E11" s="314">
        <v>326</v>
      </c>
      <c r="F11" s="172" t="s">
        <v>791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608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1240</v>
      </c>
      <c r="W11" s="173" t="s">
        <v>1229</v>
      </c>
      <c r="X11" s="218" t="s">
        <v>963</v>
      </c>
      <c r="Y11" s="158"/>
      <c r="Z11" s="158"/>
      <c r="AA11" s="83" t="s">
        <v>608</v>
      </c>
      <c r="AB11" s="70" t="s">
        <v>608</v>
      </c>
      <c r="AC11" s="70" t="s">
        <v>608</v>
      </c>
      <c r="AD11" s="173" t="s">
        <v>608</v>
      </c>
      <c r="AE11" s="83" t="s">
        <v>608</v>
      </c>
      <c r="AF11" s="83" t="s">
        <v>608</v>
      </c>
      <c r="AG11" s="83" t="s">
        <v>608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1241</v>
      </c>
      <c r="BK11" s="16" t="s">
        <v>1241</v>
      </c>
      <c r="BL11" s="15"/>
      <c r="BM11" s="14" t="s">
        <v>988</v>
      </c>
      <c r="BN11" s="14" t="s">
        <v>988</v>
      </c>
      <c r="BO11" s="165" t="s">
        <v>988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 hidden="1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865</v>
      </c>
      <c r="E12" s="314">
        <v>68</v>
      </c>
      <c r="F12" s="172" t="s">
        <v>798</v>
      </c>
      <c r="G12" s="9" t="str">
        <f>IF(D12="","*",VLOOKUP(F12,BS_ATIVIDADE[#All],3,FALSE))</f>
        <v>TRILHO - SUBSTITUIÇÂO</v>
      </c>
      <c r="H12" s="173" t="s">
        <v>608</v>
      </c>
      <c r="I12" s="173" t="s">
        <v>608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1242</v>
      </c>
      <c r="W12" s="173" t="s">
        <v>1243</v>
      </c>
      <c r="X12" s="218" t="s">
        <v>963</v>
      </c>
      <c r="Y12" s="158"/>
      <c r="Z12" s="158"/>
      <c r="AA12" s="83" t="s">
        <v>608</v>
      </c>
      <c r="AB12" s="70" t="s">
        <v>608</v>
      </c>
      <c r="AC12" s="70" t="s">
        <v>608</v>
      </c>
      <c r="AD12" s="173" t="s">
        <v>608</v>
      </c>
      <c r="AE12" s="83" t="s">
        <v>608</v>
      </c>
      <c r="AF12" s="83" t="s">
        <v>608</v>
      </c>
      <c r="AG12" s="83" t="s">
        <v>608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1244</v>
      </c>
      <c r="BK12" s="16" t="s">
        <v>1244</v>
      </c>
      <c r="BL12" s="15"/>
      <c r="BM12" s="14" t="s">
        <v>988</v>
      </c>
      <c r="BN12" s="14" t="s">
        <v>988</v>
      </c>
      <c r="BO12" s="165" t="s">
        <v>988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 hidden="1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787</v>
      </c>
      <c r="E13" s="314">
        <v>68</v>
      </c>
      <c r="F13" s="172" t="s">
        <v>740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1245</v>
      </c>
      <c r="W13" s="173" t="s">
        <v>1238</v>
      </c>
      <c r="X13" s="218" t="s">
        <v>963</v>
      </c>
      <c r="Y13" s="158"/>
      <c r="Z13" s="158"/>
      <c r="AA13" s="83">
        <v>1</v>
      </c>
      <c r="AB13" s="70" t="s">
        <v>954</v>
      </c>
      <c r="AC13" s="70" t="s">
        <v>949</v>
      </c>
      <c r="AD13" s="173">
        <v>0.29166666666666669</v>
      </c>
      <c r="AE13" s="83">
        <v>6241</v>
      </c>
      <c r="AF13" s="83" t="s">
        <v>608</v>
      </c>
      <c r="AG13" s="83" t="s">
        <v>608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1246</v>
      </c>
      <c r="BK13" s="16" t="s">
        <v>1246</v>
      </c>
      <c r="BL13" s="15"/>
      <c r="BM13" s="14" t="s">
        <v>986</v>
      </c>
      <c r="BN13" s="14" t="s">
        <v>1005</v>
      </c>
      <c r="BO13" s="165" t="s">
        <v>1078</v>
      </c>
      <c r="BP13" s="16" t="s">
        <v>1246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 hidden="1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810</v>
      </c>
      <c r="E14" s="314">
        <v>444</v>
      </c>
      <c r="F14" s="70" t="s">
        <v>811</v>
      </c>
      <c r="G14" s="9" t="str">
        <f>IF(D14="","*",VLOOKUP(F14,BS_ATIVIDADE[#All],3,FALSE))</f>
        <v>OUTROS</v>
      </c>
      <c r="H14" s="173" t="s">
        <v>1247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1248</v>
      </c>
      <c r="N14" s="217" t="s">
        <v>1249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1250</v>
      </c>
      <c r="W14" s="217" t="s">
        <v>1251</v>
      </c>
      <c r="X14" s="218" t="s">
        <v>963</v>
      </c>
      <c r="Y14" s="158"/>
      <c r="Z14" s="158"/>
      <c r="AA14" s="217" t="s">
        <v>608</v>
      </c>
      <c r="AB14" s="172" t="s">
        <v>608</v>
      </c>
      <c r="AC14" s="172" t="s">
        <v>608</v>
      </c>
      <c r="AD14" s="316" t="s">
        <v>608</v>
      </c>
      <c r="AE14" s="217" t="s">
        <v>608</v>
      </c>
      <c r="AF14" s="217" t="s">
        <v>608</v>
      </c>
      <c r="AG14" s="217" t="s">
        <v>608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1252</v>
      </c>
      <c r="BK14" s="16" t="s">
        <v>1252</v>
      </c>
      <c r="BL14" s="15"/>
      <c r="BM14" s="14" t="s">
        <v>988</v>
      </c>
      <c r="BN14" s="14" t="s">
        <v>988</v>
      </c>
      <c r="BO14" s="165" t="s">
        <v>988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 hidden="1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851</v>
      </c>
      <c r="E15" s="314">
        <v>359</v>
      </c>
      <c r="F15" s="172" t="s">
        <v>752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608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1253</v>
      </c>
      <c r="W15" s="173" t="s">
        <v>1254</v>
      </c>
      <c r="X15" s="218" t="s">
        <v>963</v>
      </c>
      <c r="Y15" s="158"/>
      <c r="Z15" s="158"/>
      <c r="AA15" s="83">
        <v>1</v>
      </c>
      <c r="AB15" s="70" t="s">
        <v>954</v>
      </c>
      <c r="AC15" s="70" t="s">
        <v>608</v>
      </c>
      <c r="AD15" s="173">
        <v>0.29166666666666669</v>
      </c>
      <c r="AE15" s="83">
        <v>9406</v>
      </c>
      <c r="AF15" s="83" t="s">
        <v>608</v>
      </c>
      <c r="AG15" s="83" t="s">
        <v>608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1255</v>
      </c>
      <c r="BK15" s="16" t="s">
        <v>1255</v>
      </c>
      <c r="BL15" s="15"/>
      <c r="BM15" s="14" t="s">
        <v>984</v>
      </c>
      <c r="BN15" s="14" t="s">
        <v>1005</v>
      </c>
      <c r="BO15" s="165" t="s">
        <v>1076</v>
      </c>
      <c r="BP15" s="16" t="s">
        <v>1255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 hidden="1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608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 hidden="1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 hidden="1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858</v>
      </c>
      <c r="E18" s="314">
        <v>14</v>
      </c>
      <c r="F18" s="172" t="s">
        <v>765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608</v>
      </c>
      <c r="J18" s="217">
        <v>98</v>
      </c>
      <c r="K18" s="217">
        <v>615.41999999999996</v>
      </c>
      <c r="L18" s="83" t="s">
        <v>608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1256</v>
      </c>
      <c r="W18" s="173" t="s">
        <v>1257</v>
      </c>
      <c r="X18" s="218" t="s">
        <v>963</v>
      </c>
      <c r="Y18" s="158" t="s">
        <v>966</v>
      </c>
      <c r="Z18" s="158" t="s">
        <v>964</v>
      </c>
      <c r="AA18" s="83" t="s">
        <v>608</v>
      </c>
      <c r="AB18" s="70" t="s">
        <v>608</v>
      </c>
      <c r="AC18" s="70" t="s">
        <v>608</v>
      </c>
      <c r="AD18" s="173" t="s">
        <v>608</v>
      </c>
      <c r="AE18" s="83" t="s">
        <v>608</v>
      </c>
      <c r="AF18" s="83" t="s">
        <v>608</v>
      </c>
      <c r="AG18" s="83" t="s">
        <v>608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1258</v>
      </c>
      <c r="BK18" s="16" t="s">
        <v>1258</v>
      </c>
      <c r="BL18" s="15"/>
      <c r="BM18" s="14" t="s">
        <v>984</v>
      </c>
      <c r="BN18" s="14" t="s">
        <v>1014</v>
      </c>
      <c r="BO18" s="165" t="s">
        <v>1077</v>
      </c>
      <c r="BP18" s="16" t="s">
        <v>1258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 hidden="1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707</v>
      </c>
      <c r="E19" s="314">
        <v>313</v>
      </c>
      <c r="F19" s="172" t="s">
        <v>630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608</v>
      </c>
      <c r="M19" s="217" t="s">
        <v>16</v>
      </c>
      <c r="N19" s="217" t="s">
        <v>1259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1234</v>
      </c>
      <c r="W19" s="173" t="s">
        <v>1260</v>
      </c>
      <c r="X19" s="218" t="s">
        <v>963</v>
      </c>
      <c r="Y19" s="158" t="s">
        <v>966</v>
      </c>
      <c r="Z19" s="158" t="s">
        <v>959</v>
      </c>
      <c r="AA19" s="83">
        <v>1</v>
      </c>
      <c r="AB19" s="70" t="s">
        <v>954</v>
      </c>
      <c r="AC19" s="70" t="s">
        <v>949</v>
      </c>
      <c r="AD19" s="173">
        <v>0.29166666666666669</v>
      </c>
      <c r="AE19" s="83">
        <v>5487</v>
      </c>
      <c r="AF19" s="83" t="s">
        <v>608</v>
      </c>
      <c r="AG19" s="83" t="s">
        <v>608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1261</v>
      </c>
      <c r="BK19" s="16" t="s">
        <v>1261</v>
      </c>
      <c r="BL19" s="15"/>
      <c r="BM19" s="14" t="s">
        <v>991</v>
      </c>
      <c r="BN19" s="14" t="s">
        <v>1016</v>
      </c>
      <c r="BO19" s="165" t="s">
        <v>1097</v>
      </c>
      <c r="BP19" s="16" t="s">
        <v>1261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 hidden="1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842</v>
      </c>
      <c r="E20" s="314">
        <v>324</v>
      </c>
      <c r="F20" s="172" t="s">
        <v>782</v>
      </c>
      <c r="G20" s="9" t="str">
        <f>IF(D20="","*",VLOOKUP(F20,BS_ATIVIDADE[#All],3,FALSE))</f>
        <v>OUTROS</v>
      </c>
      <c r="H20" s="173" t="s">
        <v>1262</v>
      </c>
      <c r="I20" s="173" t="s">
        <v>1262</v>
      </c>
      <c r="J20" s="217">
        <v>74</v>
      </c>
      <c r="K20" s="217">
        <v>501</v>
      </c>
      <c r="L20" s="83" t="s">
        <v>608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1263</v>
      </c>
      <c r="W20" s="173" t="s">
        <v>1264</v>
      </c>
      <c r="X20" s="218" t="s">
        <v>963</v>
      </c>
      <c r="Y20" s="158"/>
      <c r="Z20" s="158" t="s">
        <v>959</v>
      </c>
      <c r="AA20" s="83" t="s">
        <v>1265</v>
      </c>
      <c r="AB20" s="70" t="s">
        <v>954</v>
      </c>
      <c r="AC20" s="70" t="s">
        <v>949</v>
      </c>
      <c r="AD20" s="173">
        <v>0.39583333333333331</v>
      </c>
      <c r="AE20" s="83">
        <v>9414</v>
      </c>
      <c r="AF20" s="83" t="s">
        <v>608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 hidden="1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885</v>
      </c>
      <c r="E21" s="314">
        <v>16</v>
      </c>
      <c r="F21" s="172" t="s">
        <v>798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608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1266</v>
      </c>
      <c r="W21" s="173" t="s">
        <v>1267</v>
      </c>
      <c r="X21" s="218" t="s">
        <v>963</v>
      </c>
      <c r="Y21" s="158" t="s">
        <v>966</v>
      </c>
      <c r="Z21" s="158" t="s">
        <v>959</v>
      </c>
      <c r="AA21" s="83" t="s">
        <v>608</v>
      </c>
      <c r="AB21" s="70" t="s">
        <v>608</v>
      </c>
      <c r="AC21" s="70" t="s">
        <v>608</v>
      </c>
      <c r="AD21" s="173" t="s">
        <v>608</v>
      </c>
      <c r="AE21" s="83" t="s">
        <v>608</v>
      </c>
      <c r="AF21" s="83" t="s">
        <v>608</v>
      </c>
      <c r="AG21" s="83" t="s">
        <v>608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962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1268</v>
      </c>
      <c r="BK21" s="16" t="s">
        <v>1268</v>
      </c>
      <c r="BL21" s="15"/>
      <c r="BM21" s="14" t="s">
        <v>988</v>
      </c>
      <c r="BN21" s="14" t="s">
        <v>988</v>
      </c>
      <c r="BO21" s="165" t="s">
        <v>988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 hidden="1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832</v>
      </c>
      <c r="E22" s="314"/>
      <c r="F22" s="172" t="s">
        <v>698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608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8.3333333333333329E-2</v>
      </c>
      <c r="Q22" s="83">
        <v>1000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1269</v>
      </c>
      <c r="W22" s="173" t="s">
        <v>1270</v>
      </c>
      <c r="X22" s="218" t="s">
        <v>963</v>
      </c>
      <c r="Y22" s="158" t="s">
        <v>957</v>
      </c>
      <c r="Z22" s="158" t="s">
        <v>959</v>
      </c>
      <c r="AA22" s="83">
        <v>1</v>
      </c>
      <c r="AB22" s="70" t="s">
        <v>954</v>
      </c>
      <c r="AC22" s="70" t="s">
        <v>608</v>
      </c>
      <c r="AD22" s="173">
        <v>0.29166666666666669</v>
      </c>
      <c r="AE22" s="83">
        <v>6202</v>
      </c>
      <c r="AF22" s="83">
        <v>6203</v>
      </c>
      <c r="AG22" s="83" t="s">
        <v>608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1271</v>
      </c>
      <c r="BK22" s="16" t="s">
        <v>1271</v>
      </c>
      <c r="BL22" s="15"/>
      <c r="BM22" s="14" t="s">
        <v>994</v>
      </c>
      <c r="BN22" s="14" t="s">
        <v>994</v>
      </c>
      <c r="BO22" s="165" t="s">
        <v>994</v>
      </c>
      <c r="BP22" s="16" t="s">
        <v>1271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SemOportunidadeSemOportunidade</v>
      </c>
    </row>
    <row r="23" spans="1:72" hidden="1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891</v>
      </c>
      <c r="E23" s="314">
        <v>396</v>
      </c>
      <c r="F23" s="172" t="s">
        <v>791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608</v>
      </c>
      <c r="J23" s="217">
        <v>74</v>
      </c>
      <c r="K23" s="217">
        <v>311.89999999999998</v>
      </c>
      <c r="L23" s="83" t="s">
        <v>608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1228</v>
      </c>
      <c r="W23" s="173" t="s">
        <v>1229</v>
      </c>
      <c r="X23" s="218" t="s">
        <v>963</v>
      </c>
      <c r="Y23" s="158" t="s">
        <v>966</v>
      </c>
      <c r="Z23" s="158" t="s">
        <v>964</v>
      </c>
      <c r="AA23" s="83" t="s">
        <v>608</v>
      </c>
      <c r="AB23" s="70" t="s">
        <v>608</v>
      </c>
      <c r="AC23" s="70" t="s">
        <v>608</v>
      </c>
      <c r="AD23" s="173" t="s">
        <v>608</v>
      </c>
      <c r="AE23" s="83" t="s">
        <v>608</v>
      </c>
      <c r="AF23" s="83" t="s">
        <v>608</v>
      </c>
      <c r="AG23" s="83" t="s">
        <v>608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1272</v>
      </c>
      <c r="BK23" s="16" t="s">
        <v>1273</v>
      </c>
      <c r="BL23" s="15"/>
      <c r="BM23" s="14" t="s">
        <v>988</v>
      </c>
      <c r="BN23" s="14" t="s">
        <v>988</v>
      </c>
      <c r="BO23" s="165" t="s">
        <v>988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 hidden="1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625</v>
      </c>
      <c r="E24" s="314">
        <v>273</v>
      </c>
      <c r="F24" s="172" t="s">
        <v>605</v>
      </c>
      <c r="G24" s="9" t="str">
        <f>IF(D24="","*",VLOOKUP(F24,BS_ATIVIDADE[#All],3,FALSE))</f>
        <v>OUTROS</v>
      </c>
      <c r="H24" s="173" t="s">
        <v>608</v>
      </c>
      <c r="I24" s="173" t="s">
        <v>608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6.3888888888888884E-2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1237</v>
      </c>
      <c r="W24" s="173" t="s">
        <v>1238</v>
      </c>
      <c r="X24" s="218" t="s">
        <v>958</v>
      </c>
      <c r="Y24" s="158" t="s">
        <v>957</v>
      </c>
      <c r="Z24" s="158" t="s">
        <v>968</v>
      </c>
      <c r="AA24" s="83">
        <v>1</v>
      </c>
      <c r="AB24" s="70" t="s">
        <v>954</v>
      </c>
      <c r="AC24" s="70" t="s">
        <v>949</v>
      </c>
      <c r="AD24" s="173">
        <v>0.29166666666666669</v>
      </c>
      <c r="AE24" s="83">
        <v>6236</v>
      </c>
      <c r="AF24" s="83">
        <v>6636</v>
      </c>
      <c r="AG24" s="83" t="s">
        <v>608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1274</v>
      </c>
      <c r="BK24" s="16" t="s">
        <v>1275</v>
      </c>
      <c r="BL24" s="15"/>
      <c r="BM24" s="14" t="s">
        <v>988</v>
      </c>
      <c r="BN24" s="14" t="s">
        <v>988</v>
      </c>
      <c r="BO24" s="165" t="s">
        <v>988</v>
      </c>
      <c r="BP24" s="16"/>
      <c r="BQ24" s="12" t="str">
        <f t="shared" si="2"/>
        <v>Aderente</v>
      </c>
      <c r="BR24" s="18">
        <f t="shared" si="3"/>
        <v>1</v>
      </c>
      <c r="BS24" s="18">
        <f t="shared" si="4"/>
        <v>1</v>
      </c>
      <c r="BT24" s="225" t="str">
        <f t="shared" si="5"/>
        <v>OKOK</v>
      </c>
    </row>
    <row r="25" spans="1:72" hidden="1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833</v>
      </c>
      <c r="E25" s="314">
        <v>274</v>
      </c>
      <c r="F25" s="172" t="s">
        <v>731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1130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1276</v>
      </c>
      <c r="W25" s="173" t="s">
        <v>1229</v>
      </c>
      <c r="X25" s="218" t="s">
        <v>958</v>
      </c>
      <c r="Y25" s="158" t="s">
        <v>957</v>
      </c>
      <c r="Z25" s="158" t="s">
        <v>964</v>
      </c>
      <c r="AA25" s="83" t="s">
        <v>608</v>
      </c>
      <c r="AB25" s="70" t="s">
        <v>608</v>
      </c>
      <c r="AC25" s="70" t="s">
        <v>608</v>
      </c>
      <c r="AD25" s="173" t="s">
        <v>608</v>
      </c>
      <c r="AE25" s="83" t="s">
        <v>608</v>
      </c>
      <c r="AF25" s="83" t="s">
        <v>608</v>
      </c>
      <c r="AG25" s="83" t="s">
        <v>608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988</v>
      </c>
      <c r="BN25" s="14" t="s">
        <v>988</v>
      </c>
      <c r="BO25" s="165" t="s">
        <v>988</v>
      </c>
      <c r="BP25" s="16"/>
      <c r="BQ25" s="12" t="str">
        <f t="shared" si="2"/>
        <v>Aderente</v>
      </c>
      <c r="BR25" s="18">
        <f t="shared" si="3"/>
        <v>1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817</v>
      </c>
      <c r="E26" s="318">
        <v>324</v>
      </c>
      <c r="F26" s="172" t="s">
        <v>714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1237</v>
      </c>
      <c r="W26" s="173" t="s">
        <v>1238</v>
      </c>
      <c r="X26" s="218" t="s">
        <v>969</v>
      </c>
      <c r="Y26" s="158" t="s">
        <v>966</v>
      </c>
      <c r="Z26" s="158" t="s">
        <v>968</v>
      </c>
      <c r="AA26" s="83">
        <v>1</v>
      </c>
      <c r="AB26" s="70" t="s">
        <v>954</v>
      </c>
      <c r="AC26" s="70" t="s">
        <v>949</v>
      </c>
      <c r="AD26" s="173">
        <v>0.29166666666666669</v>
      </c>
      <c r="AE26" s="83">
        <v>6236</v>
      </c>
      <c r="AF26" s="83">
        <v>6636</v>
      </c>
      <c r="AG26" s="83" t="s">
        <v>608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1279</v>
      </c>
      <c r="BK26" s="16" t="s">
        <v>1280</v>
      </c>
      <c r="BL26" s="15"/>
      <c r="BM26" s="14" t="s">
        <v>988</v>
      </c>
      <c r="BN26" s="14" t="s">
        <v>988</v>
      </c>
      <c r="BO26" s="165" t="s">
        <v>988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 hidden="1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894</v>
      </c>
      <c r="E27" s="314">
        <v>326</v>
      </c>
      <c r="F27" s="172" t="s">
        <v>791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608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1276</v>
      </c>
      <c r="W27" s="173" t="s">
        <v>1229</v>
      </c>
      <c r="X27" s="218" t="s">
        <v>963</v>
      </c>
      <c r="Y27" s="158" t="s">
        <v>966</v>
      </c>
      <c r="Z27" s="158" t="s">
        <v>964</v>
      </c>
      <c r="AA27" s="83" t="s">
        <v>608</v>
      </c>
      <c r="AB27" s="70" t="s">
        <v>608</v>
      </c>
      <c r="AC27" s="70" t="s">
        <v>608</v>
      </c>
      <c r="AD27" s="173" t="s">
        <v>608</v>
      </c>
      <c r="AE27" s="83" t="s">
        <v>608</v>
      </c>
      <c r="AF27" s="83" t="s">
        <v>608</v>
      </c>
      <c r="AG27" s="83" t="s">
        <v>608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1281</v>
      </c>
      <c r="BK27" s="16" t="s">
        <v>1282</v>
      </c>
      <c r="BL27" s="15"/>
      <c r="BM27" s="14" t="s">
        <v>988</v>
      </c>
      <c r="BN27" s="14" t="s">
        <v>988</v>
      </c>
      <c r="BO27" s="165" t="s">
        <v>988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 hidden="1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810</v>
      </c>
      <c r="E28" s="317">
        <v>237</v>
      </c>
      <c r="F28" s="172" t="s">
        <v>811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608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1250</v>
      </c>
      <c r="W28" s="217" t="s">
        <v>1251</v>
      </c>
      <c r="X28" s="218" t="s">
        <v>963</v>
      </c>
      <c r="Y28" s="158" t="s">
        <v>966</v>
      </c>
      <c r="Z28" s="158" t="s">
        <v>968</v>
      </c>
      <c r="AA28" s="217" t="s">
        <v>608</v>
      </c>
      <c r="AB28" s="172" t="s">
        <v>608</v>
      </c>
      <c r="AC28" s="172" t="s">
        <v>608</v>
      </c>
      <c r="AD28" s="316" t="s">
        <v>608</v>
      </c>
      <c r="AE28" s="217" t="s">
        <v>608</v>
      </c>
      <c r="AF28" s="217" t="s">
        <v>608</v>
      </c>
      <c r="AG28" s="217" t="s">
        <v>608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1283</v>
      </c>
      <c r="BK28" s="16" t="s">
        <v>1283</v>
      </c>
      <c r="BL28" s="15"/>
      <c r="BM28" s="14" t="s">
        <v>988</v>
      </c>
      <c r="BN28" s="14" t="s">
        <v>988</v>
      </c>
      <c r="BO28" s="165" t="s">
        <v>988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 hidden="1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753</v>
      </c>
      <c r="E29" s="318">
        <v>313</v>
      </c>
      <c r="F29" s="172" t="s">
        <v>610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1284</v>
      </c>
      <c r="N29" s="217" t="s">
        <v>1285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1286</v>
      </c>
      <c r="W29" s="173" t="s">
        <v>1287</v>
      </c>
      <c r="X29" s="218" t="s">
        <v>963</v>
      </c>
      <c r="Y29" s="158" t="s">
        <v>966</v>
      </c>
      <c r="Z29" s="158" t="s">
        <v>959</v>
      </c>
      <c r="AA29" s="83">
        <v>1</v>
      </c>
      <c r="AB29" s="70" t="s">
        <v>954</v>
      </c>
      <c r="AC29" s="70" t="s">
        <v>949</v>
      </c>
      <c r="AD29" s="173">
        <v>0.33333333333333331</v>
      </c>
      <c r="AE29" s="83">
        <v>6251</v>
      </c>
      <c r="AF29" s="83" t="s">
        <v>608</v>
      </c>
      <c r="AG29" s="83" t="s">
        <v>608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1288</v>
      </c>
      <c r="BK29" s="16" t="s">
        <v>1289</v>
      </c>
      <c r="BL29" s="15"/>
      <c r="BM29" s="14" t="s">
        <v>988</v>
      </c>
      <c r="BN29" s="14" t="s">
        <v>988</v>
      </c>
      <c r="BO29" s="165" t="s">
        <v>988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 hidden="1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834</v>
      </c>
      <c r="E30" s="314">
        <v>282</v>
      </c>
      <c r="F30" s="172" t="s">
        <v>622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608</v>
      </c>
      <c r="M30" s="204" t="s">
        <v>1290</v>
      </c>
      <c r="N30" s="204" t="s">
        <v>1291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1292</v>
      </c>
      <c r="W30" s="173" t="s">
        <v>1293</v>
      </c>
      <c r="X30" s="218" t="s">
        <v>963</v>
      </c>
      <c r="Y30" s="158" t="s">
        <v>966</v>
      </c>
      <c r="Z30" s="158" t="s">
        <v>964</v>
      </c>
      <c r="AA30" s="83" t="s">
        <v>608</v>
      </c>
      <c r="AB30" s="70" t="s">
        <v>954</v>
      </c>
      <c r="AC30" s="70" t="s">
        <v>608</v>
      </c>
      <c r="AD30" s="173">
        <v>0.29166666666666669</v>
      </c>
      <c r="AE30" s="83">
        <v>9220</v>
      </c>
      <c r="AF30" s="83" t="s">
        <v>608</v>
      </c>
      <c r="AG30" s="83" t="s">
        <v>608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1294</v>
      </c>
      <c r="BK30" s="16" t="s">
        <v>1294</v>
      </c>
      <c r="BL30" s="15"/>
      <c r="BM30" s="14" t="s">
        <v>988</v>
      </c>
      <c r="BN30" s="14" t="s">
        <v>988</v>
      </c>
      <c r="BO30" s="165" t="s">
        <v>988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 hidden="1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851</v>
      </c>
      <c r="E31" s="314">
        <v>359</v>
      </c>
      <c r="F31" s="172" t="s">
        <v>752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608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1295</v>
      </c>
      <c r="W31" s="173" t="s">
        <v>1296</v>
      </c>
      <c r="X31" s="218" t="s">
        <v>963</v>
      </c>
      <c r="Y31" s="158" t="s">
        <v>966</v>
      </c>
      <c r="Z31" s="158" t="s">
        <v>959</v>
      </c>
      <c r="AA31" s="83">
        <v>1</v>
      </c>
      <c r="AB31" s="70" t="s">
        <v>954</v>
      </c>
      <c r="AC31" s="70" t="s">
        <v>608</v>
      </c>
      <c r="AD31" s="173">
        <v>0.29166666666666669</v>
      </c>
      <c r="AE31" s="83">
        <v>9406</v>
      </c>
      <c r="AF31" s="83" t="s">
        <v>608</v>
      </c>
      <c r="AG31" s="83" t="s">
        <v>608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1297</v>
      </c>
      <c r="BK31" s="16" t="s">
        <v>1297</v>
      </c>
      <c r="BL31" s="15"/>
      <c r="BM31" s="14" t="s">
        <v>984</v>
      </c>
      <c r="BN31" s="14" t="s">
        <v>1005</v>
      </c>
      <c r="BO31" s="165" t="s">
        <v>1076</v>
      </c>
      <c r="BP31" s="16" t="s">
        <v>1297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 hidden="1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608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 hidden="1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734</v>
      </c>
      <c r="E33" s="314">
        <v>28</v>
      </c>
      <c r="F33" s="172" t="s">
        <v>682</v>
      </c>
      <c r="G33" s="9" t="str">
        <f>IF(D33="","*",VLOOKUP(F33,BS_ATIVIDADE[#All],3,FALSE))</f>
        <v>OUTROS</v>
      </c>
      <c r="H33" s="173" t="s">
        <v>1298</v>
      </c>
      <c r="I33" s="173" t="s">
        <v>1262</v>
      </c>
      <c r="J33" s="217">
        <v>98</v>
      </c>
      <c r="K33" s="217">
        <v>750</v>
      </c>
      <c r="L33" s="83" t="s">
        <v>608</v>
      </c>
      <c r="M33" s="204" t="s">
        <v>1299</v>
      </c>
      <c r="N33" s="204" t="s">
        <v>1300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1256</v>
      </c>
      <c r="W33" s="173" t="s">
        <v>1301</v>
      </c>
      <c r="X33" s="218" t="s">
        <v>963</v>
      </c>
      <c r="Y33" s="158" t="s">
        <v>966</v>
      </c>
      <c r="Z33" s="158" t="s">
        <v>959</v>
      </c>
      <c r="AA33" s="83" t="s">
        <v>608</v>
      </c>
      <c r="AB33" s="70" t="s">
        <v>954</v>
      </c>
      <c r="AC33" s="70" t="s">
        <v>949</v>
      </c>
      <c r="AD33" s="173" t="s">
        <v>608</v>
      </c>
      <c r="AE33" s="83" t="s">
        <v>608</v>
      </c>
      <c r="AF33" s="83" t="s">
        <v>608</v>
      </c>
      <c r="AG33" s="83" t="s">
        <v>608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1302</v>
      </c>
      <c r="BK33" s="16" t="s">
        <v>1302</v>
      </c>
      <c r="BL33" s="15"/>
      <c r="BM33" s="14" t="s">
        <v>988</v>
      </c>
      <c r="BN33" s="14" t="s">
        <v>988</v>
      </c>
      <c r="BO33" s="165" t="s">
        <v>988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858</v>
      </c>
      <c r="E34" s="314">
        <v>14</v>
      </c>
      <c r="F34" s="172" t="s">
        <v>765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608</v>
      </c>
      <c r="J34" s="217">
        <v>98</v>
      </c>
      <c r="K34" s="217">
        <v>615.41999999999996</v>
      </c>
      <c r="L34" s="83" t="s">
        <v>608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0.125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1256</v>
      </c>
      <c r="W34" s="173" t="s">
        <v>1257</v>
      </c>
      <c r="X34" s="218" t="s">
        <v>958</v>
      </c>
      <c r="Y34" s="158" t="s">
        <v>957</v>
      </c>
      <c r="Z34" s="158" t="s">
        <v>964</v>
      </c>
      <c r="AA34" s="83" t="s">
        <v>608</v>
      </c>
      <c r="AB34" s="70" t="s">
        <v>608</v>
      </c>
      <c r="AC34" s="70" t="s">
        <v>608</v>
      </c>
      <c r="AD34" s="173" t="s">
        <v>608</v>
      </c>
      <c r="AE34" s="83" t="s">
        <v>608</v>
      </c>
      <c r="AF34" s="83" t="s">
        <v>608</v>
      </c>
      <c r="AG34" s="83" t="s">
        <v>608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0.5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0.125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1303</v>
      </c>
      <c r="BK34" s="16" t="s">
        <v>1304</v>
      </c>
      <c r="BL34" s="15"/>
      <c r="BM34" s="14" t="s">
        <v>988</v>
      </c>
      <c r="BN34" s="14" t="s">
        <v>988</v>
      </c>
      <c r="BO34" s="165" t="s">
        <v>988</v>
      </c>
      <c r="BP34" s="16"/>
      <c r="BQ34" s="12" t="str">
        <f t="shared" si="2"/>
        <v>Aderente</v>
      </c>
      <c r="BR34" s="18">
        <f t="shared" si="3"/>
        <v>1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842</v>
      </c>
      <c r="E35" s="314" t="s">
        <v>1305</v>
      </c>
      <c r="F35" s="172" t="s">
        <v>784</v>
      </c>
      <c r="G35" s="9" t="str">
        <f>IF(D35="","*",VLOOKUP(F35,BS_ATIVIDADE[#All],3,FALSE))</f>
        <v>PEDRA</v>
      </c>
      <c r="H35" s="173" t="s">
        <v>1262</v>
      </c>
      <c r="I35" s="173" t="s">
        <v>1262</v>
      </c>
      <c r="J35" s="217">
        <v>74</v>
      </c>
      <c r="K35" s="217">
        <v>501</v>
      </c>
      <c r="L35" s="83" t="s">
        <v>608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1266</v>
      </c>
      <c r="W35" s="173" t="s">
        <v>1306</v>
      </c>
      <c r="X35" s="218" t="s">
        <v>963</v>
      </c>
      <c r="Y35" s="158" t="s">
        <v>966</v>
      </c>
      <c r="Z35" s="158" t="s">
        <v>959</v>
      </c>
      <c r="AA35" s="83" t="s">
        <v>1307</v>
      </c>
      <c r="AB35" s="70" t="s">
        <v>954</v>
      </c>
      <c r="AC35" s="70" t="s">
        <v>949</v>
      </c>
      <c r="AD35" s="173">
        <v>0.39583333333333331</v>
      </c>
      <c r="AE35" s="83">
        <v>9414</v>
      </c>
      <c r="AF35" s="83" t="s">
        <v>608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1308</v>
      </c>
      <c r="BK35" s="16" t="s">
        <v>1308</v>
      </c>
      <c r="BL35" s="15"/>
      <c r="BM35" s="14" t="s">
        <v>984</v>
      </c>
      <c r="BN35" s="14" t="s">
        <v>1005</v>
      </c>
      <c r="BO35" s="165" t="s">
        <v>1076</v>
      </c>
      <c r="BP35" s="16" t="s">
        <v>1309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 hidden="1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869</v>
      </c>
      <c r="E36" s="314">
        <v>16</v>
      </c>
      <c r="F36" s="172" t="s">
        <v>791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608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1266</v>
      </c>
      <c r="W36" s="173" t="s">
        <v>1229</v>
      </c>
      <c r="X36" s="218" t="s">
        <v>963</v>
      </c>
      <c r="Y36" s="158" t="s">
        <v>966</v>
      </c>
      <c r="Z36" s="158" t="s">
        <v>964</v>
      </c>
      <c r="AA36" s="83" t="s">
        <v>608</v>
      </c>
      <c r="AB36" s="70" t="s">
        <v>608</v>
      </c>
      <c r="AC36" s="70" t="s">
        <v>608</v>
      </c>
      <c r="AD36" s="173" t="s">
        <v>608</v>
      </c>
      <c r="AE36" s="83" t="s">
        <v>608</v>
      </c>
      <c r="AF36" s="83" t="s">
        <v>608</v>
      </c>
      <c r="AG36" s="83" t="s">
        <v>608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1310</v>
      </c>
      <c r="BK36" s="16" t="s">
        <v>1310</v>
      </c>
      <c r="BL36" s="15"/>
      <c r="BM36" s="14" t="s">
        <v>988</v>
      </c>
      <c r="BN36" s="14" t="s">
        <v>988</v>
      </c>
      <c r="BO36" s="165" t="s">
        <v>988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 hidden="1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891</v>
      </c>
      <c r="E37" s="314">
        <v>396</v>
      </c>
      <c r="F37" s="172" t="s">
        <v>791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608</v>
      </c>
      <c r="J37" s="217">
        <v>74</v>
      </c>
      <c r="K37" s="217">
        <v>428</v>
      </c>
      <c r="L37" s="83" t="s">
        <v>608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1228</v>
      </c>
      <c r="W37" s="173" t="s">
        <v>1311</v>
      </c>
      <c r="X37" s="218" t="s">
        <v>963</v>
      </c>
      <c r="Y37" s="158" t="s">
        <v>966</v>
      </c>
      <c r="Z37" s="158" t="s">
        <v>959</v>
      </c>
      <c r="AA37" s="83" t="s">
        <v>608</v>
      </c>
      <c r="AB37" s="70" t="s">
        <v>608</v>
      </c>
      <c r="AC37" s="70" t="s">
        <v>608</v>
      </c>
      <c r="AD37" s="173" t="s">
        <v>608</v>
      </c>
      <c r="AE37" s="83" t="s">
        <v>608</v>
      </c>
      <c r="AF37" s="83" t="s">
        <v>608</v>
      </c>
      <c r="AG37" s="83" t="s">
        <v>608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1312</v>
      </c>
      <c r="BK37" s="16" t="s">
        <v>1312</v>
      </c>
      <c r="BL37" s="15"/>
      <c r="BM37" s="14" t="s">
        <v>988</v>
      </c>
      <c r="BN37" s="14" t="s">
        <v>988</v>
      </c>
      <c r="BO37" s="165" t="s">
        <v>988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 hidden="1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832</v>
      </c>
      <c r="E38" s="314"/>
      <c r="F38" s="172" t="s">
        <v>698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608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1269</v>
      </c>
      <c r="W38" s="173" t="s">
        <v>1270</v>
      </c>
      <c r="X38" s="218" t="s">
        <v>963</v>
      </c>
      <c r="Y38" s="158" t="s">
        <v>966</v>
      </c>
      <c r="Z38" s="158" t="s">
        <v>959</v>
      </c>
      <c r="AA38" s="83">
        <v>1</v>
      </c>
      <c r="AB38" s="70" t="s">
        <v>954</v>
      </c>
      <c r="AC38" s="70" t="s">
        <v>608</v>
      </c>
      <c r="AD38" s="173">
        <v>0.29166666666666669</v>
      </c>
      <c r="AE38" s="83">
        <v>6202</v>
      </c>
      <c r="AF38" s="83">
        <v>6203</v>
      </c>
      <c r="AG38" s="83" t="s">
        <v>608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1313</v>
      </c>
      <c r="BK38" s="16" t="s">
        <v>1313</v>
      </c>
      <c r="BL38" s="15"/>
      <c r="BM38" s="14" t="s">
        <v>994</v>
      </c>
      <c r="BN38" s="14" t="s">
        <v>994</v>
      </c>
      <c r="BO38" s="165" t="s">
        <v>994</v>
      </c>
      <c r="BP38" s="16" t="s">
        <v>1313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 hidden="1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707</v>
      </c>
      <c r="E39" s="314">
        <v>313</v>
      </c>
      <c r="F39" s="172" t="s">
        <v>630</v>
      </c>
      <c r="G39" s="9" t="str">
        <f>IF(D39="","*",VLOOKUP(F39,BS_ATIVIDADE[#All],3,FALSE))</f>
        <v>DETECÇÃO</v>
      </c>
      <c r="H39" s="173" t="s">
        <v>1314</v>
      </c>
      <c r="I39" s="173" t="s">
        <v>226</v>
      </c>
      <c r="J39" s="217">
        <v>74</v>
      </c>
      <c r="K39" s="217">
        <v>290</v>
      </c>
      <c r="L39" s="83" t="s">
        <v>608</v>
      </c>
      <c r="M39" s="217" t="s">
        <v>1315</v>
      </c>
      <c r="N39" s="217" t="s">
        <v>1316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1234</v>
      </c>
      <c r="W39" s="173" t="s">
        <v>1260</v>
      </c>
      <c r="X39" s="218" t="s">
        <v>958</v>
      </c>
      <c r="Y39" s="158" t="s">
        <v>957</v>
      </c>
      <c r="Z39" s="158" t="s">
        <v>959</v>
      </c>
      <c r="AA39" s="83">
        <v>1</v>
      </c>
      <c r="AB39" s="70" t="s">
        <v>954</v>
      </c>
      <c r="AC39" s="70" t="s">
        <v>949</v>
      </c>
      <c r="AD39" s="173">
        <v>0.29166666666666669</v>
      </c>
      <c r="AE39" s="83">
        <v>5487</v>
      </c>
      <c r="AF39" s="83" t="s">
        <v>608</v>
      </c>
      <c r="AG39" s="83" t="s">
        <v>608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1317</v>
      </c>
      <c r="BK39" s="16" t="s">
        <v>1317</v>
      </c>
      <c r="BL39" s="15"/>
      <c r="BM39" s="14" t="s">
        <v>988</v>
      </c>
      <c r="BN39" s="14" t="s">
        <v>988</v>
      </c>
      <c r="BO39" s="165" t="s">
        <v>988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833</v>
      </c>
      <c r="E40" s="314">
        <v>274</v>
      </c>
      <c r="F40" s="172" t="s">
        <v>738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1318</v>
      </c>
      <c r="W40" s="173" t="s">
        <v>1319</v>
      </c>
      <c r="X40" s="218" t="s">
        <v>963</v>
      </c>
      <c r="Y40" s="158" t="s">
        <v>966</v>
      </c>
      <c r="Z40" s="158" t="s">
        <v>964</v>
      </c>
      <c r="AA40" s="83" t="s">
        <v>1320</v>
      </c>
      <c r="AB40" s="70" t="s">
        <v>954</v>
      </c>
      <c r="AC40" s="70" t="s">
        <v>608</v>
      </c>
      <c r="AD40" s="173">
        <v>0.29166666666666669</v>
      </c>
      <c r="AE40" s="83">
        <v>7671</v>
      </c>
      <c r="AF40" s="83">
        <v>9322</v>
      </c>
      <c r="AG40" s="83" t="s">
        <v>608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1321</v>
      </c>
      <c r="BK40" s="16" t="s">
        <v>1321</v>
      </c>
      <c r="BL40" s="15"/>
      <c r="BM40" s="14" t="s">
        <v>986</v>
      </c>
      <c r="BN40" s="14" t="s">
        <v>1005</v>
      </c>
      <c r="BO40" s="165" t="s">
        <v>1078</v>
      </c>
      <c r="BP40" s="16" t="s">
        <v>1322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 hidden="1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817</v>
      </c>
      <c r="E41" s="318">
        <v>324</v>
      </c>
      <c r="F41" s="172" t="s">
        <v>714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1237</v>
      </c>
      <c r="W41" s="173" t="s">
        <v>1238</v>
      </c>
      <c r="X41" s="218" t="s">
        <v>963</v>
      </c>
      <c r="Y41" s="158" t="s">
        <v>966</v>
      </c>
      <c r="Z41" s="158" t="s">
        <v>959</v>
      </c>
      <c r="AA41" s="83">
        <v>1</v>
      </c>
      <c r="AB41" s="70" t="s">
        <v>954</v>
      </c>
      <c r="AC41" s="70" t="s">
        <v>949</v>
      </c>
      <c r="AD41" s="173">
        <v>0.29166666666666669</v>
      </c>
      <c r="AE41" s="83">
        <v>6236</v>
      </c>
      <c r="AF41" s="83">
        <v>6636</v>
      </c>
      <c r="AG41" s="83" t="s">
        <v>608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1323</v>
      </c>
      <c r="BK41" s="16" t="s">
        <v>1324</v>
      </c>
      <c r="BL41" s="15"/>
      <c r="BM41" s="14" t="s">
        <v>980</v>
      </c>
      <c r="BN41" s="14" t="s">
        <v>1011</v>
      </c>
      <c r="BO41" s="165" t="s">
        <v>1100</v>
      </c>
      <c r="BP41" s="16" t="s">
        <v>1324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 hidden="1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894</v>
      </c>
      <c r="E42" s="314">
        <v>326</v>
      </c>
      <c r="F42" s="172" t="s">
        <v>791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608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1237</v>
      </c>
      <c r="W42" s="173" t="s">
        <v>1238</v>
      </c>
      <c r="X42" s="218" t="s">
        <v>963</v>
      </c>
      <c r="Y42" s="158" t="s">
        <v>966</v>
      </c>
      <c r="Z42" s="158" t="s">
        <v>959</v>
      </c>
      <c r="AA42" s="83">
        <v>1</v>
      </c>
      <c r="AB42" s="70" t="s">
        <v>954</v>
      </c>
      <c r="AC42" s="70" t="s">
        <v>949</v>
      </c>
      <c r="AD42" s="173">
        <v>0.29166666666666669</v>
      </c>
      <c r="AE42" s="83">
        <v>6236</v>
      </c>
      <c r="AF42" s="83">
        <v>6636</v>
      </c>
      <c r="AG42" s="83" t="s">
        <v>608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1325</v>
      </c>
      <c r="BK42" s="16" t="s">
        <v>1325</v>
      </c>
      <c r="BL42" s="15"/>
      <c r="BM42" s="14" t="s">
        <v>990</v>
      </c>
      <c r="BN42" s="14" t="s">
        <v>1015</v>
      </c>
      <c r="BO42" s="165" t="s">
        <v>1015</v>
      </c>
      <c r="BP42" s="16" t="s">
        <v>1325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 hidden="1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753</v>
      </c>
      <c r="E43" s="318">
        <v>313</v>
      </c>
      <c r="F43" s="172" t="s">
        <v>610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1284</v>
      </c>
      <c r="N43" s="217" t="s">
        <v>1285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1276</v>
      </c>
      <c r="W43" s="173" t="s">
        <v>1229</v>
      </c>
      <c r="X43" s="218" t="s">
        <v>963</v>
      </c>
      <c r="Y43" s="158" t="s">
        <v>966</v>
      </c>
      <c r="Z43" s="158" t="s">
        <v>964</v>
      </c>
      <c r="AA43" s="83" t="s">
        <v>608</v>
      </c>
      <c r="AB43" s="70" t="s">
        <v>608</v>
      </c>
      <c r="AC43" s="70" t="s">
        <v>608</v>
      </c>
      <c r="AD43" s="173" t="s">
        <v>608</v>
      </c>
      <c r="AE43" s="83" t="s">
        <v>608</v>
      </c>
      <c r="AF43" s="83" t="s">
        <v>608</v>
      </c>
      <c r="AG43" s="83" t="s">
        <v>608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1326</v>
      </c>
      <c r="BK43" s="16" t="s">
        <v>1326</v>
      </c>
      <c r="BL43" s="15"/>
      <c r="BM43" s="14" t="s">
        <v>988</v>
      </c>
      <c r="BN43" s="14" t="s">
        <v>988</v>
      </c>
      <c r="BO43" s="165" t="s">
        <v>988</v>
      </c>
      <c r="BP43" s="16" t="s">
        <v>608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 hidden="1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851</v>
      </c>
      <c r="E44" s="314">
        <v>359</v>
      </c>
      <c r="F44" s="172" t="s">
        <v>752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608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1253</v>
      </c>
      <c r="W44" s="173" t="s">
        <v>1254</v>
      </c>
      <c r="X44" s="218" t="s">
        <v>963</v>
      </c>
      <c r="Y44" s="158" t="s">
        <v>966</v>
      </c>
      <c r="Z44" s="158" t="s">
        <v>959</v>
      </c>
      <c r="AA44" s="83">
        <v>1</v>
      </c>
      <c r="AB44" s="70" t="s">
        <v>954</v>
      </c>
      <c r="AC44" s="70" t="s">
        <v>608</v>
      </c>
      <c r="AD44" s="173">
        <v>0.29166666666666669</v>
      </c>
      <c r="AE44" s="83">
        <v>9406</v>
      </c>
      <c r="AF44" s="83" t="s">
        <v>608</v>
      </c>
      <c r="AG44" s="83" t="s">
        <v>608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1327</v>
      </c>
      <c r="BK44" s="16" t="s">
        <v>1327</v>
      </c>
      <c r="BL44" s="15"/>
      <c r="BM44" s="14" t="s">
        <v>988</v>
      </c>
      <c r="BN44" s="14" t="s">
        <v>988</v>
      </c>
      <c r="BO44" s="165" t="s">
        <v>988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 hidden="1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608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 hidden="1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842</v>
      </c>
      <c r="E46" s="314" t="s">
        <v>1305</v>
      </c>
      <c r="F46" s="172" t="s">
        <v>784</v>
      </c>
      <c r="G46" s="9" t="str">
        <f>IF(D46="","*",VLOOKUP(F46,BS_ATIVIDADE[#All],3,FALSE))</f>
        <v>PEDRA</v>
      </c>
      <c r="H46" s="173" t="s">
        <v>1328</v>
      </c>
      <c r="I46" s="173" t="s">
        <v>1328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0.125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1266</v>
      </c>
      <c r="W46" s="173" t="s">
        <v>1222</v>
      </c>
      <c r="X46" s="218" t="s">
        <v>958</v>
      </c>
      <c r="Y46" s="158" t="s">
        <v>957</v>
      </c>
      <c r="Z46" s="158" t="s">
        <v>959</v>
      </c>
      <c r="AA46" s="83" t="s">
        <v>1307</v>
      </c>
      <c r="AB46" s="70" t="s">
        <v>954</v>
      </c>
      <c r="AC46" s="70" t="s">
        <v>949</v>
      </c>
      <c r="AD46" s="173">
        <v>0.39583333333333331</v>
      </c>
      <c r="AE46" s="83">
        <v>9414</v>
      </c>
      <c r="AF46" s="83" t="s">
        <v>608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</v>
      </c>
      <c r="AT46" s="242">
        <v>0.125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0.125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1329</v>
      </c>
      <c r="BK46" s="16" t="s">
        <v>1330</v>
      </c>
      <c r="BL46" s="15"/>
      <c r="BM46" s="14" t="s">
        <v>988</v>
      </c>
      <c r="BN46" s="14" t="s">
        <v>988</v>
      </c>
      <c r="BO46" s="165" t="s">
        <v>988</v>
      </c>
      <c r="BP46" s="16"/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734</v>
      </c>
      <c r="E47" s="314">
        <v>28</v>
      </c>
      <c r="F47" s="172" t="s">
        <v>682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608</v>
      </c>
      <c r="M47" s="204" t="s">
        <v>1331</v>
      </c>
      <c r="N47" s="204" t="s">
        <v>1332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1256</v>
      </c>
      <c r="W47" s="173" t="s">
        <v>1301</v>
      </c>
      <c r="X47" s="218" t="s">
        <v>963</v>
      </c>
      <c r="Y47" s="158" t="s">
        <v>966</v>
      </c>
      <c r="Z47" s="158" t="s">
        <v>959</v>
      </c>
      <c r="AA47" s="83" t="s">
        <v>608</v>
      </c>
      <c r="AB47" s="70" t="s">
        <v>954</v>
      </c>
      <c r="AC47" s="70" t="s">
        <v>949</v>
      </c>
      <c r="AD47" s="173" t="s">
        <v>608</v>
      </c>
      <c r="AE47" s="83" t="s">
        <v>608</v>
      </c>
      <c r="AF47" s="83" t="s">
        <v>608</v>
      </c>
      <c r="AG47" s="83" t="s">
        <v>608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1333</v>
      </c>
      <c r="BK47" s="16" t="s">
        <v>1334</v>
      </c>
      <c r="BL47" s="15"/>
      <c r="BM47" s="14" t="s">
        <v>988</v>
      </c>
      <c r="BN47" s="14" t="s">
        <v>988</v>
      </c>
      <c r="BO47" s="165" t="s">
        <v>988</v>
      </c>
      <c r="BP47" s="16" t="s">
        <v>608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 hidden="1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869</v>
      </c>
      <c r="E48" s="314">
        <v>16</v>
      </c>
      <c r="F48" s="172" t="s">
        <v>791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608</v>
      </c>
      <c r="J48" s="217">
        <v>74</v>
      </c>
      <c r="K48" s="217">
        <v>436</v>
      </c>
      <c r="L48" s="83" t="s">
        <v>608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1266</v>
      </c>
      <c r="W48" s="173" t="s">
        <v>1229</v>
      </c>
      <c r="X48" s="218" t="s">
        <v>963</v>
      </c>
      <c r="Y48" s="158" t="s">
        <v>966</v>
      </c>
      <c r="Z48" s="158" t="s">
        <v>964</v>
      </c>
      <c r="AA48" s="83" t="s">
        <v>608</v>
      </c>
      <c r="AB48" s="70" t="s">
        <v>608</v>
      </c>
      <c r="AC48" s="70" t="s">
        <v>608</v>
      </c>
      <c r="AD48" s="173" t="s">
        <v>608</v>
      </c>
      <c r="AE48" s="83" t="s">
        <v>608</v>
      </c>
      <c r="AF48" s="83" t="s">
        <v>608</v>
      </c>
      <c r="AG48" s="83" t="s">
        <v>608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1335</v>
      </c>
      <c r="BK48" s="16" t="s">
        <v>1336</v>
      </c>
      <c r="BL48" s="15"/>
      <c r="BM48" s="14" t="s">
        <v>988</v>
      </c>
      <c r="BN48" s="14" t="s">
        <v>988</v>
      </c>
      <c r="BO48" s="165" t="s">
        <v>988</v>
      </c>
      <c r="BP48" s="16" t="s">
        <v>608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 hidden="1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832</v>
      </c>
      <c r="E49" s="314"/>
      <c r="F49" s="172" t="s">
        <v>698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608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0.16666666666666666</v>
      </c>
      <c r="Q49" s="83">
        <v>3000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1269</v>
      </c>
      <c r="W49" s="173" t="s">
        <v>1270</v>
      </c>
      <c r="X49" s="218" t="s">
        <v>958</v>
      </c>
      <c r="Y49" s="158" t="s">
        <v>966</v>
      </c>
      <c r="Z49" s="158" t="s">
        <v>959</v>
      </c>
      <c r="AA49" s="83">
        <v>1</v>
      </c>
      <c r="AB49" s="70" t="s">
        <v>954</v>
      </c>
      <c r="AC49" s="70" t="s">
        <v>608</v>
      </c>
      <c r="AD49" s="173">
        <v>0.29166666666666669</v>
      </c>
      <c r="AE49" s="83">
        <v>6202</v>
      </c>
      <c r="AF49" s="83">
        <v>6203</v>
      </c>
      <c r="AG49" s="83" t="s">
        <v>608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0.68611111111111112</v>
      </c>
      <c r="AW49" s="38"/>
      <c r="AX49" s="38"/>
      <c r="AY49" s="313">
        <f>IF(D49="","*",IFERROR(IF(ISODD(COUNT(AS49:AX49)),"ERRO",SUM((AT49-AS49),(AV49-AU49),(AX49-AW49))),"ERRO"))</f>
        <v>0.16666666666666674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1337</v>
      </c>
      <c r="BK49" s="16" t="s">
        <v>1338</v>
      </c>
      <c r="BL49" s="15"/>
      <c r="BM49" s="14" t="s">
        <v>988</v>
      </c>
      <c r="BN49" s="14" t="s">
        <v>988</v>
      </c>
      <c r="BO49" s="165" t="s">
        <v>988</v>
      </c>
      <c r="BP49" s="16" t="s">
        <v>608</v>
      </c>
      <c r="BQ49" s="12" t="str">
        <f t="shared" si="2"/>
        <v>Aderente</v>
      </c>
      <c r="BR49" s="18">
        <f t="shared" si="3"/>
        <v>1.0000000000000004</v>
      </c>
      <c r="BS49" s="18">
        <f t="shared" si="4"/>
        <v>1.2150000000000001</v>
      </c>
      <c r="BT49" s="225" t="str">
        <f t="shared" si="5"/>
        <v>OKOK</v>
      </c>
    </row>
    <row r="50" spans="1:72" hidden="1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891</v>
      </c>
      <c r="E50" s="314">
        <v>396</v>
      </c>
      <c r="F50" s="172" t="s">
        <v>791</v>
      </c>
      <c r="G50" s="9" t="str">
        <f>IF(D50="","*",VLOOKUP(F50,BS_ATIVIDADE[#All],3,FALSE))</f>
        <v>SOLDA</v>
      </c>
      <c r="H50" s="173" t="s">
        <v>608</v>
      </c>
      <c r="I50" s="173" t="s">
        <v>608</v>
      </c>
      <c r="J50" s="217">
        <v>74</v>
      </c>
      <c r="K50" s="217">
        <v>399.8</v>
      </c>
      <c r="L50" s="83" t="s">
        <v>608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1228</v>
      </c>
      <c r="W50" s="173" t="s">
        <v>1339</v>
      </c>
      <c r="X50" s="218" t="s">
        <v>963</v>
      </c>
      <c r="Y50" s="158" t="s">
        <v>966</v>
      </c>
      <c r="Z50" s="158" t="s">
        <v>959</v>
      </c>
      <c r="AA50" s="83" t="s">
        <v>608</v>
      </c>
      <c r="AB50" s="70" t="s">
        <v>608</v>
      </c>
      <c r="AC50" s="70" t="s">
        <v>608</v>
      </c>
      <c r="AD50" s="173" t="s">
        <v>608</v>
      </c>
      <c r="AE50" s="83" t="s">
        <v>608</v>
      </c>
      <c r="AF50" s="83" t="s">
        <v>608</v>
      </c>
      <c r="AG50" s="83" t="s">
        <v>608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1340</v>
      </c>
      <c r="BK50" s="16" t="s">
        <v>1341</v>
      </c>
      <c r="BL50" s="15"/>
      <c r="BM50" s="14" t="s">
        <v>976</v>
      </c>
      <c r="BN50" s="14" t="s">
        <v>999</v>
      </c>
      <c r="BO50" s="165" t="s">
        <v>1085</v>
      </c>
      <c r="BP50" s="16" t="s">
        <v>1341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 hidden="1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833</v>
      </c>
      <c r="E51" s="318">
        <v>274</v>
      </c>
      <c r="F51" s="172" t="s">
        <v>701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1318</v>
      </c>
      <c r="W51" s="173" t="s">
        <v>1319</v>
      </c>
      <c r="X51" s="218" t="s">
        <v>963</v>
      </c>
      <c r="Y51" s="158" t="s">
        <v>966</v>
      </c>
      <c r="Z51" s="158" t="s">
        <v>964</v>
      </c>
      <c r="AA51" s="83" t="s">
        <v>1320</v>
      </c>
      <c r="AB51" s="70" t="s">
        <v>954</v>
      </c>
      <c r="AC51" s="70" t="s">
        <v>608</v>
      </c>
      <c r="AD51" s="173">
        <v>0.29166666666666669</v>
      </c>
      <c r="AE51" s="83">
        <v>7671</v>
      </c>
      <c r="AF51" s="83">
        <v>9322</v>
      </c>
      <c r="AG51" s="83" t="s">
        <v>608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1342</v>
      </c>
      <c r="BK51" s="16" t="s">
        <v>1343</v>
      </c>
      <c r="BL51" s="15"/>
      <c r="BM51" s="14" t="s">
        <v>994</v>
      </c>
      <c r="BN51" s="14" t="s">
        <v>994</v>
      </c>
      <c r="BO51" s="165" t="s">
        <v>994</v>
      </c>
      <c r="BP51" s="16" t="s">
        <v>1343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 hidden="1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817</v>
      </c>
      <c r="E52" s="318">
        <v>324</v>
      </c>
      <c r="F52" s="172" t="s">
        <v>714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1237</v>
      </c>
      <c r="W52" s="173" t="s">
        <v>1238</v>
      </c>
      <c r="X52" s="218" t="s">
        <v>963</v>
      </c>
      <c r="Y52" s="158" t="s">
        <v>966</v>
      </c>
      <c r="Z52" s="158" t="s">
        <v>959</v>
      </c>
      <c r="AA52" s="83">
        <v>1</v>
      </c>
      <c r="AB52" s="70" t="s">
        <v>954</v>
      </c>
      <c r="AC52" s="70" t="s">
        <v>949</v>
      </c>
      <c r="AD52" s="173">
        <v>0.29166666666666669</v>
      </c>
      <c r="AE52" s="83">
        <v>6236</v>
      </c>
      <c r="AF52" s="83">
        <v>6636</v>
      </c>
      <c r="AG52" s="83" t="s">
        <v>608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1344</v>
      </c>
      <c r="BK52" s="16" t="s">
        <v>1345</v>
      </c>
      <c r="BL52" s="15"/>
      <c r="BM52" s="14" t="s">
        <v>980</v>
      </c>
      <c r="BN52" s="14" t="s">
        <v>1001</v>
      </c>
      <c r="BO52" s="165" t="s">
        <v>1109</v>
      </c>
      <c r="BP52" s="16" t="s">
        <v>1345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 hidden="1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894</v>
      </c>
      <c r="E53" s="314">
        <v>326</v>
      </c>
      <c r="F53" s="172" t="s">
        <v>791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608</v>
      </c>
      <c r="J53" s="217">
        <v>74</v>
      </c>
      <c r="K53" s="217">
        <v>11.7</v>
      </c>
      <c r="L53" s="217" t="s">
        <v>608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1318</v>
      </c>
      <c r="W53" s="173" t="s">
        <v>1346</v>
      </c>
      <c r="X53" s="218" t="s">
        <v>963</v>
      </c>
      <c r="Y53" s="158" t="s">
        <v>966</v>
      </c>
      <c r="Z53" s="158" t="s">
        <v>968</v>
      </c>
      <c r="AA53" s="83">
        <v>1</v>
      </c>
      <c r="AB53" s="70" t="s">
        <v>954</v>
      </c>
      <c r="AC53" s="70" t="s">
        <v>949</v>
      </c>
      <c r="AD53" s="173">
        <v>0.29166666666666669</v>
      </c>
      <c r="AE53" s="83">
        <v>6236</v>
      </c>
      <c r="AF53" s="83">
        <v>6636</v>
      </c>
      <c r="AG53" s="83" t="s">
        <v>608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1347</v>
      </c>
      <c r="BK53" s="16" t="s">
        <v>1348</v>
      </c>
      <c r="BL53" s="15"/>
      <c r="BM53" s="14" t="s">
        <v>988</v>
      </c>
      <c r="BN53" s="14" t="s">
        <v>988</v>
      </c>
      <c r="BO53" s="165" t="s">
        <v>988</v>
      </c>
      <c r="BP53" s="16" t="s">
        <v>608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787</v>
      </c>
      <c r="E54" s="318">
        <v>313</v>
      </c>
      <c r="F54" s="172" t="s">
        <v>740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1349</v>
      </c>
      <c r="W54" s="173" t="s">
        <v>1238</v>
      </c>
      <c r="X54" s="218" t="s">
        <v>963</v>
      </c>
      <c r="Y54" s="158"/>
      <c r="Z54" s="158" t="s">
        <v>959</v>
      </c>
      <c r="AA54" s="83">
        <v>1</v>
      </c>
      <c r="AB54" s="70" t="s">
        <v>954</v>
      </c>
      <c r="AC54" s="70" t="s">
        <v>949</v>
      </c>
      <c r="AD54" s="173">
        <v>0.29166666666666669</v>
      </c>
      <c r="AE54" s="83" t="s">
        <v>608</v>
      </c>
      <c r="AF54" s="83" t="s">
        <v>608</v>
      </c>
      <c r="AG54" s="83" t="s">
        <v>608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1350</v>
      </c>
      <c r="BK54" s="16" t="s">
        <v>1351</v>
      </c>
      <c r="BL54" s="15"/>
      <c r="BM54" s="14" t="s">
        <v>988</v>
      </c>
      <c r="BN54" s="14" t="s">
        <v>988</v>
      </c>
      <c r="BO54" s="165" t="s">
        <v>988</v>
      </c>
      <c r="BP54" s="16" t="s">
        <v>608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 hidden="1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753</v>
      </c>
      <c r="E55" s="318">
        <v>313</v>
      </c>
      <c r="F55" s="172" t="s">
        <v>610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1284</v>
      </c>
      <c r="N55" s="217" t="s">
        <v>1285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1276</v>
      </c>
      <c r="W55" s="173" t="s">
        <v>1229</v>
      </c>
      <c r="X55" s="218" t="s">
        <v>963</v>
      </c>
      <c r="Y55" s="158" t="s">
        <v>966</v>
      </c>
      <c r="Z55" s="158" t="s">
        <v>959</v>
      </c>
      <c r="AA55" s="83" t="s">
        <v>608</v>
      </c>
      <c r="AB55" s="70" t="s">
        <v>608</v>
      </c>
      <c r="AC55" s="70" t="s">
        <v>608</v>
      </c>
      <c r="AD55" s="173" t="s">
        <v>608</v>
      </c>
      <c r="AE55" s="83" t="s">
        <v>608</v>
      </c>
      <c r="AF55" s="83" t="s">
        <v>608</v>
      </c>
      <c r="AG55" s="83" t="s">
        <v>608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1352</v>
      </c>
      <c r="BK55" s="16" t="s">
        <v>1353</v>
      </c>
      <c r="BL55" s="15"/>
      <c r="BM55" s="14" t="s">
        <v>980</v>
      </c>
      <c r="BN55" s="14" t="s">
        <v>1001</v>
      </c>
      <c r="BO55" s="165" t="s">
        <v>1120</v>
      </c>
      <c r="BP55" s="16" t="s">
        <v>1354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 hidden="1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1355</v>
      </c>
      <c r="E56" s="314">
        <v>67</v>
      </c>
      <c r="F56" s="172" t="s">
        <v>622</v>
      </c>
      <c r="G56" s="9" t="str">
        <f>IF(D56="","*",VLOOKUP(F56,BS_ATIVIDADE[#All],3,FALSE))</f>
        <v>OUTROS</v>
      </c>
      <c r="H56" s="173" t="s">
        <v>518</v>
      </c>
      <c r="I56" s="173" t="s">
        <v>1356</v>
      </c>
      <c r="J56" s="217">
        <v>78</v>
      </c>
      <c r="K56" s="217">
        <v>336</v>
      </c>
      <c r="L56" s="83" t="s">
        <v>608</v>
      </c>
      <c r="M56" s="217" t="s">
        <v>1357</v>
      </c>
      <c r="N56" s="217" t="s">
        <v>1358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1359</v>
      </c>
      <c r="W56" s="321" t="s">
        <v>1360</v>
      </c>
      <c r="X56" s="218" t="s">
        <v>963</v>
      </c>
      <c r="Y56" s="158" t="s">
        <v>966</v>
      </c>
      <c r="Z56" s="158" t="s">
        <v>964</v>
      </c>
      <c r="AA56" s="83" t="s">
        <v>608</v>
      </c>
      <c r="AB56" s="70" t="s">
        <v>954</v>
      </c>
      <c r="AC56" s="70" t="s">
        <v>949</v>
      </c>
      <c r="AD56" s="173">
        <v>0.58333333333333337</v>
      </c>
      <c r="AE56" s="83" t="s">
        <v>608</v>
      </c>
      <c r="AF56" s="83" t="s">
        <v>608</v>
      </c>
      <c r="AG56" s="83" t="s">
        <v>608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1361</v>
      </c>
      <c r="BK56" s="16" t="s">
        <v>1362</v>
      </c>
      <c r="BL56" s="15"/>
      <c r="BM56" s="14" t="s">
        <v>988</v>
      </c>
      <c r="BN56" s="14" t="s">
        <v>988</v>
      </c>
      <c r="BO56" s="165" t="s">
        <v>988</v>
      </c>
      <c r="BP56" s="16" t="s">
        <v>608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608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idden="1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608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 hidden="1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842</v>
      </c>
      <c r="E59" s="314">
        <v>54</v>
      </c>
      <c r="F59" s="172" t="s">
        <v>782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608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15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1256</v>
      </c>
      <c r="W59" s="173" t="s">
        <v>1363</v>
      </c>
      <c r="X59" s="218" t="s">
        <v>963</v>
      </c>
      <c r="Y59" s="158" t="s">
        <v>966</v>
      </c>
      <c r="Z59" s="158" t="s">
        <v>959</v>
      </c>
      <c r="AA59" s="83" t="s">
        <v>1364</v>
      </c>
      <c r="AB59" s="70" t="s">
        <v>954</v>
      </c>
      <c r="AC59" s="70" t="s">
        <v>949</v>
      </c>
      <c r="AD59" s="173">
        <v>0.35416666666666669</v>
      </c>
      <c r="AE59" s="83">
        <v>9214</v>
      </c>
      <c r="AF59" s="83">
        <v>7632</v>
      </c>
      <c r="AG59" s="83" t="s">
        <v>608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>
        <v>0.375</v>
      </c>
      <c r="AS59" s="242">
        <v>0.39583333333333331</v>
      </c>
      <c r="AT59" s="242">
        <v>0.4375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4.1666666666666685E-2</v>
      </c>
      <c r="AZ59" s="13"/>
      <c r="BA59" s="71">
        <v>15</v>
      </c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2</v>
      </c>
      <c r="BI59" s="16"/>
      <c r="BJ59" s="16" t="s">
        <v>1365</v>
      </c>
      <c r="BK59" s="16" t="s">
        <v>1365</v>
      </c>
      <c r="BL59" s="15"/>
      <c r="BM59" s="14" t="s">
        <v>988</v>
      </c>
      <c r="BN59" s="14" t="s">
        <v>988</v>
      </c>
      <c r="BO59" s="165" t="s">
        <v>988</v>
      </c>
      <c r="BP59" s="16"/>
      <c r="BQ59" s="12" t="str">
        <f t="shared" si="2"/>
        <v>Aderente</v>
      </c>
      <c r="BR59" s="18">
        <f t="shared" si="3"/>
        <v>1.0000000000000004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885</v>
      </c>
      <c r="E60" s="314">
        <v>55</v>
      </c>
      <c r="F60" s="172" t="s">
        <v>798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608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1366</v>
      </c>
      <c r="W60" s="173" t="s">
        <v>1367</v>
      </c>
      <c r="X60" s="218" t="s">
        <v>963</v>
      </c>
      <c r="Y60" s="158" t="s">
        <v>966</v>
      </c>
      <c r="Z60" s="158" t="s">
        <v>964</v>
      </c>
      <c r="AA60" s="83" t="s">
        <v>608</v>
      </c>
      <c r="AB60" s="70" t="s">
        <v>608</v>
      </c>
      <c r="AC60" s="70" t="s">
        <v>608</v>
      </c>
      <c r="AD60" s="173" t="s">
        <v>608</v>
      </c>
      <c r="AE60" s="83" t="s">
        <v>608</v>
      </c>
      <c r="AF60" s="83" t="s">
        <v>608</v>
      </c>
      <c r="AG60" s="83" t="s">
        <v>608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>
        <v>624</v>
      </c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1368</v>
      </c>
      <c r="BK60" s="16" t="s">
        <v>1368</v>
      </c>
      <c r="BL60" s="15"/>
      <c r="BM60" s="14" t="s">
        <v>988</v>
      </c>
      <c r="BN60" s="14" t="s">
        <v>988</v>
      </c>
      <c r="BO60" s="165" t="s">
        <v>988</v>
      </c>
      <c r="BP60" s="16"/>
      <c r="BQ60" s="12" t="str">
        <f t="shared" si="2"/>
        <v>Aderente</v>
      </c>
      <c r="BR60" s="18">
        <f t="shared" si="3"/>
        <v>1.0000000000000004</v>
      </c>
      <c r="BS60" s="18">
        <f t="shared" si="4"/>
        <v>2</v>
      </c>
      <c r="BT60" s="225" t="str">
        <f t="shared" si="5"/>
        <v>OKOK</v>
      </c>
    </row>
    <row r="61" spans="1:72" hidden="1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869</v>
      </c>
      <c r="E61" s="314">
        <v>56</v>
      </c>
      <c r="F61" s="172" t="s">
        <v>791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608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1225</v>
      </c>
      <c r="W61" s="173" t="s">
        <v>1369</v>
      </c>
      <c r="X61" s="218" t="s">
        <v>963</v>
      </c>
      <c r="Y61" s="158" t="s">
        <v>966</v>
      </c>
      <c r="Z61" s="158" t="s">
        <v>964</v>
      </c>
      <c r="AA61" s="83" t="s">
        <v>608</v>
      </c>
      <c r="AB61" s="70" t="s">
        <v>608</v>
      </c>
      <c r="AC61" s="70" t="s">
        <v>608</v>
      </c>
      <c r="AD61" s="173" t="s">
        <v>608</v>
      </c>
      <c r="AE61" s="83" t="s">
        <v>608</v>
      </c>
      <c r="AF61" s="83" t="s">
        <v>608</v>
      </c>
      <c r="AG61" s="83" t="s">
        <v>608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1370</v>
      </c>
      <c r="BK61" s="16" t="s">
        <v>1370</v>
      </c>
      <c r="BL61" s="15"/>
      <c r="BM61" s="14" t="s">
        <v>990</v>
      </c>
      <c r="BN61" s="14" t="s">
        <v>1015</v>
      </c>
      <c r="BO61" s="165" t="s">
        <v>1015</v>
      </c>
      <c r="BP61" s="16" t="s">
        <v>1370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 hidden="1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891</v>
      </c>
      <c r="E62" s="314">
        <v>396</v>
      </c>
      <c r="F62" s="172" t="s">
        <v>791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608</v>
      </c>
      <c r="J62" s="217">
        <v>74</v>
      </c>
      <c r="K62" s="217">
        <v>406.1</v>
      </c>
      <c r="L62" s="83" t="s">
        <v>608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1240</v>
      </c>
      <c r="W62" s="173" t="s">
        <v>1369</v>
      </c>
      <c r="X62" s="218" t="s">
        <v>963</v>
      </c>
      <c r="Y62" s="158" t="s">
        <v>966</v>
      </c>
      <c r="Z62" s="158" t="s">
        <v>968</v>
      </c>
      <c r="AA62" s="83" t="s">
        <v>608</v>
      </c>
      <c r="AB62" s="70" t="s">
        <v>608</v>
      </c>
      <c r="AC62" s="70" t="s">
        <v>608</v>
      </c>
      <c r="AD62" s="173" t="s">
        <v>608</v>
      </c>
      <c r="AE62" s="83" t="s">
        <v>608</v>
      </c>
      <c r="AF62" s="83" t="s">
        <v>608</v>
      </c>
      <c r="AG62" s="83" t="s">
        <v>608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>
        <v>2</v>
      </c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1371</v>
      </c>
      <c r="BK62" s="16" t="s">
        <v>1371</v>
      </c>
      <c r="BL62" s="15"/>
      <c r="BM62" s="14" t="s">
        <v>988</v>
      </c>
      <c r="BN62" s="14" t="s">
        <v>988</v>
      </c>
      <c r="BO62" s="165" t="s">
        <v>988</v>
      </c>
      <c r="BP62" s="16"/>
      <c r="BQ62" s="12" t="str">
        <f t="shared" si="2"/>
        <v>Aderente</v>
      </c>
      <c r="BR62" s="18">
        <f t="shared" si="3"/>
        <v>1.3333333333333339</v>
      </c>
      <c r="BS62" s="18">
        <f t="shared" si="4"/>
        <v>2</v>
      </c>
      <c r="BT62" s="225" t="str">
        <f t="shared" si="5"/>
        <v>OKOK</v>
      </c>
    </row>
    <row r="63" spans="1:72" hidden="1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832</v>
      </c>
      <c r="E63" s="314">
        <v>396</v>
      </c>
      <c r="F63" s="172" t="s">
        <v>698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608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3000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1372</v>
      </c>
      <c r="W63" s="173" t="s">
        <v>1373</v>
      </c>
      <c r="X63" s="218" t="s">
        <v>958</v>
      </c>
      <c r="Y63" s="158" t="s">
        <v>957</v>
      </c>
      <c r="Z63" s="158" t="s">
        <v>959</v>
      </c>
      <c r="AA63" s="83">
        <v>1</v>
      </c>
      <c r="AB63" s="70" t="s">
        <v>954</v>
      </c>
      <c r="AC63" s="70" t="s">
        <v>949</v>
      </c>
      <c r="AD63" s="173">
        <v>0.3125</v>
      </c>
      <c r="AE63" s="83">
        <v>6202</v>
      </c>
      <c r="AF63" s="83">
        <v>6203</v>
      </c>
      <c r="AG63" s="83" t="s">
        <v>608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>
        <v>0.49583333333333335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9.5138888888888884E-2</v>
      </c>
      <c r="AZ63" s="13"/>
      <c r="BA63" s="71">
        <v>2290</v>
      </c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2</v>
      </c>
      <c r="BI63" s="16"/>
      <c r="BJ63" s="16" t="s">
        <v>1374</v>
      </c>
      <c r="BK63" s="16" t="s">
        <v>1375</v>
      </c>
      <c r="BL63" s="15"/>
      <c r="BM63" s="14" t="s">
        <v>983</v>
      </c>
      <c r="BN63" s="14" t="s">
        <v>1004</v>
      </c>
      <c r="BO63" s="165" t="s">
        <v>1115</v>
      </c>
      <c r="BP63" s="16" t="s">
        <v>1375</v>
      </c>
      <c r="BQ63" s="12" t="str">
        <f t="shared" si="2"/>
        <v>Produção e Intervalo</v>
      </c>
      <c r="BR63" s="18">
        <f t="shared" si="3"/>
        <v>0.5708333333333333</v>
      </c>
      <c r="BS63" s="18">
        <f t="shared" si="4"/>
        <v>0.76333333333333331</v>
      </c>
      <c r="BT63" s="225" t="str">
        <f t="shared" si="5"/>
        <v>CCOCirculaçãoIntervaloContrato</v>
      </c>
    </row>
    <row r="64" spans="1:72" hidden="1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860</v>
      </c>
      <c r="E64" s="314">
        <v>59</v>
      </c>
      <c r="F64" s="172" t="s">
        <v>761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608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1376</v>
      </c>
      <c r="W64" s="173" t="s">
        <v>1377</v>
      </c>
      <c r="X64" s="218" t="s">
        <v>963</v>
      </c>
      <c r="Y64" s="158" t="s">
        <v>966</v>
      </c>
      <c r="Z64" s="158" t="s">
        <v>970</v>
      </c>
      <c r="AA64" s="83" t="s">
        <v>608</v>
      </c>
      <c r="AB64" s="70" t="s">
        <v>608</v>
      </c>
      <c r="AC64" s="70" t="s">
        <v>608</v>
      </c>
      <c r="AD64" s="173" t="s">
        <v>608</v>
      </c>
      <c r="AE64" s="83" t="s">
        <v>608</v>
      </c>
      <c r="AF64" s="83" t="s">
        <v>608</v>
      </c>
      <c r="AG64" s="83" t="s">
        <v>608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1378</v>
      </c>
      <c r="BK64" s="16" t="s">
        <v>1378</v>
      </c>
      <c r="BL64" s="15"/>
      <c r="BM64" s="14" t="s">
        <v>988</v>
      </c>
      <c r="BN64" s="14" t="s">
        <v>988</v>
      </c>
      <c r="BO64" s="165" t="s">
        <v>988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 hidden="1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833</v>
      </c>
      <c r="E65" s="318">
        <v>274</v>
      </c>
      <c r="F65" s="172" t="s">
        <v>701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0.125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1318</v>
      </c>
      <c r="W65" s="173" t="s">
        <v>1319</v>
      </c>
      <c r="X65" s="218" t="s">
        <v>958</v>
      </c>
      <c r="Y65" s="158" t="s">
        <v>957</v>
      </c>
      <c r="Z65" s="158" t="s">
        <v>959</v>
      </c>
      <c r="AA65" s="83" t="s">
        <v>1320</v>
      </c>
      <c r="AB65" s="70" t="s">
        <v>954</v>
      </c>
      <c r="AC65" s="70" t="s">
        <v>949</v>
      </c>
      <c r="AD65" s="173">
        <v>0.29166666666666669</v>
      </c>
      <c r="AE65" s="83">
        <v>7671</v>
      </c>
      <c r="AF65" s="83">
        <v>9322</v>
      </c>
      <c r="AG65" s="83" t="s">
        <v>608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</v>
      </c>
      <c r="AT65" s="242">
        <v>0.125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0.125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1379</v>
      </c>
      <c r="BK65" s="16" t="s">
        <v>1379</v>
      </c>
      <c r="BL65" s="15"/>
      <c r="BM65" s="14" t="s">
        <v>988</v>
      </c>
      <c r="BN65" s="14" t="s">
        <v>988</v>
      </c>
      <c r="BO65" s="165" t="s">
        <v>988</v>
      </c>
      <c r="BP65" s="16"/>
      <c r="BQ65" s="12" t="str">
        <f t="shared" si="2"/>
        <v>Aderente</v>
      </c>
      <c r="BR65" s="18">
        <f t="shared" si="3"/>
        <v>1</v>
      </c>
      <c r="BS65" s="18">
        <f t="shared" si="4"/>
        <v>1</v>
      </c>
      <c r="BT65" s="225" t="str">
        <f t="shared" si="5"/>
        <v>OKOK</v>
      </c>
    </row>
    <row r="66" spans="1:72" hidden="1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817</v>
      </c>
      <c r="E66" s="314">
        <v>61</v>
      </c>
      <c r="F66" s="172" t="s">
        <v>714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1237</v>
      </c>
      <c r="W66" s="173" t="s">
        <v>1380</v>
      </c>
      <c r="X66" s="218" t="s">
        <v>969</v>
      </c>
      <c r="Y66" s="158" t="s">
        <v>966</v>
      </c>
      <c r="Z66" s="158" t="s">
        <v>964</v>
      </c>
      <c r="AA66" s="83">
        <v>1</v>
      </c>
      <c r="AB66" s="70" t="s">
        <v>954</v>
      </c>
      <c r="AC66" s="70" t="s">
        <v>949</v>
      </c>
      <c r="AD66" s="173">
        <v>0.39583333333333331</v>
      </c>
      <c r="AE66" s="83">
        <v>6236</v>
      </c>
      <c r="AF66" s="83">
        <v>6636</v>
      </c>
      <c r="AG66" s="83" t="s">
        <v>608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>
        <v>0.51944444444444449</v>
      </c>
      <c r="AT66" s="242">
        <v>0.58194444444444449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6.25E-2</v>
      </c>
      <c r="AZ66" s="13"/>
      <c r="BA66" s="71">
        <v>150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2</v>
      </c>
      <c r="BI66" s="16"/>
      <c r="BJ66" s="16" t="s">
        <v>1381</v>
      </c>
      <c r="BK66" s="16" t="s">
        <v>1381</v>
      </c>
      <c r="BL66" s="15"/>
      <c r="BM66" s="14" t="s">
        <v>980</v>
      </c>
      <c r="BN66" s="14" t="s">
        <v>1011</v>
      </c>
      <c r="BO66" s="165" t="s">
        <v>1069</v>
      </c>
      <c r="BP66" s="16" t="s">
        <v>1381</v>
      </c>
      <c r="BQ66" s="12" t="str">
        <f t="shared" si="2"/>
        <v>Produção</v>
      </c>
      <c r="BR66" s="18">
        <f t="shared" si="3"/>
        <v>1</v>
      </c>
      <c r="BS66" s="18">
        <f t="shared" si="4"/>
        <v>0.17857142857142858</v>
      </c>
      <c r="BT66" s="225" t="str">
        <f t="shared" si="5"/>
        <v>MecanizaçãoAtivos</v>
      </c>
    </row>
    <row r="67" spans="1:72" hidden="1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894</v>
      </c>
      <c r="E67" s="314">
        <v>62</v>
      </c>
      <c r="F67" s="172" t="s">
        <v>791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608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1382</v>
      </c>
      <c r="W67" s="173" t="s">
        <v>1369</v>
      </c>
      <c r="X67" s="218" t="s">
        <v>963</v>
      </c>
      <c r="Y67" s="158" t="s">
        <v>966</v>
      </c>
      <c r="Z67" s="158" t="s">
        <v>968</v>
      </c>
      <c r="AA67" s="83" t="s">
        <v>608</v>
      </c>
      <c r="AB67" s="70" t="s">
        <v>608</v>
      </c>
      <c r="AC67" s="70" t="s">
        <v>608</v>
      </c>
      <c r="AD67" s="173" t="s">
        <v>608</v>
      </c>
      <c r="AE67" s="83" t="s">
        <v>608</v>
      </c>
      <c r="AF67" s="83" t="s">
        <v>608</v>
      </c>
      <c r="AG67" s="83" t="s">
        <v>608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>
        <v>0.47916666666666669</v>
      </c>
      <c r="AT67" s="242">
        <v>0.54166666666666663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6.2499999999999944E-2</v>
      </c>
      <c r="AZ67" s="13"/>
      <c r="BA67" s="71">
        <v>1</v>
      </c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2</v>
      </c>
      <c r="BI67" s="16"/>
      <c r="BJ67" s="16" t="s">
        <v>1383</v>
      </c>
      <c r="BK67" s="16" t="s">
        <v>1384</v>
      </c>
      <c r="BL67" s="15"/>
      <c r="BM67" s="14" t="s">
        <v>988</v>
      </c>
      <c r="BN67" s="14" t="s">
        <v>988</v>
      </c>
      <c r="BO67" s="165" t="s">
        <v>988</v>
      </c>
      <c r="BP67" s="16"/>
      <c r="BQ67" s="12" t="str">
        <f t="shared" si="2"/>
        <v>Intervalo</v>
      </c>
      <c r="BR67" s="18">
        <f t="shared" si="3"/>
        <v>0.99999999999999911</v>
      </c>
      <c r="BS67" s="18">
        <f t="shared" si="4"/>
        <v>1</v>
      </c>
      <c r="BT67" s="225" t="str">
        <f t="shared" si="5"/>
        <v>OKOK</v>
      </c>
    </row>
    <row r="68" spans="1:72" hidden="1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865</v>
      </c>
      <c r="E68" s="314">
        <v>63</v>
      </c>
      <c r="F68" s="172" t="s">
        <v>798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608</v>
      </c>
      <c r="J68" s="217">
        <v>74</v>
      </c>
      <c r="K68" s="217">
        <v>11.7</v>
      </c>
      <c r="L68" s="217" t="s">
        <v>608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6.25E-2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1318</v>
      </c>
      <c r="W68" s="173" t="s">
        <v>1385</v>
      </c>
      <c r="X68" s="218" t="s">
        <v>963</v>
      </c>
      <c r="Y68" s="158" t="s">
        <v>966</v>
      </c>
      <c r="Z68" s="158" t="s">
        <v>970</v>
      </c>
      <c r="AA68" s="83" t="s">
        <v>608</v>
      </c>
      <c r="AB68" s="70" t="s">
        <v>608</v>
      </c>
      <c r="AC68" s="70" t="s">
        <v>608</v>
      </c>
      <c r="AD68" s="173" t="s">
        <v>608</v>
      </c>
      <c r="AE68" s="83" t="s">
        <v>608</v>
      </c>
      <c r="AF68" s="83" t="s">
        <v>608</v>
      </c>
      <c r="AG68" s="83" t="s">
        <v>608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0.49513888888888891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6.25E-2</v>
      </c>
      <c r="AZ68" s="13"/>
      <c r="BA68" s="71">
        <v>20</v>
      </c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1386</v>
      </c>
      <c r="BK68" s="16" t="s">
        <v>1386</v>
      </c>
      <c r="BL68" s="15"/>
      <c r="BM68" s="14" t="s">
        <v>988</v>
      </c>
      <c r="BN68" s="14" t="s">
        <v>988</v>
      </c>
      <c r="BO68" s="165" t="s">
        <v>988</v>
      </c>
      <c r="BP68" s="16"/>
      <c r="BQ68" s="12" t="str">
        <f t="shared" si="2"/>
        <v>Aderente</v>
      </c>
      <c r="BR68" s="18">
        <f t="shared" si="3"/>
        <v>1</v>
      </c>
      <c r="BS68" s="18">
        <f t="shared" si="4"/>
        <v>1</v>
      </c>
      <c r="BT68" s="225" t="str">
        <f t="shared" si="5"/>
        <v>OKOK</v>
      </c>
    </row>
    <row r="69" spans="1:72" hidden="1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753</v>
      </c>
      <c r="E69" s="318">
        <v>313</v>
      </c>
      <c r="F69" s="172" t="s">
        <v>610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1284</v>
      </c>
      <c r="N69" s="217" t="s">
        <v>1285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1276</v>
      </c>
      <c r="W69" s="173" t="s">
        <v>1387</v>
      </c>
      <c r="X69" s="218" t="s">
        <v>963</v>
      </c>
      <c r="Y69" s="158" t="s">
        <v>966</v>
      </c>
      <c r="Z69" s="158" t="s">
        <v>959</v>
      </c>
      <c r="AA69" s="83" t="s">
        <v>608</v>
      </c>
      <c r="AB69" s="70" t="s">
        <v>608</v>
      </c>
      <c r="AC69" s="70" t="s">
        <v>608</v>
      </c>
      <c r="AD69" s="173" t="s">
        <v>608</v>
      </c>
      <c r="AE69" s="83" t="s">
        <v>608</v>
      </c>
      <c r="AF69" s="83" t="s">
        <v>608</v>
      </c>
      <c r="AG69" s="83" t="s">
        <v>608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1388</v>
      </c>
      <c r="BK69" s="16" t="s">
        <v>1388</v>
      </c>
      <c r="BL69" s="15"/>
      <c r="BM69" s="14" t="s">
        <v>984</v>
      </c>
      <c r="BN69" s="14" t="s">
        <v>1005</v>
      </c>
      <c r="BO69" s="165" t="s">
        <v>1076</v>
      </c>
      <c r="BP69" s="16" t="s">
        <v>1388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 hidden="1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787</v>
      </c>
      <c r="E70" s="315">
        <v>65</v>
      </c>
      <c r="F70" s="172" t="s">
        <v>740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0.14583333333333334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1349</v>
      </c>
      <c r="W70" s="173" t="s">
        <v>1380</v>
      </c>
      <c r="X70" s="218" t="s">
        <v>963</v>
      </c>
      <c r="Y70" s="158" t="s">
        <v>966</v>
      </c>
      <c r="Z70" s="158" t="s">
        <v>959</v>
      </c>
      <c r="AA70" s="83">
        <v>1</v>
      </c>
      <c r="AB70" s="70" t="s">
        <v>954</v>
      </c>
      <c r="AC70" s="70" t="s">
        <v>949</v>
      </c>
      <c r="AD70" s="173">
        <v>0.3125</v>
      </c>
      <c r="AE70" s="83">
        <v>6242</v>
      </c>
      <c r="AF70" s="83" t="s">
        <v>608</v>
      </c>
      <c r="AG70" s="83" t="s">
        <v>608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>
        <v>0.48958333333333331</v>
      </c>
      <c r="AT70" s="242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0.14583333333333331</v>
      </c>
      <c r="AZ70" s="13"/>
      <c r="BA70" s="71">
        <v>1080</v>
      </c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2</v>
      </c>
      <c r="BI70" s="16"/>
      <c r="BJ70" s="16" t="s">
        <v>1389</v>
      </c>
      <c r="BK70" s="16" t="s">
        <v>1389</v>
      </c>
      <c r="BL70" s="15"/>
      <c r="BM70" s="14" t="s">
        <v>988</v>
      </c>
      <c r="BN70" s="14" t="s">
        <v>988</v>
      </c>
      <c r="BO70" s="165" t="s">
        <v>988</v>
      </c>
      <c r="BP70" s="16"/>
      <c r="BQ70" s="12" t="str">
        <f t="shared" si="2"/>
        <v>Aderente</v>
      </c>
      <c r="BR70" s="18">
        <f t="shared" si="3"/>
        <v>0.99999999999999978</v>
      </c>
      <c r="BS70" s="18">
        <f t="shared" si="4"/>
        <v>1.35</v>
      </c>
      <c r="BT70" s="225" t="str">
        <f t="shared" si="5"/>
        <v>OKOK</v>
      </c>
    </row>
    <row r="71" spans="1:72" hidden="1">
      <c r="A71" s="50" t="str">
        <f t="shared" ref="A71:A101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722</v>
      </c>
      <c r="E71" s="314">
        <v>66</v>
      </c>
      <c r="F71" s="172" t="s">
        <v>798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608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1390</v>
      </c>
      <c r="W71" s="173" t="s">
        <v>1367</v>
      </c>
      <c r="X71" s="218" t="s">
        <v>963</v>
      </c>
      <c r="Y71" s="158" t="s">
        <v>966</v>
      </c>
      <c r="Z71" s="158" t="s">
        <v>964</v>
      </c>
      <c r="AA71" s="83">
        <v>1</v>
      </c>
      <c r="AB71" s="70" t="s">
        <v>954</v>
      </c>
      <c r="AC71" s="70" t="s">
        <v>949</v>
      </c>
      <c r="AD71" s="173">
        <v>0.3125</v>
      </c>
      <c r="AE71" s="83" t="s">
        <v>608</v>
      </c>
      <c r="AF71" s="83" t="s">
        <v>608</v>
      </c>
      <c r="AG71" s="83" t="s">
        <v>608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>
        <v>0.42430555555555555</v>
      </c>
      <c r="AT71" s="242">
        <v>0.50763888888888886</v>
      </c>
      <c r="AU71" s="38"/>
      <c r="AV71" s="38"/>
      <c r="AW71" s="38"/>
      <c r="AX71" s="38"/>
      <c r="AY71" s="313">
        <f>IF(D71="","*",IFERROR(IF(ISODD(COUNT(AS71:AX71)),"ERRO",SUM((AT71-AS71),(AV71-AU71),(AX71-AW71))),"ERRO"))</f>
        <v>8.3333333333333315E-2</v>
      </c>
      <c r="AZ71" s="13"/>
      <c r="BA71" s="71">
        <v>20</v>
      </c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2</v>
      </c>
      <c r="BI71" s="16"/>
      <c r="BJ71" s="16" t="s">
        <v>1391</v>
      </c>
      <c r="BK71" s="16" t="s">
        <v>1391</v>
      </c>
      <c r="BL71" s="15"/>
      <c r="BM71" s="14" t="s">
        <v>988</v>
      </c>
      <c r="BN71" s="14" t="s">
        <v>988</v>
      </c>
      <c r="BO71" s="165" t="s">
        <v>988</v>
      </c>
      <c r="BP71" s="16"/>
      <c r="BQ71" s="12" t="str">
        <f t="shared" ref="BQ71:BQ101" si="7">IF(AND(BR71&lt;1,BS71&lt;1),"Produção e Intervalo",IF(BR71&lt;1,"Intervalo",IF(BS71&lt;1,"Produção","Aderente")))</f>
        <v>Aderente</v>
      </c>
      <c r="BR71" s="18">
        <f t="shared" ref="BR71:BR101" si="8">IF(OR(B71="",F71=""),"*",AY71/P71)</f>
        <v>0.99999999999999978</v>
      </c>
      <c r="BS71" s="18">
        <f t="shared" ref="BS71:BS101" si="9">IF(OR(B71="",F71=""),"*",BA71/Q71)</f>
        <v>1</v>
      </c>
      <c r="BT71" s="225" t="str">
        <f t="shared" ref="BT71:BT101" si="10">IF(BN71="","",SUBSTITUTE(BM71," ","")&amp;SUBSTITUTE(BN71," ",""))</f>
        <v>OKOK</v>
      </c>
    </row>
    <row r="72" spans="1:72" hidden="1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678</v>
      </c>
      <c r="E72" s="314">
        <v>66</v>
      </c>
      <c r="F72" s="172" t="s">
        <v>791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608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1390</v>
      </c>
      <c r="W72" s="173" t="s">
        <v>1369</v>
      </c>
      <c r="X72" s="218" t="s">
        <v>963</v>
      </c>
      <c r="Y72" s="158" t="s">
        <v>966</v>
      </c>
      <c r="Z72" s="158" t="s">
        <v>959</v>
      </c>
      <c r="AA72" s="83">
        <v>1</v>
      </c>
      <c r="AB72" s="70" t="s">
        <v>954</v>
      </c>
      <c r="AC72" s="70" t="s">
        <v>949</v>
      </c>
      <c r="AD72" s="173">
        <v>0.3125</v>
      </c>
      <c r="AE72" s="83" t="s">
        <v>608</v>
      </c>
      <c r="AF72" s="83" t="s">
        <v>608</v>
      </c>
      <c r="AG72" s="83" t="s">
        <v>608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>
        <v>0.38541666666666669</v>
      </c>
      <c r="AT72" s="242">
        <v>0.51041666666666663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0.12499999999999994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2</v>
      </c>
      <c r="BI72" s="16"/>
      <c r="BJ72" s="16" t="s">
        <v>1392</v>
      </c>
      <c r="BK72" s="16" t="s">
        <v>1392</v>
      </c>
      <c r="BL72" s="15"/>
      <c r="BM72" s="14" t="s">
        <v>988</v>
      </c>
      <c r="BN72" s="14" t="s">
        <v>988</v>
      </c>
      <c r="BO72" s="165" t="s">
        <v>988</v>
      </c>
      <c r="BP72" s="16"/>
      <c r="BQ72" s="12" t="str">
        <f t="shared" si="7"/>
        <v>Aderente</v>
      </c>
      <c r="BR72" s="18">
        <f t="shared" si="8"/>
        <v>0.99999999999999956</v>
      </c>
      <c r="BS72" s="18">
        <f t="shared" si="9"/>
        <v>1</v>
      </c>
      <c r="BT72" s="225" t="str">
        <f t="shared" si="10"/>
        <v>OKOK</v>
      </c>
    </row>
    <row r="73" spans="1:72" hidden="1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947</v>
      </c>
      <c r="E73" s="314">
        <v>68</v>
      </c>
      <c r="F73" s="172" t="s">
        <v>798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608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1390</v>
      </c>
      <c r="W73" s="173" t="s">
        <v>1367</v>
      </c>
      <c r="X73" s="218" t="s">
        <v>963</v>
      </c>
      <c r="Y73" s="158" t="s">
        <v>966</v>
      </c>
      <c r="Z73" s="158" t="s">
        <v>968</v>
      </c>
      <c r="AA73" s="83" t="s">
        <v>608</v>
      </c>
      <c r="AB73" s="70" t="s">
        <v>608</v>
      </c>
      <c r="AC73" s="70" t="s">
        <v>608</v>
      </c>
      <c r="AD73" s="173" t="s">
        <v>608</v>
      </c>
      <c r="AE73" s="83" t="s">
        <v>608</v>
      </c>
      <c r="AF73" s="83" t="s">
        <v>608</v>
      </c>
      <c r="AG73" s="83" t="s">
        <v>608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>
        <v>22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1393</v>
      </c>
      <c r="BK73" s="16" t="s">
        <v>1393</v>
      </c>
      <c r="BL73" s="15"/>
      <c r="BM73" s="14" t="s">
        <v>988</v>
      </c>
      <c r="BN73" s="14" t="s">
        <v>988</v>
      </c>
      <c r="BO73" s="165" t="s">
        <v>988</v>
      </c>
      <c r="BP73" s="16"/>
      <c r="BQ73" s="12" t="str">
        <f t="shared" si="7"/>
        <v>Aderente</v>
      </c>
      <c r="BR73" s="18">
        <f t="shared" si="8"/>
        <v>1.25</v>
      </c>
      <c r="BS73" s="18">
        <f t="shared" si="9"/>
        <v>1</v>
      </c>
      <c r="BT73" s="225" t="str">
        <f t="shared" si="10"/>
        <v>OKOK</v>
      </c>
    </row>
    <row r="74" spans="1:72" hidden="1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694</v>
      </c>
      <c r="E74" s="314">
        <v>69</v>
      </c>
      <c r="F74" s="172" t="s">
        <v>682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608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1394</v>
      </c>
      <c r="W74" s="173" t="s">
        <v>1395</v>
      </c>
      <c r="X74" s="218" t="s">
        <v>963</v>
      </c>
      <c r="Y74" s="158" t="s">
        <v>966</v>
      </c>
      <c r="Z74" s="158" t="s">
        <v>959</v>
      </c>
      <c r="AA74" s="83">
        <v>1</v>
      </c>
      <c r="AB74" s="70" t="s">
        <v>954</v>
      </c>
      <c r="AC74" s="70" t="s">
        <v>949</v>
      </c>
      <c r="AD74" s="173">
        <v>0</v>
      </c>
      <c r="AE74" s="83" t="s">
        <v>608</v>
      </c>
      <c r="AF74" s="83" t="s">
        <v>608</v>
      </c>
      <c r="AG74" s="83" t="s">
        <v>608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>
        <v>0.50347222222222221</v>
      </c>
      <c r="AS74" s="242">
        <v>0.51666666666666672</v>
      </c>
      <c r="AT74" s="242">
        <v>0.55833333333333335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4.166666666666663E-2</v>
      </c>
      <c r="AZ74" s="13"/>
      <c r="BA74" s="71">
        <v>1</v>
      </c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>
        <v>2</v>
      </c>
      <c r="BI74" s="16"/>
      <c r="BJ74" s="16" t="s">
        <v>1396</v>
      </c>
      <c r="BK74" s="16" t="s">
        <v>1396</v>
      </c>
      <c r="BL74" s="15"/>
      <c r="BM74" s="14" t="s">
        <v>988</v>
      </c>
      <c r="BN74" s="14" t="s">
        <v>988</v>
      </c>
      <c r="BO74" s="165" t="s">
        <v>988</v>
      </c>
      <c r="BP74" s="16"/>
      <c r="BQ74" s="12" t="str">
        <f t="shared" si="7"/>
        <v>Intervalo</v>
      </c>
      <c r="BR74" s="18">
        <f t="shared" si="8"/>
        <v>0.99999999999999911</v>
      </c>
      <c r="BS74" s="18">
        <f t="shared" si="9"/>
        <v>1</v>
      </c>
      <c r="BT74" s="225" t="str">
        <f t="shared" si="10"/>
        <v>OKOK</v>
      </c>
    </row>
    <row r="75" spans="1:72" hidden="1">
      <c r="A75" s="50" t="str">
        <f t="shared" si="6"/>
        <v>MOD FN</v>
      </c>
      <c r="B75" s="171"/>
      <c r="C75" s="8" t="str">
        <f>IF(BS_CONTROLE[[#This Row],[DATA]]="","",WEEKNUM(BS_CONTROLE[[#This Row],[DATA]]))</f>
        <v/>
      </c>
      <c r="D75" s="51" t="s">
        <v>625</v>
      </c>
      <c r="E75" s="314">
        <v>70</v>
      </c>
      <c r="F75" s="172" t="s">
        <v>605</v>
      </c>
      <c r="G75" s="9" t="str">
        <f>IF(D75="","*",VLOOKUP(F75,BS_ATIVIDADE[#All],3,FALSE))</f>
        <v>OUTROS</v>
      </c>
      <c r="H75" s="173" t="s">
        <v>608</v>
      </c>
      <c r="I75" s="173" t="s">
        <v>608</v>
      </c>
      <c r="J75" s="217">
        <v>74</v>
      </c>
      <c r="K75" s="217">
        <v>273</v>
      </c>
      <c r="L75" s="83">
        <v>267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75" s="173">
        <v>0.375</v>
      </c>
      <c r="P75" s="173">
        <v>0.125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5" s="80" t="str">
        <f>IFERROR(_xlfn.XLOOKUP(J75, BASE_MAPA!$D$2:$D$359, BASE_MAPA!$I$2:$I$359), "ERRO")</f>
        <v>MARCO INICIAL - ALTO ARAGUAIA</v>
      </c>
      <c r="V75" s="198" t="s">
        <v>1397</v>
      </c>
      <c r="W75" s="173" t="s">
        <v>1398</v>
      </c>
      <c r="X75" s="218" t="s">
        <v>958</v>
      </c>
      <c r="Y75" s="158"/>
      <c r="Z75" s="158" t="s">
        <v>959</v>
      </c>
      <c r="AA75" s="83" t="s">
        <v>608</v>
      </c>
      <c r="AB75" s="70" t="s">
        <v>608</v>
      </c>
      <c r="AC75" s="70" t="s">
        <v>608</v>
      </c>
      <c r="AD75" s="173" t="s">
        <v>608</v>
      </c>
      <c r="AE75" s="83" t="s">
        <v>608</v>
      </c>
      <c r="AF75" s="83" t="s">
        <v>608</v>
      </c>
      <c r="AG75" s="83" t="s">
        <v>608</v>
      </c>
      <c r="AH75" s="48"/>
      <c r="AI75" s="142" t="str">
        <f>IF(BS_CONTROLE[[#This Row],[Atividade]]=0, "-", BS_CONTROLE[[#This Row],[Atividade]])</f>
        <v>BLOCO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TJA-TCS</v>
      </c>
      <c r="AN75" s="278" t="str">
        <f>IF(BS_CONTROLE[[#This Row],[SB]]=0, "-", BS_CONTROLE[[#This Row],[SB]])</f>
        <v>TJA277</v>
      </c>
      <c r="AO75" s="279">
        <f>IF(BS_CONTROLE[[#This Row],[SUB]]=0, "-", BS_CONTROLE[[#This Row],[SUB]])</f>
        <v>74</v>
      </c>
      <c r="AP75" s="280">
        <f>IF(BS_CONTROLE[[#This Row],[KM - Inicio]]=0, "-", BS_CONTROLE[[#This Row],[KM - Inicio]])</f>
        <v>273</v>
      </c>
      <c r="AQ75" s="280">
        <f>IF(BS_CONTROLE[[#This Row],[KM - Fim]]=0, "-", BS_CONTROLE[[#This Row],[KM - Fim]])</f>
        <v>267</v>
      </c>
      <c r="AR75" s="242"/>
      <c r="AS75" s="242"/>
      <c r="AT75" s="242"/>
      <c r="AU75" s="38"/>
      <c r="AV75" s="38"/>
      <c r="AW75" s="38"/>
      <c r="AX75" s="38"/>
      <c r="AY75" s="313">
        <f>IF(D75="","*",IFERROR(IF(ISODD(COUNT(AS75:AX75)),"ERRO",SUM((AT75-AS75),(AV75-AU75),(AX75-AW75))),"ERRO"))</f>
        <v>0</v>
      </c>
      <c r="AZ75" s="13"/>
      <c r="BA75" s="71"/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5" s="11" t="str">
        <f>IFERROR(_xlfn.XLOOKUP(AO75, BASE_MAPA!$D$2:$D$359, BASE_MAPA!$I$2:$I$359), "ERRO")</f>
        <v>MARCO INICIAL - ALTO ARAGUAIA</v>
      </c>
      <c r="BF75" s="281" t="str">
        <f>IF(BS_CONTROLE[[#This Row],[Responsavel pelo boletim]]=0, "-", BS_CONTROLE[[#This Row],[Responsavel pelo boletim]])</f>
        <v>Guilherme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 hidden="1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608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 hidden="1">
      <c r="A77" s="50" t="str">
        <f t="shared" si="6"/>
        <v>W7045997</v>
      </c>
      <c r="B77" s="171">
        <v>45997</v>
      </c>
      <c r="C77" s="8">
        <f>IF(BS_CONTROLE[[#This Row],[DATA]]="","",WEEKNUM(BS_CONTROLE[[#This Row],[DATA]]))</f>
        <v>49</v>
      </c>
      <c r="D77" s="51" t="s">
        <v>842</v>
      </c>
      <c r="E77" s="314">
        <v>54</v>
      </c>
      <c r="F77" s="172" t="s">
        <v>784</v>
      </c>
      <c r="G77" s="9" t="str">
        <f>IF(D77="","*",VLOOKUP(F77,BS_ATIVIDADE[#All],3,FALSE))</f>
        <v>PEDRA</v>
      </c>
      <c r="H77" s="173" t="s">
        <v>1328</v>
      </c>
      <c r="I77" s="173" t="s">
        <v>1262</v>
      </c>
      <c r="J77" s="217">
        <v>98</v>
      </c>
      <c r="K77" s="217">
        <v>529</v>
      </c>
      <c r="L77" s="83">
        <v>528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77" s="217" t="s">
        <v>595</v>
      </c>
      <c r="O77" s="173">
        <v>0.375</v>
      </c>
      <c r="P77" s="173">
        <v>4.1666666666666664E-2</v>
      </c>
      <c r="Q77" s="83">
        <v>15</v>
      </c>
      <c r="R77" s="10" t="str">
        <f>IFERROR(_xlfn.XLOOKUP(F77, BS_ATIVIDADE[ATIVIDADE],BS_ATIVIDADE[UNIDADE] ), "*")</f>
        <v>VAGÕES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7" s="80" t="str">
        <f>IFERROR(_xlfn.XLOOKUP(J77, BASE_MAPA!$D$2:$D$359, BASE_MAPA!$I$2:$I$359), "ERRO")</f>
        <v>ALTO ARAGUAIA - RONDONOPOLIS</v>
      </c>
      <c r="V77" s="198" t="s">
        <v>1266</v>
      </c>
      <c r="W77" s="173" t="s">
        <v>1222</v>
      </c>
      <c r="X77" s="218" t="s">
        <v>963</v>
      </c>
      <c r="Y77" s="158" t="s">
        <v>966</v>
      </c>
      <c r="Z77" s="158" t="s">
        <v>959</v>
      </c>
      <c r="AA77" s="83" t="s">
        <v>1307</v>
      </c>
      <c r="AB77" s="70" t="s">
        <v>954</v>
      </c>
      <c r="AC77" s="70" t="s">
        <v>949</v>
      </c>
      <c r="AD77" s="173">
        <v>0.39583333333333331</v>
      </c>
      <c r="AE77" s="83">
        <v>9414</v>
      </c>
      <c r="AF77" s="83" t="s">
        <v>608</v>
      </c>
      <c r="AG77" s="83">
        <v>15</v>
      </c>
      <c r="AH77" s="48"/>
      <c r="AI77" s="142" t="str">
        <f>IF(BS_CONTROLE[[#This Row],[Atividade]]=0, "-", BS_CONTROLE[[#This Row],[Atividade]])</f>
        <v>PDM - PEDRA - DESCARGA</v>
      </c>
      <c r="AJ77" s="9" t="str">
        <f>IF(D77="","*",VLOOKUP(AI77,BS_ATIVIDADE[#Data],3,FALSE))</f>
        <v>PEDRA</v>
      </c>
      <c r="AK77" s="278" t="str">
        <f>IF(BS_CONTROLE[[#This Row],[Local - Partida]]=0, "-", BS_CONTROLE[[#This Row],[Local - Partida]])</f>
        <v>TAG2</v>
      </c>
      <c r="AL77" s="278" t="str">
        <f>IF(BS_CONTROLE[[#This Row],[Local - Encerramento]]=0, "-", BS_CONTROLE[[#This Row],[Local - Encerramento]])</f>
        <v>TAG</v>
      </c>
      <c r="AM77" s="278" t="str">
        <f>IF(BS_CONTROLE[[#This Row],[Entre - Estações]]=0, "-", BS_CONTROLE[[#This Row],[Entre - Estações]])</f>
        <v>TGR-TBE</v>
      </c>
      <c r="AN77" s="278" t="str">
        <f>IF(BS_CONTROLE[[#This Row],[SB]]=0, "-", BS_CONTROLE[[#This Row],[SB]])</f>
        <v>TGR2</v>
      </c>
      <c r="AO77" s="279">
        <f>IF(BS_CONTROLE[[#This Row],[SUB]]=0, "-", BS_CONTROLE[[#This Row],[SUB]])</f>
        <v>98</v>
      </c>
      <c r="AP77" s="280">
        <f>IF(BS_CONTROLE[[#This Row],[KM - Inicio]]=0, "-", BS_CONTROLE[[#This Row],[KM - Inicio]])</f>
        <v>529</v>
      </c>
      <c r="AQ77" s="280">
        <f>IF(BS_CONTROLE[[#This Row],[KM - Fim]]=0, "-", BS_CONTROLE[[#This Row],[KM - Fim]])</f>
        <v>528</v>
      </c>
      <c r="AR77" s="242">
        <v>0.38819444444444445</v>
      </c>
      <c r="AS77" s="242">
        <v>0.49166666666666664</v>
      </c>
      <c r="AT77" s="242">
        <v>0.53333333333333333</v>
      </c>
      <c r="AU77" s="38"/>
      <c r="AV77" s="38"/>
      <c r="AW77" s="38"/>
      <c r="AX77" s="38"/>
      <c r="AY77" s="313">
        <f>IF(D77="","*",IFERROR(IF(ISODD(COUNT(AS77:AX77)),"ERRO",SUM((AT77-AS77),(AV77-AU77),(AX77-AW77))),"ERRO"))</f>
        <v>4.1666666666666685E-2</v>
      </c>
      <c r="AZ77" s="13"/>
      <c r="BA77" s="71">
        <v>15</v>
      </c>
      <c r="BB77" s="10" t="str">
        <f>IFERROR(_xlfn.XLOOKUP(AI77, BS_ATIVIDADE[ATIVIDADE],BS_ATIVIDADE[UNIDADE] ), "*")</f>
        <v>VAGÕES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7" s="11" t="str">
        <f>IFERROR(_xlfn.XLOOKUP(AO77, BASE_MAPA!$D$2:$D$359, BASE_MAPA!$I$2:$I$359), "ERRO")</f>
        <v>ALTO ARAGUAIA - RONDONOPOLIS</v>
      </c>
      <c r="BF77" s="281" t="str">
        <f>IF(BS_CONTROLE[[#This Row],[Responsavel pelo boletim]]=0, "-", BS_CONTROLE[[#This Row],[Responsavel pelo boletim]])</f>
        <v xml:space="preserve">elton </v>
      </c>
      <c r="BG77" s="15"/>
      <c r="BH77" s="16">
        <v>2</v>
      </c>
      <c r="BI77" s="16"/>
      <c r="BJ77" s="16" t="s">
        <v>1399</v>
      </c>
      <c r="BK77" s="16" t="s">
        <v>1399</v>
      </c>
      <c r="BL77" s="15"/>
      <c r="BM77" s="14" t="s">
        <v>988</v>
      </c>
      <c r="BN77" s="14" t="s">
        <v>988</v>
      </c>
      <c r="BO77" s="165" t="s">
        <v>988</v>
      </c>
      <c r="BP77" s="16"/>
      <c r="BQ77" s="12" t="str">
        <f t="shared" si="7"/>
        <v>Aderente</v>
      </c>
      <c r="BR77" s="18">
        <f t="shared" si="8"/>
        <v>1.0000000000000004</v>
      </c>
      <c r="BS77" s="18">
        <f t="shared" si="9"/>
        <v>1</v>
      </c>
      <c r="BT77" s="225" t="str">
        <f t="shared" si="10"/>
        <v>OKOK</v>
      </c>
    </row>
    <row r="78" spans="1:72" hidden="1">
      <c r="A78" s="50" t="str">
        <f t="shared" si="6"/>
        <v>BRUNO (TF-525)45997</v>
      </c>
      <c r="B78" s="171">
        <v>45997</v>
      </c>
      <c r="C78" s="8">
        <f>IF(BS_CONTROLE[[#This Row],[DATA]]="","",WEEKNUM(BS_CONTROLE[[#This Row],[DATA]]))</f>
        <v>49</v>
      </c>
      <c r="D78" s="51" t="s">
        <v>869</v>
      </c>
      <c r="E78" s="314">
        <v>56</v>
      </c>
      <c r="F78" s="172" t="s">
        <v>791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8" s="173" t="s">
        <v>608</v>
      </c>
      <c r="J78" s="217">
        <v>74</v>
      </c>
      <c r="K78" s="217">
        <v>446</v>
      </c>
      <c r="L78" s="217">
        <v>445.7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8" s="173">
        <v>0.33333333333333331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1225</v>
      </c>
      <c r="W78" s="173" t="s">
        <v>1369</v>
      </c>
      <c r="X78" s="218" t="s">
        <v>963</v>
      </c>
      <c r="Y78" s="158" t="s">
        <v>966</v>
      </c>
      <c r="Z78" s="158" t="s">
        <v>964</v>
      </c>
      <c r="AA78" s="83" t="s">
        <v>608</v>
      </c>
      <c r="AB78" s="70" t="s">
        <v>608</v>
      </c>
      <c r="AC78" s="70" t="s">
        <v>608</v>
      </c>
      <c r="AD78" s="173" t="s">
        <v>608</v>
      </c>
      <c r="AE78" s="83" t="s">
        <v>608</v>
      </c>
      <c r="AF78" s="83" t="s">
        <v>608</v>
      </c>
      <c r="AG78" s="83" t="s">
        <v>608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440TVL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TPC-TVL</v>
      </c>
      <c r="AN78" s="278" t="str">
        <f>IF(BS_CONTROLE[[#This Row],[SB]]=0, "-", BS_CONTROLE[[#This Row],[SB]])</f>
        <v>440TVL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446</v>
      </c>
      <c r="AQ78" s="280">
        <f>IF(BS_CONTROLE[[#This Row],[KM - Fim]]=0, "-", BS_CONTROLE[[#This Row],[KM - Fim]])</f>
        <v>445.7</v>
      </c>
      <c r="AR78" s="242">
        <v>0.34722222222222221</v>
      </c>
      <c r="AS78" s="242">
        <v>0.35416666666666669</v>
      </c>
      <c r="AT78" s="242">
        <v>0.4375</v>
      </c>
      <c r="AU78" s="38"/>
      <c r="AV78" s="38"/>
      <c r="AW78" s="38"/>
      <c r="AX78" s="38"/>
      <c r="AY78" s="313">
        <f>IF(D78="","*",IFERROR(IF(ISODD(COUNT(AS78:AX78)),"ERRO",SUM((AT78-AS78),(AV78-AU78),(AX78-AW78))),"ERRO"))</f>
        <v>8.3333333333333315E-2</v>
      </c>
      <c r="AZ78" s="13"/>
      <c r="BA78" s="71">
        <v>2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16" t="s">
        <v>1400</v>
      </c>
      <c r="BK78" s="16" t="s">
        <v>1400</v>
      </c>
      <c r="BL78" s="15"/>
      <c r="BM78" s="14" t="s">
        <v>988</v>
      </c>
      <c r="BN78" s="14" t="s">
        <v>988</v>
      </c>
      <c r="BO78" s="165" t="s">
        <v>988</v>
      </c>
      <c r="BP78" s="16"/>
      <c r="BQ78" s="12" t="str">
        <f t="shared" si="7"/>
        <v>Aderente</v>
      </c>
      <c r="BR78" s="18">
        <f t="shared" si="8"/>
        <v>1.333333333333333</v>
      </c>
      <c r="BS78" s="18">
        <f t="shared" si="9"/>
        <v>2</v>
      </c>
      <c r="BT78" s="225" t="str">
        <f t="shared" si="10"/>
        <v>OKOK</v>
      </c>
    </row>
    <row r="79" spans="1:72" hidden="1">
      <c r="A79" s="50" t="str">
        <f t="shared" si="6"/>
        <v>W4845997</v>
      </c>
      <c r="B79" s="171">
        <v>45997</v>
      </c>
      <c r="C79" s="8">
        <f>IF(BS_CONTROLE[[#This Row],[DATA]]="","",WEEKNUM(BS_CONTROLE[[#This Row],[DATA]]))</f>
        <v>49</v>
      </c>
      <c r="D79" s="51" t="s">
        <v>832</v>
      </c>
      <c r="E79" s="314">
        <v>396</v>
      </c>
      <c r="F79" s="172" t="s">
        <v>698</v>
      </c>
      <c r="G79" s="9" t="str">
        <f>IF(D79="","*",VLOOKUP(F79,BS_ATIVIDADE[#All],3,FALSE))</f>
        <v>MECANIZAÇÃO - DOL</v>
      </c>
      <c r="H79" s="204" t="s">
        <v>570</v>
      </c>
      <c r="I79" s="204" t="s">
        <v>570</v>
      </c>
      <c r="J79" s="217">
        <v>74</v>
      </c>
      <c r="K79" s="217">
        <v>412</v>
      </c>
      <c r="L79" s="83" t="s">
        <v>608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79" s="173">
        <v>0.35416666666666669</v>
      </c>
      <c r="P79" s="173">
        <v>8.3333333333333329E-2</v>
      </c>
      <c r="Q79" s="83">
        <v>1000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1237</v>
      </c>
      <c r="W79" s="173" t="s">
        <v>1373</v>
      </c>
      <c r="X79" s="218" t="s">
        <v>963</v>
      </c>
      <c r="Y79" s="158" t="s">
        <v>966</v>
      </c>
      <c r="Z79" s="158" t="s">
        <v>964</v>
      </c>
      <c r="AA79" s="83">
        <v>1</v>
      </c>
      <c r="AB79" s="70" t="s">
        <v>954</v>
      </c>
      <c r="AC79" s="70" t="s">
        <v>949</v>
      </c>
      <c r="AD79" s="173">
        <v>0.39583333333333331</v>
      </c>
      <c r="AE79" s="83">
        <v>6236</v>
      </c>
      <c r="AF79" s="83">
        <v>6636</v>
      </c>
      <c r="AG79" s="83" t="s">
        <v>608</v>
      </c>
      <c r="AH79" s="48"/>
      <c r="AI79" s="142" t="str">
        <f>IF(BS_CONTROLE[[#This Row],[Atividade]]=0, "-", BS_CONTROLE[[#This Row],[Atividade]])</f>
        <v>MECANIZAÇÃO - DOL</v>
      </c>
      <c r="AJ79" s="9" t="str">
        <f>IF(D79="","*",VLOOKUP(AI79,BS_ATIVIDADE[#Data],3,FALSE))</f>
        <v>MECANIZAÇÃO - DOL</v>
      </c>
      <c r="AK79" s="278" t="str">
        <f>IF(BS_CONTROLE[[#This Row],[Local - Partida]]=0, "-", BS_CONTROLE[[#This Row],[Local - Partida]])</f>
        <v>TOM2</v>
      </c>
      <c r="AL79" s="278" t="str">
        <f>IF(BS_CONTROLE[[#This Row],[Local - Encerramento]]=0, "-", BS_CONTROLE[[#This Row],[Local - Encerramento]])</f>
        <v>TOM2</v>
      </c>
      <c r="AM79" s="278" t="str">
        <f>IF(BS_CONTROLE[[#This Row],[Entre - Estações]]=0, "-", BS_CONTROLE[[#This Row],[Entre - Estações]])</f>
        <v>TOM-TPC</v>
      </c>
      <c r="AN79" s="278" t="str">
        <f>IF(BS_CONTROLE[[#This Row],[SB]]=0, "-", BS_CONTROLE[[#This Row],[SB]])</f>
        <v>TOM416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412</v>
      </c>
      <c r="AQ79" s="280" t="str">
        <f>IF(BS_CONTROLE[[#This Row],[KM - Fim]]=0, "-", BS_CONTROLE[[#This Row],[KM - Fim]])</f>
        <v>-</v>
      </c>
      <c r="AR79" s="242">
        <v>0.31944444444444442</v>
      </c>
      <c r="AS79" s="242">
        <v>0</v>
      </c>
      <c r="AT79" s="242">
        <v>0</v>
      </c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>
        <v>0</v>
      </c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Saulo</v>
      </c>
      <c r="BG79" s="15"/>
      <c r="BH79" s="16">
        <v>0</v>
      </c>
      <c r="BI79" s="16"/>
      <c r="BJ79" s="16" t="s">
        <v>1401</v>
      </c>
      <c r="BK79" s="16" t="s">
        <v>1401</v>
      </c>
      <c r="BL79" s="15"/>
      <c r="BM79" s="14" t="s">
        <v>980</v>
      </c>
      <c r="BN79" s="14" t="s">
        <v>1011</v>
      </c>
      <c r="BO79" s="165" t="s">
        <v>1069</v>
      </c>
      <c r="BP79" s="16" t="s">
        <v>1401</v>
      </c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>MecanizaçãoAtivos</v>
      </c>
    </row>
    <row r="80" spans="1:72" hidden="1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891</v>
      </c>
      <c r="E80" s="314">
        <v>396</v>
      </c>
      <c r="F80" s="172" t="s">
        <v>791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80" s="173" t="s">
        <v>608</v>
      </c>
      <c r="J80" s="217">
        <v>74</v>
      </c>
      <c r="K80" s="217">
        <v>446</v>
      </c>
      <c r="L80" s="217">
        <v>445.7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80" s="173">
        <v>0.33333333333333331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1240</v>
      </c>
      <c r="W80" s="173" t="s">
        <v>1369</v>
      </c>
      <c r="X80" s="218" t="s">
        <v>963</v>
      </c>
      <c r="Y80" s="158" t="s">
        <v>966</v>
      </c>
      <c r="Z80" s="158" t="s">
        <v>968</v>
      </c>
      <c r="AA80" s="83" t="s">
        <v>608</v>
      </c>
      <c r="AB80" s="70" t="s">
        <v>608</v>
      </c>
      <c r="AC80" s="70" t="s">
        <v>608</v>
      </c>
      <c r="AD80" s="173" t="s">
        <v>608</v>
      </c>
      <c r="AE80" s="83" t="s">
        <v>608</v>
      </c>
      <c r="AF80" s="83" t="s">
        <v>608</v>
      </c>
      <c r="AG80" s="83" t="s">
        <v>608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440TVL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TPC-TVL</v>
      </c>
      <c r="AN80" s="278" t="str">
        <f>IF(BS_CONTROLE[[#This Row],[SB]]=0, "-", BS_CONTROLE[[#This Row],[SB]])</f>
        <v>440TVL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446</v>
      </c>
      <c r="AQ80" s="280">
        <f>IF(BS_CONTROLE[[#This Row],[KM - Fim]]=0, "-", BS_CONTROLE[[#This Row],[KM - Fim]])</f>
        <v>445.7</v>
      </c>
      <c r="AR80" s="242">
        <v>0.34722222222222221</v>
      </c>
      <c r="AS80" s="242">
        <v>0.35416666666666669</v>
      </c>
      <c r="AT80" s="242">
        <v>0.4375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8.3333333333333315E-2</v>
      </c>
      <c r="AZ80" s="13"/>
      <c r="BA80" s="71">
        <v>1</v>
      </c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>
        <v>2</v>
      </c>
      <c r="BI80" s="16"/>
      <c r="BJ80" s="16" t="s">
        <v>1402</v>
      </c>
      <c r="BK80" s="16" t="s">
        <v>1402</v>
      </c>
      <c r="BL80" s="15"/>
      <c r="BM80" s="14" t="s">
        <v>988</v>
      </c>
      <c r="BN80" s="14" t="s">
        <v>988</v>
      </c>
      <c r="BO80" s="165" t="s">
        <v>988</v>
      </c>
      <c r="BP80" s="16"/>
      <c r="BQ80" s="12" t="str">
        <f t="shared" si="7"/>
        <v>Aderente</v>
      </c>
      <c r="BR80" s="18">
        <f t="shared" si="8"/>
        <v>1.333333333333333</v>
      </c>
      <c r="BS80" s="18">
        <f t="shared" si="9"/>
        <v>1</v>
      </c>
      <c r="BT80" s="225" t="str">
        <f t="shared" si="10"/>
        <v>OKOK</v>
      </c>
    </row>
    <row r="81" spans="1:72" hidden="1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860</v>
      </c>
      <c r="E81" s="314">
        <v>59</v>
      </c>
      <c r="F81" s="172" t="s">
        <v>761</v>
      </c>
      <c r="G81" s="9" t="str">
        <f>IF(D81="","*",VLOOKUP(F81,BS_ATIVIDADE[#All],3,FALSE))</f>
        <v>ALÍVIO</v>
      </c>
      <c r="H81" s="173" t="s">
        <v>608</v>
      </c>
      <c r="I81" s="173" t="s">
        <v>608</v>
      </c>
      <c r="J81" s="217">
        <v>74</v>
      </c>
      <c r="K81" s="217">
        <v>293</v>
      </c>
      <c r="L81" s="83" t="s">
        <v>608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1376</v>
      </c>
      <c r="W81" s="173" t="s">
        <v>1403</v>
      </c>
      <c r="X81" s="218" t="s">
        <v>963</v>
      </c>
      <c r="Y81" s="158" t="s">
        <v>966</v>
      </c>
      <c r="Z81" s="158" t="s">
        <v>970</v>
      </c>
      <c r="AA81" s="83" t="s">
        <v>608</v>
      </c>
      <c r="AB81" s="70" t="s">
        <v>608</v>
      </c>
      <c r="AC81" s="70" t="s">
        <v>608</v>
      </c>
      <c r="AD81" s="173" t="s">
        <v>608</v>
      </c>
      <c r="AE81" s="83" t="s">
        <v>608</v>
      </c>
      <c r="AF81" s="83" t="s">
        <v>608</v>
      </c>
      <c r="AG81" s="83" t="s">
        <v>608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>
        <v>0.35416666666666669</v>
      </c>
      <c r="AS81" s="242">
        <v>0.5</v>
      </c>
      <c r="AT81" s="242">
        <v>0.54166666666666663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4.166666666666663E-2</v>
      </c>
      <c r="AZ81" s="13"/>
      <c r="BA81" s="71">
        <v>12</v>
      </c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>
        <v>2</v>
      </c>
      <c r="BI81" s="16"/>
      <c r="BJ81" s="16" t="s">
        <v>1404</v>
      </c>
      <c r="BK81" s="16" t="s">
        <v>1404</v>
      </c>
      <c r="BL81" s="15"/>
      <c r="BM81" s="14" t="s">
        <v>988</v>
      </c>
      <c r="BN81" s="14" t="s">
        <v>988</v>
      </c>
      <c r="BO81" s="165" t="s">
        <v>988</v>
      </c>
      <c r="BP81" s="16"/>
      <c r="BQ81" s="12" t="str">
        <f t="shared" si="7"/>
        <v>Intervalo</v>
      </c>
      <c r="BR81" s="18">
        <f t="shared" si="8"/>
        <v>0.99999999999999911</v>
      </c>
      <c r="BS81" s="18">
        <f t="shared" si="9"/>
        <v>1</v>
      </c>
      <c r="BT81" s="225" t="str">
        <f t="shared" si="10"/>
        <v>OKOK</v>
      </c>
    </row>
    <row r="82" spans="1:72" hidden="1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817</v>
      </c>
      <c r="E82" s="314">
        <v>61</v>
      </c>
      <c r="F82" s="172" t="s">
        <v>714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197</v>
      </c>
      <c r="L82" s="217">
        <v>195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1237</v>
      </c>
      <c r="W82" s="173" t="s">
        <v>1380</v>
      </c>
      <c r="X82" s="218" t="s">
        <v>963</v>
      </c>
      <c r="Y82" s="158" t="s">
        <v>966</v>
      </c>
      <c r="Z82" s="158" t="s">
        <v>964</v>
      </c>
      <c r="AA82" s="83">
        <v>1</v>
      </c>
      <c r="AB82" s="70" t="s">
        <v>954</v>
      </c>
      <c r="AC82" s="70" t="s">
        <v>949</v>
      </c>
      <c r="AD82" s="173">
        <v>0.39583333333333331</v>
      </c>
      <c r="AE82" s="83">
        <v>6236</v>
      </c>
      <c r="AF82" s="83">
        <v>6636</v>
      </c>
      <c r="AG82" s="83" t="s">
        <v>608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197</v>
      </c>
      <c r="AQ82" s="280">
        <f>IF(BS_CONTROLE[[#This Row],[KM - Fim]]=0, "-", BS_CONTROLE[[#This Row],[KM - Fim]])</f>
        <v>195</v>
      </c>
      <c r="AR82" s="242">
        <v>0.37916666666666665</v>
      </c>
      <c r="AS82" s="242">
        <v>0.42777777777777776</v>
      </c>
      <c r="AT82" s="242">
        <v>0.53055555555555556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0.1027777777777778</v>
      </c>
      <c r="AZ82" s="13"/>
      <c r="BA82" s="71">
        <v>300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>
        <v>2</v>
      </c>
      <c r="BI82" s="16"/>
      <c r="BJ82" s="16" t="s">
        <v>1405</v>
      </c>
      <c r="BK82" s="16" t="s">
        <v>1405</v>
      </c>
      <c r="BL82" s="15"/>
      <c r="BM82" s="14" t="s">
        <v>980</v>
      </c>
      <c r="BN82" s="14" t="s">
        <v>1011</v>
      </c>
      <c r="BO82" s="165" t="s">
        <v>1069</v>
      </c>
      <c r="BP82" s="16" t="s">
        <v>1405</v>
      </c>
      <c r="BQ82" s="12" t="str">
        <f t="shared" si="7"/>
        <v>Produção</v>
      </c>
      <c r="BR82" s="18">
        <f t="shared" si="8"/>
        <v>1.6444444444444448</v>
      </c>
      <c r="BS82" s="18">
        <f t="shared" si="9"/>
        <v>0.35714285714285715</v>
      </c>
      <c r="BT82" s="225" t="str">
        <f t="shared" si="10"/>
        <v>MecanizaçãoAtivos</v>
      </c>
    </row>
    <row r="83" spans="1:72" hidden="1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894</v>
      </c>
      <c r="E83" s="314">
        <v>62</v>
      </c>
      <c r="F83" s="172" t="s">
        <v>791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608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1382</v>
      </c>
      <c r="W83" s="173" t="s">
        <v>1369</v>
      </c>
      <c r="X83" s="218" t="s">
        <v>963</v>
      </c>
      <c r="Y83" s="158" t="s">
        <v>966</v>
      </c>
      <c r="Z83" s="158" t="s">
        <v>968</v>
      </c>
      <c r="AA83" s="83" t="s">
        <v>608</v>
      </c>
      <c r="AB83" s="70" t="s">
        <v>608</v>
      </c>
      <c r="AC83" s="70" t="s">
        <v>608</v>
      </c>
      <c r="AD83" s="173" t="s">
        <v>608</v>
      </c>
      <c r="AE83" s="83" t="s">
        <v>608</v>
      </c>
      <c r="AF83" s="83" t="s">
        <v>608</v>
      </c>
      <c r="AG83" s="83" t="s">
        <v>608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>
        <v>0.34930555555555554</v>
      </c>
      <c r="AS83" s="242">
        <v>0.35416666666666669</v>
      </c>
      <c r="AT83" s="242">
        <v>0.4375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8.3333333333333315E-2</v>
      </c>
      <c r="AZ83" s="13"/>
      <c r="BA83" s="71">
        <v>2</v>
      </c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>
        <v>2</v>
      </c>
      <c r="BI83" s="16"/>
      <c r="BJ83" s="16" t="s">
        <v>1406</v>
      </c>
      <c r="BK83" s="16" t="s">
        <v>1406</v>
      </c>
      <c r="BL83" s="15"/>
      <c r="BM83" s="14" t="s">
        <v>988</v>
      </c>
      <c r="BN83" s="14" t="s">
        <v>988</v>
      </c>
      <c r="BO83" s="165" t="s">
        <v>988</v>
      </c>
      <c r="BP83" s="16"/>
      <c r="BQ83" s="12" t="str">
        <f t="shared" si="7"/>
        <v>Aderente</v>
      </c>
      <c r="BR83" s="18">
        <f t="shared" si="8"/>
        <v>1.333333333333333</v>
      </c>
      <c r="BS83" s="18">
        <f t="shared" si="9"/>
        <v>2</v>
      </c>
      <c r="BT83" s="225" t="str">
        <f t="shared" si="10"/>
        <v>OKOK</v>
      </c>
    </row>
    <row r="84" spans="1:72" hidden="1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753</v>
      </c>
      <c r="E84" s="318">
        <v>313</v>
      </c>
      <c r="F84" s="172" t="s">
        <v>610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1284</v>
      </c>
      <c r="N84" s="217" t="s">
        <v>1285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1276</v>
      </c>
      <c r="W84" s="173" t="s">
        <v>1387</v>
      </c>
      <c r="X84" s="218" t="s">
        <v>963</v>
      </c>
      <c r="Y84" s="158" t="s">
        <v>966</v>
      </c>
      <c r="Z84" s="158" t="s">
        <v>959</v>
      </c>
      <c r="AA84" s="83" t="s">
        <v>608</v>
      </c>
      <c r="AB84" s="70" t="s">
        <v>608</v>
      </c>
      <c r="AC84" s="70" t="s">
        <v>608</v>
      </c>
      <c r="AD84" s="173" t="s">
        <v>608</v>
      </c>
      <c r="AE84" s="83" t="s">
        <v>608</v>
      </c>
      <c r="AF84" s="83" t="s">
        <v>608</v>
      </c>
      <c r="AG84" s="83" t="s">
        <v>608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>
        <v>0.37777777777777777</v>
      </c>
      <c r="AS84" s="242">
        <v>0.41180555555555554</v>
      </c>
      <c r="AT84" s="242">
        <v>0.58333333333333337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0.17152777777777783</v>
      </c>
      <c r="AZ84" s="13"/>
      <c r="BA84" s="71">
        <v>6</v>
      </c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>
        <v>2</v>
      </c>
      <c r="BI84" s="16"/>
      <c r="BJ84" s="16" t="s">
        <v>1407</v>
      </c>
      <c r="BK84" s="16" t="s">
        <v>1407</v>
      </c>
      <c r="BL84" s="15"/>
      <c r="BM84" s="14" t="s">
        <v>988</v>
      </c>
      <c r="BN84" s="14" t="s">
        <v>988</v>
      </c>
      <c r="BO84" s="165" t="s">
        <v>988</v>
      </c>
      <c r="BP84" s="16"/>
      <c r="BQ84" s="12" t="str">
        <f t="shared" si="7"/>
        <v>Aderente</v>
      </c>
      <c r="BR84" s="18">
        <f t="shared" si="8"/>
        <v>1.3722222222222227</v>
      </c>
      <c r="BS84" s="18">
        <f t="shared" si="9"/>
        <v>2</v>
      </c>
      <c r="BT84" s="225" t="str">
        <f t="shared" si="10"/>
        <v>OKOK</v>
      </c>
    </row>
    <row r="85" spans="1:72" hidden="1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787</v>
      </c>
      <c r="E85" s="315">
        <v>65</v>
      </c>
      <c r="F85" s="172" t="s">
        <v>740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310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1349</v>
      </c>
      <c r="W85" s="173" t="s">
        <v>1380</v>
      </c>
      <c r="X85" s="218" t="s">
        <v>963</v>
      </c>
      <c r="Y85" s="158" t="s">
        <v>966</v>
      </c>
      <c r="Z85" s="158" t="s">
        <v>959</v>
      </c>
      <c r="AA85" s="83">
        <v>1</v>
      </c>
      <c r="AB85" s="70" t="s">
        <v>954</v>
      </c>
      <c r="AC85" s="70" t="s">
        <v>949</v>
      </c>
      <c r="AD85" s="173">
        <v>0.3125</v>
      </c>
      <c r="AE85" s="83">
        <v>6242</v>
      </c>
      <c r="AF85" s="83" t="s">
        <v>608</v>
      </c>
      <c r="AG85" s="83" t="s">
        <v>608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310</v>
      </c>
      <c r="AR85" s="242">
        <v>0.34027777777777779</v>
      </c>
      <c r="AS85" s="242">
        <v>0</v>
      </c>
      <c r="AT85" s="242">
        <v>0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>
        <v>0</v>
      </c>
      <c r="BI85" s="16"/>
      <c r="BJ85" s="16" t="s">
        <v>1408</v>
      </c>
      <c r="BK85" s="16" t="s">
        <v>1408</v>
      </c>
      <c r="BL85" s="15"/>
      <c r="BM85" s="14" t="s">
        <v>994</v>
      </c>
      <c r="BN85" s="14" t="s">
        <v>994</v>
      </c>
      <c r="BO85" s="165" t="s">
        <v>994</v>
      </c>
      <c r="BP85" s="16" t="s">
        <v>1409</v>
      </c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>SemOportunidadeSemOportunidade</v>
      </c>
    </row>
    <row r="86" spans="1:72" hidden="1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608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 hidden="1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817</v>
      </c>
      <c r="E87" s="314">
        <v>61</v>
      </c>
      <c r="F87" s="172" t="s">
        <v>714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4.1666666666666664E-2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1237</v>
      </c>
      <c r="W87" s="173" t="s">
        <v>1380</v>
      </c>
      <c r="X87" s="218" t="s">
        <v>963</v>
      </c>
      <c r="Y87" s="158"/>
      <c r="Z87" s="158" t="s">
        <v>964</v>
      </c>
      <c r="AA87" s="83">
        <v>1</v>
      </c>
      <c r="AB87" s="70" t="s">
        <v>954</v>
      </c>
      <c r="AC87" s="70" t="s">
        <v>949</v>
      </c>
      <c r="AD87" s="173">
        <v>0.39583333333333331</v>
      </c>
      <c r="AE87" s="83">
        <v>6236</v>
      </c>
      <c r="AF87" s="83">
        <v>6636</v>
      </c>
      <c r="AG87" s="83" t="s">
        <v>608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>
        <v>0.39166666666666666</v>
      </c>
      <c r="AS87" s="242">
        <v>0</v>
      </c>
      <c r="AT87" s="242">
        <v>0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>
        <v>0</v>
      </c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>
        <v>0</v>
      </c>
      <c r="BI87" s="16"/>
      <c r="BJ87" s="16" t="s">
        <v>1410</v>
      </c>
      <c r="BK87" s="16" t="s">
        <v>1410</v>
      </c>
      <c r="BL87" s="15"/>
      <c r="BM87" s="14" t="s">
        <v>994</v>
      </c>
      <c r="BN87" s="14" t="s">
        <v>994</v>
      </c>
      <c r="BO87" s="165" t="s">
        <v>994</v>
      </c>
      <c r="BP87" s="16" t="s">
        <v>1410</v>
      </c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>SemOportunidadeSemOportunidade</v>
      </c>
    </row>
    <row r="88" spans="1:72" hidden="1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787</v>
      </c>
      <c r="E88" s="315">
        <v>65</v>
      </c>
      <c r="F88" s="172" t="s">
        <v>740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309</v>
      </c>
      <c r="L88" s="83">
        <v>310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1349</v>
      </c>
      <c r="W88" s="173" t="s">
        <v>1380</v>
      </c>
      <c r="X88" s="218" t="s">
        <v>963</v>
      </c>
      <c r="Y88" s="158"/>
      <c r="Z88" s="158" t="s">
        <v>959</v>
      </c>
      <c r="AA88" s="83">
        <v>1</v>
      </c>
      <c r="AB88" s="70" t="s">
        <v>954</v>
      </c>
      <c r="AC88" s="70" t="s">
        <v>949</v>
      </c>
      <c r="AD88" s="173">
        <v>0.3125</v>
      </c>
      <c r="AE88" s="83">
        <v>6242</v>
      </c>
      <c r="AF88" s="83" t="s">
        <v>608</v>
      </c>
      <c r="AG88" s="83" t="s">
        <v>608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309</v>
      </c>
      <c r="AQ88" s="280">
        <f>IF(BS_CONTROLE[[#This Row],[KM - Fim]]=0, "-", BS_CONTROLE[[#This Row],[KM - Fim]])</f>
        <v>310</v>
      </c>
      <c r="AR88" s="242">
        <v>0.24722222222222223</v>
      </c>
      <c r="AS88" s="242">
        <v>0.30625000000000002</v>
      </c>
      <c r="AT88" s="242">
        <v>0.58333333333333337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0.27708333333333335</v>
      </c>
      <c r="AZ88" s="13"/>
      <c r="BA88" s="71">
        <v>1760</v>
      </c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>
        <v>2</v>
      </c>
      <c r="BI88" s="16"/>
      <c r="BJ88" s="16" t="s">
        <v>1411</v>
      </c>
      <c r="BK88" s="16" t="s">
        <v>1412</v>
      </c>
      <c r="BL88" s="15"/>
      <c r="BM88" s="14" t="s">
        <v>988</v>
      </c>
      <c r="BN88" s="14" t="s">
        <v>988</v>
      </c>
      <c r="BO88" s="165" t="s">
        <v>988</v>
      </c>
      <c r="BP88" s="16" t="s">
        <v>608</v>
      </c>
      <c r="BQ88" s="12" t="str">
        <f t="shared" si="7"/>
        <v>Aderente</v>
      </c>
      <c r="BR88" s="18">
        <f t="shared" si="8"/>
        <v>1.6625000000000001</v>
      </c>
      <c r="BS88" s="18">
        <f t="shared" si="9"/>
        <v>2.2000000000000002</v>
      </c>
      <c r="BT88" s="225" t="str">
        <f t="shared" si="10"/>
        <v>OKOK</v>
      </c>
    </row>
    <row r="89" spans="1:72" hidden="1">
      <c r="A89" s="50" t="str">
        <f t="shared" si="6"/>
        <v>W4845998</v>
      </c>
      <c r="B89" s="171">
        <v>45998</v>
      </c>
      <c r="C89" s="8">
        <f>IF(BS_CONTROLE[[#This Row],[DATA]]="","",WEEKNUM(BS_CONTROLE[[#This Row],[DATA]]))</f>
        <v>50</v>
      </c>
      <c r="D89" s="51" t="s">
        <v>832</v>
      </c>
      <c r="E89" s="314">
        <v>396</v>
      </c>
      <c r="F89" s="172" t="s">
        <v>698</v>
      </c>
      <c r="G89" s="9" t="str">
        <f>IF(D89="","*",VLOOKUP(F89,BS_ATIVIDADE[#All],3,FALSE))</f>
        <v>MECANIZAÇÃO - DOL</v>
      </c>
      <c r="H89" s="204" t="s">
        <v>570</v>
      </c>
      <c r="I89" s="204" t="s">
        <v>570</v>
      </c>
      <c r="J89" s="217">
        <v>74</v>
      </c>
      <c r="K89" s="217">
        <v>412</v>
      </c>
      <c r="L89" s="83" t="s">
        <v>608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89" s="173">
        <v>0.35416666666666669</v>
      </c>
      <c r="P89" s="173">
        <v>8.3333333333333329E-2</v>
      </c>
      <c r="Q89" s="83">
        <v>1000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9" s="80" t="str">
        <f>IFERROR(_xlfn.XLOOKUP(J89, BASE_MAPA!$D$2:$D$359, BASE_MAPA!$I$2:$I$359), "ERRO")</f>
        <v>MARCO INICIAL - ALTO ARAGUAIA</v>
      </c>
      <c r="V89" s="198" t="s">
        <v>1237</v>
      </c>
      <c r="W89" s="173" t="s">
        <v>1373</v>
      </c>
      <c r="X89" s="218" t="s">
        <v>963</v>
      </c>
      <c r="Y89" s="158"/>
      <c r="Z89" s="158" t="s">
        <v>964</v>
      </c>
      <c r="AA89" s="83">
        <v>1</v>
      </c>
      <c r="AB89" s="70" t="s">
        <v>954</v>
      </c>
      <c r="AC89" s="70" t="s">
        <v>949</v>
      </c>
      <c r="AD89" s="173">
        <v>0.39583333333333331</v>
      </c>
      <c r="AE89" s="83">
        <v>6236</v>
      </c>
      <c r="AF89" s="83">
        <v>6636</v>
      </c>
      <c r="AG89" s="83" t="s">
        <v>608</v>
      </c>
      <c r="AH89" s="48"/>
      <c r="AI89" s="142" t="str">
        <f>IF(BS_CONTROLE[[#This Row],[Atividade]]=0, "-", BS_CONTROLE[[#This Row],[Atividade]])</f>
        <v>MECANIZAÇÃO - DOL</v>
      </c>
      <c r="AJ89" s="9" t="str">
        <f>IF(D89="","*",VLOOKUP(AI89,BS_ATIVIDADE[#Data],3,FALSE))</f>
        <v>MECANIZAÇÃO - DOL</v>
      </c>
      <c r="AK89" s="278" t="str">
        <f>IF(BS_CONTROLE[[#This Row],[Local - Partida]]=0, "-", BS_CONTROLE[[#This Row],[Local - Partida]])</f>
        <v>TOM2</v>
      </c>
      <c r="AL89" s="278" t="str">
        <f>IF(BS_CONTROLE[[#This Row],[Local - Encerramento]]=0, "-", BS_CONTROLE[[#This Row],[Local - Encerramento]])</f>
        <v>TOM2</v>
      </c>
      <c r="AM89" s="278" t="str">
        <f>IF(BS_CONTROLE[[#This Row],[Entre - Estações]]=0, "-", BS_CONTROLE[[#This Row],[Entre - Estações]])</f>
        <v>TOM-TPC</v>
      </c>
      <c r="AN89" s="278" t="str">
        <f>IF(BS_CONTROLE[[#This Row],[SB]]=0, "-", BS_CONTROLE[[#This Row],[SB]])</f>
        <v>TOM416</v>
      </c>
      <c r="AO89" s="279">
        <f>IF(BS_CONTROLE[[#This Row],[SUB]]=0, "-", BS_CONTROLE[[#This Row],[SUB]])</f>
        <v>74</v>
      </c>
      <c r="AP89" s="280">
        <f>IF(BS_CONTROLE[[#This Row],[KM - Inicio]]=0, "-", BS_CONTROLE[[#This Row],[KM - Inicio]])</f>
        <v>412</v>
      </c>
      <c r="AQ89" s="280" t="str">
        <f>IF(BS_CONTROLE[[#This Row],[KM - Fim]]=0, "-", BS_CONTROLE[[#This Row],[KM - Fim]])</f>
        <v>-</v>
      </c>
      <c r="AR89" s="242">
        <v>0.33888888888888891</v>
      </c>
      <c r="AS89" s="242">
        <v>0.38472222222222224</v>
      </c>
      <c r="AT89" s="242">
        <v>0.41666666666666669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3.1944444444444442E-2</v>
      </c>
      <c r="AZ89" s="13"/>
      <c r="BA89" s="71">
        <v>525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9" s="11" t="str">
        <f>IFERROR(_xlfn.XLOOKUP(AO89, BASE_MAPA!$D$2:$D$359, BASE_MAPA!$I$2:$I$359), "ERRO")</f>
        <v>MARCO INICIAL - ALTO ARAGUAIA</v>
      </c>
      <c r="BF89" s="281" t="str">
        <f>IF(BS_CONTROLE[[#This Row],[Responsavel pelo boletim]]=0, "-", BS_CONTROLE[[#This Row],[Responsavel pelo boletim]])</f>
        <v>Saulo</v>
      </c>
      <c r="BG89" s="15"/>
      <c r="BH89" s="16">
        <v>2</v>
      </c>
      <c r="BI89" s="16"/>
      <c r="BJ89" s="16" t="s">
        <v>1413</v>
      </c>
      <c r="BK89" s="16" t="s">
        <v>1413</v>
      </c>
      <c r="BL89" s="15"/>
      <c r="BM89" s="14" t="s">
        <v>980</v>
      </c>
      <c r="BN89" s="14" t="s">
        <v>1001</v>
      </c>
      <c r="BO89" s="165" t="s">
        <v>1109</v>
      </c>
      <c r="BP89" s="16" t="s">
        <v>1413</v>
      </c>
      <c r="BQ89" s="12" t="str">
        <f t="shared" si="7"/>
        <v>Produção e Intervalo</v>
      </c>
      <c r="BR89" s="18">
        <f t="shared" si="8"/>
        <v>0.3833333333333333</v>
      </c>
      <c r="BS89" s="18">
        <f t="shared" si="9"/>
        <v>0.52500000000000002</v>
      </c>
      <c r="BT89" s="225" t="str">
        <f t="shared" si="10"/>
        <v>MecanizaçãoOperação</v>
      </c>
    </row>
    <row r="90" spans="1:72" hidden="1">
      <c r="A90" s="167" t="str">
        <f>D90&amp;B90</f>
        <v/>
      </c>
      <c r="B90" s="168"/>
      <c r="C90" s="8"/>
      <c r="D90" s="51"/>
      <c r="E90" s="314"/>
      <c r="F90" s="172"/>
      <c r="G90" s="9"/>
      <c r="H90" s="204"/>
      <c r="I90" s="204"/>
      <c r="J90" s="217"/>
      <c r="K90" s="217"/>
      <c r="L90" s="83"/>
      <c r="M90" s="204"/>
      <c r="N90" s="326"/>
      <c r="O90" s="173"/>
      <c r="P90" s="173"/>
      <c r="Q90" s="83"/>
      <c r="R90" s="10"/>
      <c r="S90" s="283"/>
      <c r="T90" s="283"/>
      <c r="U90" s="80"/>
      <c r="V90" s="294"/>
      <c r="W90" s="297"/>
      <c r="X90" s="218"/>
      <c r="Y90" s="158"/>
      <c r="Z90" s="158"/>
      <c r="AA90" s="83"/>
      <c r="AB90" s="70"/>
      <c r="AC90" s="70"/>
      <c r="AD90" s="173"/>
      <c r="AE90" s="83"/>
      <c r="AF90" s="83"/>
      <c r="AG90" s="83"/>
      <c r="AH90" s="48"/>
      <c r="AI90" s="142"/>
      <c r="AJ90" s="9"/>
      <c r="AK90" s="300"/>
      <c r="AL90" s="300"/>
      <c r="AM90" s="300"/>
      <c r="AN90" s="300"/>
      <c r="AO90" s="279"/>
      <c r="AP90" s="280"/>
      <c r="AQ90" s="280"/>
      <c r="AR90" s="242"/>
      <c r="AS90" s="242"/>
      <c r="AT90" s="242"/>
      <c r="AU90" s="242"/>
      <c r="AV90" s="242"/>
      <c r="AW90" s="242"/>
      <c r="AX90" s="38"/>
      <c r="AY90" s="313"/>
      <c r="AZ90" s="13"/>
      <c r="BA90" s="71"/>
      <c r="BB90" s="10"/>
      <c r="BC90" s="70"/>
      <c r="BD90" s="70"/>
      <c r="BE90" s="11"/>
      <c r="BF90" s="281"/>
      <c r="BG90" s="15"/>
      <c r="BH90" s="16"/>
      <c r="BI90" s="16"/>
      <c r="BJ90" s="304"/>
      <c r="BK90" s="16"/>
      <c r="BL90" s="15"/>
      <c r="BM90" s="14"/>
      <c r="BN90" s="14"/>
      <c r="BO90" s="165"/>
      <c r="BP90" s="16"/>
      <c r="BQ90" s="12"/>
      <c r="BR90" s="18"/>
      <c r="BS90" s="18"/>
      <c r="BT90" s="225"/>
    </row>
    <row r="91" spans="1:72" hidden="1">
      <c r="A91" s="50" t="str">
        <f t="shared" si="6"/>
        <v>W7045999</v>
      </c>
      <c r="B91" s="171">
        <v>45999</v>
      </c>
      <c r="C91" s="8">
        <f>IF(BS_CONTROLE[[#This Row],[DATA]]="","",WEEKNUM(BS_CONTROLE[[#This Row],[DATA]]))</f>
        <v>50</v>
      </c>
      <c r="D91" s="51" t="s">
        <v>842</v>
      </c>
      <c r="E91" s="314">
        <v>54</v>
      </c>
      <c r="F91" s="172" t="s">
        <v>784</v>
      </c>
      <c r="G91" s="9" t="str">
        <f>IF(D91="","*",VLOOKUP(F91,BS_ATIVIDADE[#All],3,FALSE))</f>
        <v>PEDRA</v>
      </c>
      <c r="H91" s="173" t="s">
        <v>595</v>
      </c>
      <c r="I91" s="173" t="s">
        <v>595</v>
      </c>
      <c r="J91" s="217">
        <v>98</v>
      </c>
      <c r="K91" s="217">
        <v>501.5</v>
      </c>
      <c r="L91" s="83" t="s">
        <v>608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1" s="173">
        <v>0.39583333333333331</v>
      </c>
      <c r="P91" s="173">
        <v>4.1666666666666664E-2</v>
      </c>
      <c r="Q91" s="83">
        <v>16</v>
      </c>
      <c r="R91" s="10" t="str">
        <f>IFERROR(_xlfn.XLOOKUP(F91, BS_ATIVIDADE[ATIVIDADE],BS_ATIVIDADE[UNIDADE] ), "*")</f>
        <v>VAGÕES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1" s="80" t="str">
        <f>IFERROR(_xlfn.XLOOKUP(J91, BASE_MAPA!$D$2:$D$359, BASE_MAPA!$I$2:$I$359), "ERRO")</f>
        <v>ALTO ARAGUAIA - RONDONOPOLIS</v>
      </c>
      <c r="V91" s="198" t="s">
        <v>1256</v>
      </c>
      <c r="W91" s="173" t="s">
        <v>1414</v>
      </c>
      <c r="X91" s="218" t="s">
        <v>963</v>
      </c>
      <c r="Y91" s="158"/>
      <c r="Z91" s="158" t="s">
        <v>959</v>
      </c>
      <c r="AA91" s="83" t="s">
        <v>1364</v>
      </c>
      <c r="AB91" s="70" t="s">
        <v>954</v>
      </c>
      <c r="AC91" s="70" t="s">
        <v>949</v>
      </c>
      <c r="AD91" s="173">
        <v>0.35416666666666669</v>
      </c>
      <c r="AE91" s="83">
        <v>9214</v>
      </c>
      <c r="AF91" s="83">
        <v>7632</v>
      </c>
      <c r="AG91" s="83" t="s">
        <v>608</v>
      </c>
      <c r="AH91" s="48"/>
      <c r="AI91" s="142" t="str">
        <f>IF(BS_CONTROLE[[#This Row],[Atividade]]=0, "-", BS_CONTROLE[[#This Row],[Atividade]])</f>
        <v>PDM - PEDRA - DESCARGA</v>
      </c>
      <c r="AJ91" s="9" t="str">
        <f>IF(D91="","*",VLOOKUP(AI91,BS_ATIVIDADE[#Data],3,FALSE))</f>
        <v>PEDRA</v>
      </c>
      <c r="AK91" s="278" t="str">
        <f>IF(BS_CONTROLE[[#This Row],[Local - Partida]]=0, "-", BS_CONTROLE[[#This Row],[Local - Partida]])</f>
        <v>TGR2</v>
      </c>
      <c r="AL91" s="278" t="str">
        <f>IF(BS_CONTROLE[[#This Row],[Local - Encerramento]]=0, "-", BS_CONTROLE[[#This Row],[Local - Encerramento]])</f>
        <v>TGR2</v>
      </c>
      <c r="AM91" s="278" t="str">
        <f>IF(BS_CONTROLE[[#This Row],[Entre - Estações]]=0, "-", BS_CONTROLE[[#This Row],[Entre - Estações]])</f>
        <v>TGR-TBE</v>
      </c>
      <c r="AN91" s="278" t="str">
        <f>IF(BS_CONTROLE[[#This Row],[SB]]=0, "-", BS_CONTROLE[[#This Row],[SB]])</f>
        <v>TGR512</v>
      </c>
      <c r="AO91" s="279">
        <f>IF(BS_CONTROLE[[#This Row],[SUB]]=0, "-", BS_CONTROLE[[#This Row],[SUB]])</f>
        <v>98</v>
      </c>
      <c r="AP91" s="280">
        <f>IF(BS_CONTROLE[[#This Row],[KM - Inicio]]=0, "-", BS_CONTROLE[[#This Row],[KM - Inicio]])</f>
        <v>501.5</v>
      </c>
      <c r="AQ91" s="280" t="str">
        <f>IF(BS_CONTROLE[[#This Row],[KM - Fim]]=0, "-", BS_CONTROLE[[#This Row],[KM - Fim]])</f>
        <v>-</v>
      </c>
      <c r="AR91" s="242">
        <v>0</v>
      </c>
      <c r="AS91" s="242">
        <v>0</v>
      </c>
      <c r="AT91" s="242">
        <v>0</v>
      </c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>
        <v>0</v>
      </c>
      <c r="BB91" s="10" t="str">
        <f>IFERROR(_xlfn.XLOOKUP(AI91, BS_ATIVIDADE[ATIVIDADE],BS_ATIVIDADE[UNIDADE] ), "*")</f>
        <v>VAGÕES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1" s="11" t="str">
        <f>IFERROR(_xlfn.XLOOKUP(AO91, BASE_MAPA!$D$2:$D$359, BASE_MAPA!$I$2:$I$359), "ERRO")</f>
        <v>ALTO ARAGUAIA - RONDONOPOLIS</v>
      </c>
      <c r="BF91" s="281" t="str">
        <f>IF(BS_CONTROLE[[#This Row],[Responsavel pelo boletim]]=0, "-", BS_CONTROLE[[#This Row],[Responsavel pelo boletim]])</f>
        <v xml:space="preserve">camila </v>
      </c>
      <c r="BG91" s="15"/>
      <c r="BH91" s="16">
        <v>0</v>
      </c>
      <c r="BI91" s="16"/>
      <c r="BJ91" s="16" t="s">
        <v>1415</v>
      </c>
      <c r="BK91" s="16" t="s">
        <v>1415</v>
      </c>
      <c r="BL91" s="15"/>
      <c r="BM91" s="14" t="s">
        <v>984</v>
      </c>
      <c r="BN91" s="14" t="s">
        <v>1014</v>
      </c>
      <c r="BO91" s="165" t="s">
        <v>1066</v>
      </c>
      <c r="BP91" s="16" t="s">
        <v>1415</v>
      </c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>SuperExecução</v>
      </c>
    </row>
    <row r="92" spans="1:72" hidden="1">
      <c r="A92" s="50" t="str">
        <f t="shared" si="6"/>
        <v>BRUNO (TF-525)45999</v>
      </c>
      <c r="B92" s="171">
        <v>45999</v>
      </c>
      <c r="C92" s="8">
        <f>IF(BS_CONTROLE[[#This Row],[DATA]]="","",WEEKNUM(BS_CONTROLE[[#This Row],[DATA]]))</f>
        <v>50</v>
      </c>
      <c r="D92" s="51" t="s">
        <v>869</v>
      </c>
      <c r="E92" s="314">
        <v>56</v>
      </c>
      <c r="F92" s="172" t="s">
        <v>791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2" s="173" t="s">
        <v>608</v>
      </c>
      <c r="J92" s="217">
        <v>74</v>
      </c>
      <c r="K92" s="217">
        <v>446</v>
      </c>
      <c r="L92" s="217">
        <v>445.7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2" s="173">
        <v>0.33333333333333331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1225</v>
      </c>
      <c r="W92" s="173" t="s">
        <v>1369</v>
      </c>
      <c r="X92" s="218" t="s">
        <v>963</v>
      </c>
      <c r="Y92" s="158"/>
      <c r="Z92" s="158" t="s">
        <v>964</v>
      </c>
      <c r="AA92" s="83" t="s">
        <v>608</v>
      </c>
      <c r="AB92" s="70" t="s">
        <v>608</v>
      </c>
      <c r="AC92" s="70" t="s">
        <v>608</v>
      </c>
      <c r="AD92" s="173" t="s">
        <v>608</v>
      </c>
      <c r="AE92" s="83" t="s">
        <v>608</v>
      </c>
      <c r="AF92" s="83" t="s">
        <v>608</v>
      </c>
      <c r="AG92" s="83" t="s">
        <v>608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440TVL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TPC-TVL</v>
      </c>
      <c r="AN92" s="278" t="str">
        <f>IF(BS_CONTROLE[[#This Row],[SB]]=0, "-", BS_CONTROLE[[#This Row],[SB]])</f>
        <v>440TVL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446</v>
      </c>
      <c r="AQ92" s="280">
        <f>IF(BS_CONTROLE[[#This Row],[KM - Fim]]=0, "-", BS_CONTROLE[[#This Row],[KM - Fim]])</f>
        <v>445.7</v>
      </c>
      <c r="AR92" s="242">
        <v>0.31527777777777777</v>
      </c>
      <c r="AS92" s="242">
        <v>0</v>
      </c>
      <c r="AT92" s="242">
        <v>0</v>
      </c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>
        <v>0</v>
      </c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Bruno</v>
      </c>
      <c r="BG92" s="15"/>
      <c r="BH92" s="16">
        <v>0</v>
      </c>
      <c r="BI92" s="16"/>
      <c r="BJ92" s="16" t="s">
        <v>1416</v>
      </c>
      <c r="BK92" s="16" t="s">
        <v>1416</v>
      </c>
      <c r="BL92" s="15"/>
      <c r="BM92" s="14" t="s">
        <v>990</v>
      </c>
      <c r="BN92" s="14" t="s">
        <v>1015</v>
      </c>
      <c r="BO92" s="165" t="s">
        <v>1015</v>
      </c>
      <c r="BP92" s="16" t="s">
        <v>1416</v>
      </c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>CondiçõesClimáticaChuva</v>
      </c>
    </row>
    <row r="93" spans="1:72" hidden="1">
      <c r="A93" s="50" t="str">
        <f t="shared" si="6"/>
        <v>W4845999</v>
      </c>
      <c r="B93" s="171">
        <v>45999</v>
      </c>
      <c r="C93" s="8">
        <f>IF(BS_CONTROLE[[#This Row],[DATA]]="","",WEEKNUM(BS_CONTROLE[[#This Row],[DATA]]))</f>
        <v>50</v>
      </c>
      <c r="D93" s="51" t="s">
        <v>832</v>
      </c>
      <c r="E93" s="314">
        <v>396</v>
      </c>
      <c r="F93" s="172" t="s">
        <v>698</v>
      </c>
      <c r="G93" s="9" t="str">
        <f>IF(D93="","*",VLOOKUP(F93,BS_ATIVIDADE[#All],3,FALSE))</f>
        <v>MECANIZAÇÃO - DOL</v>
      </c>
      <c r="H93" s="204" t="s">
        <v>570</v>
      </c>
      <c r="I93" s="204" t="s">
        <v>570</v>
      </c>
      <c r="J93" s="217">
        <v>74</v>
      </c>
      <c r="K93" s="217">
        <v>412</v>
      </c>
      <c r="L93" s="83" t="s">
        <v>608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93" s="173">
        <v>0.35416666666666669</v>
      </c>
      <c r="P93" s="173">
        <v>8.3333333333333329E-2</v>
      </c>
      <c r="Q93" s="83">
        <v>1000</v>
      </c>
      <c r="R93" s="10" t="str">
        <f>IFERROR(_xlfn.XLOOKUP(F93, BS_ATIVIDADE[ATIVIDADE],BS_ATIVIDADE[UNIDADE] ), "*")</f>
        <v>M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3" s="80" t="str">
        <f>IFERROR(_xlfn.XLOOKUP(J93, BASE_MAPA!$D$2:$D$359, BASE_MAPA!$I$2:$I$359), "ERRO")</f>
        <v>MARCO INICIAL - ALTO ARAGUAIA</v>
      </c>
      <c r="V93" s="198" t="s">
        <v>1237</v>
      </c>
      <c r="W93" s="173" t="s">
        <v>1373</v>
      </c>
      <c r="X93" s="218" t="s">
        <v>963</v>
      </c>
      <c r="Y93" s="158"/>
      <c r="Z93" s="158" t="s">
        <v>964</v>
      </c>
      <c r="AA93" s="83">
        <v>1</v>
      </c>
      <c r="AB93" s="70" t="s">
        <v>954</v>
      </c>
      <c r="AC93" s="70" t="s">
        <v>949</v>
      </c>
      <c r="AD93" s="173">
        <v>0.39583333333333331</v>
      </c>
      <c r="AE93" s="83">
        <v>6236</v>
      </c>
      <c r="AF93" s="83">
        <v>6636</v>
      </c>
      <c r="AG93" s="83" t="s">
        <v>608</v>
      </c>
      <c r="AH93" s="48"/>
      <c r="AI93" s="142" t="str">
        <f>IF(BS_CONTROLE[[#This Row],[Atividade]]=0, "-", BS_CONTROLE[[#This Row],[Atividade]])</f>
        <v>MECANIZAÇÃO - DOL</v>
      </c>
      <c r="AJ93" s="9" t="str">
        <f>IF(D93="","*",VLOOKUP(AI93,BS_ATIVIDADE[#Data],3,FALSE))</f>
        <v>MECANIZAÇÃO - DOL</v>
      </c>
      <c r="AK93" s="278" t="str">
        <f>IF(BS_CONTROLE[[#This Row],[Local - Partida]]=0, "-", BS_CONTROLE[[#This Row],[Local - Partida]])</f>
        <v>TOM2</v>
      </c>
      <c r="AL93" s="278" t="str">
        <f>IF(BS_CONTROLE[[#This Row],[Local - Encerramento]]=0, "-", BS_CONTROLE[[#This Row],[Local - Encerramento]])</f>
        <v>TOM2</v>
      </c>
      <c r="AM93" s="278" t="str">
        <f>IF(BS_CONTROLE[[#This Row],[Entre - Estações]]=0, "-", BS_CONTROLE[[#This Row],[Entre - Estações]])</f>
        <v>TOM-TPC</v>
      </c>
      <c r="AN93" s="278" t="str">
        <f>IF(BS_CONTROLE[[#This Row],[SB]]=0, "-", BS_CONTROLE[[#This Row],[SB]])</f>
        <v>TOM416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412</v>
      </c>
      <c r="AQ93" s="280" t="str">
        <f>IF(BS_CONTROLE[[#This Row],[KM - Fim]]=0, "-", BS_CONTROLE[[#This Row],[KM - Fim]])</f>
        <v>-</v>
      </c>
      <c r="AR93" s="242">
        <v>0.34027777777777779</v>
      </c>
      <c r="AS93" s="242">
        <v>0.43611111111111112</v>
      </c>
      <c r="AT93" s="242">
        <v>0.5</v>
      </c>
      <c r="AU93" s="38"/>
      <c r="AV93" s="38"/>
      <c r="AW93" s="38"/>
      <c r="AX93" s="38"/>
      <c r="AY93" s="313">
        <f>IF(D93="","*",IFERROR(IF(ISODD(COUNT(AS93:AX93)),"ERRO",SUM((AT93-AS93),(AV93-AU93),(AX93-AW93))),"ERRO"))</f>
        <v>6.3888888888888884E-2</v>
      </c>
      <c r="AZ93" s="13"/>
      <c r="BA93" s="71">
        <v>255</v>
      </c>
      <c r="BB93" s="10" t="str">
        <f>IFERROR(_xlfn.XLOOKUP(AI93, BS_ATIVIDADE[ATIVIDADE],BS_ATIVIDADE[UNIDADE] ), "*")</f>
        <v>M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Saulo</v>
      </c>
      <c r="BG93" s="15"/>
      <c r="BH93" s="16">
        <v>2</v>
      </c>
      <c r="BI93" s="16"/>
      <c r="BJ93" s="16" t="s">
        <v>1417</v>
      </c>
      <c r="BK93" s="16" t="s">
        <v>1417</v>
      </c>
      <c r="BL93" s="15"/>
      <c r="BM93" s="14" t="s">
        <v>990</v>
      </c>
      <c r="BN93" s="14" t="s">
        <v>1015</v>
      </c>
      <c r="BO93" s="165" t="s">
        <v>1015</v>
      </c>
      <c r="BP93" s="16" t="s">
        <v>1417</v>
      </c>
      <c r="BQ93" s="12" t="str">
        <f t="shared" si="7"/>
        <v>Produção e Intervalo</v>
      </c>
      <c r="BR93" s="18">
        <f t="shared" si="8"/>
        <v>0.76666666666666661</v>
      </c>
      <c r="BS93" s="18">
        <f t="shared" si="9"/>
        <v>0.255</v>
      </c>
      <c r="BT93" s="225" t="str">
        <f t="shared" si="10"/>
        <v>CondiçõesClimáticaChuva</v>
      </c>
    </row>
    <row r="94" spans="1:72" hidden="1">
      <c r="A94" s="50" t="str">
        <f t="shared" si="6"/>
        <v>ELSON (TF-526)45999</v>
      </c>
      <c r="B94" s="171">
        <v>45999</v>
      </c>
      <c r="C94" s="8">
        <f>IF(BS_CONTROLE[[#This Row],[DATA]]="","",WEEKNUM(BS_CONTROLE[[#This Row],[DATA]]))</f>
        <v>50</v>
      </c>
      <c r="D94" s="51" t="s">
        <v>891</v>
      </c>
      <c r="E94" s="314">
        <v>396</v>
      </c>
      <c r="F94" s="172" t="s">
        <v>791</v>
      </c>
      <c r="G94" s="9" t="str">
        <f>IF(D94="","*",VLOOKUP(F94,BS_ATIVIDADE[#All],3,FALSE))</f>
        <v>SOLDA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4" s="173" t="s">
        <v>608</v>
      </c>
      <c r="J94" s="217">
        <v>74</v>
      </c>
      <c r="K94" s="217">
        <v>321</v>
      </c>
      <c r="L94" s="83" t="s">
        <v>608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4" s="173">
        <v>0.375</v>
      </c>
      <c r="P94" s="173">
        <v>6.25E-2</v>
      </c>
      <c r="Q94" s="83">
        <v>1</v>
      </c>
      <c r="R94" s="10" t="str">
        <f>IFERROR(_xlfn.XLOOKUP(F94, BS_ATIVIDADE[ATIVIDADE],BS_ATIVIDADE[UNIDADE] ), "*")</f>
        <v>Nº DE SOLDA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4" s="80" t="str">
        <f>IFERROR(_xlfn.XLOOKUP(J94, BASE_MAPA!$D$2:$D$359, BASE_MAPA!$I$2:$I$359), "ERRO")</f>
        <v>MARCO INICIAL - ALTO ARAGUAIA</v>
      </c>
      <c r="V94" s="198" t="s">
        <v>1240</v>
      </c>
      <c r="W94" s="173" t="s">
        <v>1369</v>
      </c>
      <c r="X94" s="218" t="s">
        <v>963</v>
      </c>
      <c r="Y94" s="158"/>
      <c r="Z94" s="158" t="s">
        <v>968</v>
      </c>
      <c r="AA94" s="83" t="s">
        <v>608</v>
      </c>
      <c r="AB94" s="70" t="s">
        <v>608</v>
      </c>
      <c r="AC94" s="70" t="s">
        <v>608</v>
      </c>
      <c r="AD94" s="173" t="s">
        <v>608</v>
      </c>
      <c r="AE94" s="83" t="s">
        <v>608</v>
      </c>
      <c r="AF94" s="83" t="s">
        <v>608</v>
      </c>
      <c r="AG94" s="83" t="s">
        <v>608</v>
      </c>
      <c r="AH94" s="48"/>
      <c r="AI94" s="142" t="str">
        <f>IF(BS_CONTROLE[[#This Row],[Atividade]]=0, "-", BS_CONTROLE[[#This Row],[Atividade]])</f>
        <v>PDM - SOLDA</v>
      </c>
      <c r="AJ94" s="9" t="str">
        <f>IF(D94="","*",VLOOKUP(AI94,BS_ATIVIDADE[#Data],3,FALSE))</f>
        <v>SOLDA</v>
      </c>
      <c r="AK94" s="278" t="str">
        <f>IF(BS_CONTROLE[[#This Row],[Local - Partida]]=0, "-", BS_CONTROLE[[#This Row],[Local - Partida]])</f>
        <v>TMR326</v>
      </c>
      <c r="AL94" s="278" t="str">
        <f>IF(BS_CONTROLE[[#This Row],[Local - Encerramento]]=0, "-", BS_CONTROLE[[#This Row],[Local - Encerramento]])</f>
        <v>-</v>
      </c>
      <c r="AM94" s="278" t="str">
        <f>IF(BS_CONTROLE[[#This Row],[Entre - Estações]]=0, "-", BS_CONTROLE[[#This Row],[Entre - Estações]])</f>
        <v>TMR-TLA</v>
      </c>
      <c r="AN94" s="278" t="str">
        <f>IF(BS_CONTROLE[[#This Row],[SB]]=0, "-", BS_CONTROLE[[#This Row],[SB]])</f>
        <v>TMR326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321</v>
      </c>
      <c r="AQ94" s="280" t="str">
        <f>IF(BS_CONTROLE[[#This Row],[KM - Fim]]=0, "-", BS_CONTROLE[[#This Row],[KM - Fim]])</f>
        <v>-</v>
      </c>
      <c r="AR94" s="242">
        <v>0.3611111111111111</v>
      </c>
      <c r="AS94" s="242">
        <v>0</v>
      </c>
      <c r="AT94" s="242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Nº DE SOLDA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Elson</v>
      </c>
      <c r="BG94" s="15"/>
      <c r="BH94" s="16">
        <v>0</v>
      </c>
      <c r="BI94" s="16"/>
      <c r="BJ94" s="16" t="s">
        <v>1418</v>
      </c>
      <c r="BK94" s="16" t="s">
        <v>1418</v>
      </c>
      <c r="BL94" s="15"/>
      <c r="BM94" s="14" t="s">
        <v>990</v>
      </c>
      <c r="BN94" s="14" t="s">
        <v>1015</v>
      </c>
      <c r="BO94" s="165" t="s">
        <v>1015</v>
      </c>
      <c r="BP94" s="16" t="s">
        <v>1418</v>
      </c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>CondiçõesClimáticaChuva</v>
      </c>
    </row>
    <row r="95" spans="1:72" hidden="1">
      <c r="A95" s="50" t="str">
        <f t="shared" si="6"/>
        <v>W50</v>
      </c>
      <c r="B95" s="171"/>
      <c r="C95" s="8" t="str">
        <f>IF(BS_CONTROLE[[#This Row],[DATA]]="","",WEEKNUM(BS_CONTROLE[[#This Row],[DATA]]))</f>
        <v/>
      </c>
      <c r="D95" s="51" t="s">
        <v>833</v>
      </c>
      <c r="E95" s="318">
        <v>274</v>
      </c>
      <c r="F95" s="172" t="s">
        <v>728</v>
      </c>
      <c r="G95" s="9" t="str">
        <f>IF(D95="","*",VLOOKUP(F95,BS_ATIVIDADE[#All],3,FALSE))</f>
        <v>MODERNIZAÇÃO</v>
      </c>
      <c r="H95" s="173" t="s">
        <v>262</v>
      </c>
      <c r="I95" s="173" t="s">
        <v>262</v>
      </c>
      <c r="J95" s="217">
        <v>74</v>
      </c>
      <c r="K95" s="217">
        <v>290</v>
      </c>
      <c r="L95" s="217" t="s">
        <v>608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5" s="204" t="s">
        <v>264</v>
      </c>
      <c r="O95" s="173">
        <v>0.5</v>
      </c>
      <c r="P95" s="173">
        <v>8.3333333333333329E-2</v>
      </c>
      <c r="Q95" s="83">
        <v>25</v>
      </c>
      <c r="R95" s="10" t="str">
        <f>IFERROR(_xlfn.XLOOKUP(F95, BS_ATIVIDADE[ATIVIDADE],BS_ATIVIDADE[UNIDADE] ), "*")</f>
        <v>Nº DE DORMENTES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1397</v>
      </c>
      <c r="W95" s="173" t="s">
        <v>1419</v>
      </c>
      <c r="X95" s="218" t="s">
        <v>963</v>
      </c>
      <c r="Y95" s="158"/>
      <c r="Z95" s="158" t="s">
        <v>959</v>
      </c>
      <c r="AA95" s="83" t="s">
        <v>1320</v>
      </c>
      <c r="AB95" s="70" t="s">
        <v>954</v>
      </c>
      <c r="AC95" s="70" t="s">
        <v>949</v>
      </c>
      <c r="AD95" s="173">
        <v>0.29166666666666669</v>
      </c>
      <c r="AE95" s="83">
        <v>7671</v>
      </c>
      <c r="AF95" s="83">
        <v>9322</v>
      </c>
      <c r="AG95" s="83" t="s">
        <v>608</v>
      </c>
      <c r="AH95" s="48"/>
      <c r="AI95" s="142" t="str">
        <f>IF(BS_CONTROLE[[#This Row],[Atividade]]=0, "-", BS_CONTROLE[[#This Row],[Atividade]])</f>
        <v xml:space="preserve">MODERNIZAÇÃO - DORMENTE - CARGA </v>
      </c>
      <c r="AJ95" s="9" t="str">
        <f>IF(D95="","*",VLOOKUP(AI95,BS_ATIVIDADE[#Data],3,FALSE))</f>
        <v>MODERNIZAÇÃO</v>
      </c>
      <c r="AK95" s="278" t="str">
        <f>IF(BS_CONTROLE[[#This Row],[Local - Partida]]=0, "-", BS_CONTROLE[[#This Row],[Local - Partida]])</f>
        <v>TCS</v>
      </c>
      <c r="AL95" s="278" t="str">
        <f>IF(BS_CONTROLE[[#This Row],[Local - Encerramento]]=0, "-", BS_CONTROLE[[#This Row],[Local - Encerramento]])</f>
        <v>TCS</v>
      </c>
      <c r="AM95" s="278" t="str">
        <f>IF(BS_CONTROLE[[#This Row],[Entre - Estações]]=0, "-", BS_CONTROLE[[#This Row],[Entre - Estações]])</f>
        <v>TCS</v>
      </c>
      <c r="AN95" s="278" t="str">
        <f>IF(BS_CONTROLE[[#This Row],[SB]]=0, "-", BS_CONTROLE[[#This Row],[SB]])</f>
        <v>TCS2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290</v>
      </c>
      <c r="AQ95" s="280" t="str">
        <f>IF(BS_CONTROLE[[#This Row],[KM - Fim]]=0, "-", BS_CONTROLE[[#This Row],[KM - Fim]])</f>
        <v>-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DORMENTES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Guilherme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Aderente</v>
      </c>
      <c r="BR95" s="18" t="str">
        <f t="shared" si="8"/>
        <v>*</v>
      </c>
      <c r="BS95" s="18" t="str">
        <f t="shared" si="9"/>
        <v>*</v>
      </c>
      <c r="BT95" s="225" t="str">
        <f t="shared" si="10"/>
        <v/>
      </c>
    </row>
    <row r="96" spans="1:72" ht="16.5" hidden="1" customHeight="1">
      <c r="A96" s="50" t="str">
        <f t="shared" si="6"/>
        <v>V8645999</v>
      </c>
      <c r="B96" s="171">
        <v>45999</v>
      </c>
      <c r="C96" s="8">
        <f>IF(BS_CONTROLE[[#This Row],[DATA]]="","",WEEKNUM(BS_CONTROLE[[#This Row],[DATA]]))</f>
        <v>50</v>
      </c>
      <c r="D96" s="51" t="s">
        <v>817</v>
      </c>
      <c r="E96" s="314">
        <v>61</v>
      </c>
      <c r="F96" s="172" t="s">
        <v>714</v>
      </c>
      <c r="G96" s="9" t="str">
        <f>IF(D96="","*",VLOOKUP(F96,BS_ATIVIDADE[#All],3,FALSE))</f>
        <v>MECANIZAÇÃO - SOCADORA</v>
      </c>
      <c r="H96" s="173" t="s">
        <v>248</v>
      </c>
      <c r="I96" s="173" t="s">
        <v>248</v>
      </c>
      <c r="J96" s="217">
        <v>74</v>
      </c>
      <c r="K96" s="217">
        <v>200</v>
      </c>
      <c r="L96" s="217">
        <v>194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6" s="173">
        <v>0.39583333333333331</v>
      </c>
      <c r="P96" s="173">
        <v>6.25E-2</v>
      </c>
      <c r="Q96" s="83">
        <v>834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1237</v>
      </c>
      <c r="W96" s="173" t="s">
        <v>1380</v>
      </c>
      <c r="X96" s="218" t="s">
        <v>963</v>
      </c>
      <c r="Y96" s="158"/>
      <c r="Z96" s="158" t="s">
        <v>964</v>
      </c>
      <c r="AA96" s="83">
        <v>1</v>
      </c>
      <c r="AB96" s="70" t="s">
        <v>954</v>
      </c>
      <c r="AC96" s="70" t="s">
        <v>949</v>
      </c>
      <c r="AD96" s="173">
        <v>0.39583333333333331</v>
      </c>
      <c r="AE96" s="83">
        <v>6236</v>
      </c>
      <c r="AF96" s="83">
        <v>6636</v>
      </c>
      <c r="AG96" s="83" t="s">
        <v>608</v>
      </c>
      <c r="AH96" s="48"/>
      <c r="AI96" s="142" t="str">
        <f>IF(BS_CONTROLE[[#This Row],[Atividade]]=0, "-", BS_CONTROLE[[#This Row],[Atividade]])</f>
        <v>MECANIZAÇÃO - SOCADORA</v>
      </c>
      <c r="AJ96" s="9" t="str">
        <f>IF(D96="","*",VLOOKUP(AI96,BS_ATIVIDADE[#Data],3,FALSE))</f>
        <v>MECANIZAÇÃO - SOCADORA</v>
      </c>
      <c r="AK96" s="278" t="str">
        <f>IF(BS_CONTROLE[[#This Row],[Local - Partida]]=0, "-", BS_CONTROLE[[#This Row],[Local - Partida]])</f>
        <v>TID2</v>
      </c>
      <c r="AL96" s="278" t="str">
        <f>IF(BS_CONTROLE[[#This Row],[Local - Encerramento]]=0, "-", BS_CONTROLE[[#This Row],[Local - Encerramento]])</f>
        <v>TID2</v>
      </c>
      <c r="AM96" s="278" t="str">
        <f>IF(BS_CONTROLE[[#This Row],[Entre - Estações]]=0, "-", BS_CONTROLE[[#This Row],[Entre - Estações]])</f>
        <v>TID-TVI</v>
      </c>
      <c r="AN96" s="278" t="str">
        <f>IF(BS_CONTROLE[[#This Row],[SB]]=0, "-", BS_CONTROLE[[#This Row],[SB]])</f>
        <v>TID201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200</v>
      </c>
      <c r="AQ96" s="280">
        <f>IF(BS_CONTROLE[[#This Row],[KM - Fim]]=0, "-", BS_CONTROLE[[#This Row],[KM - Fim]])</f>
        <v>194</v>
      </c>
      <c r="AR96" s="242">
        <v>0.38611111111111113</v>
      </c>
      <c r="AS96" s="242">
        <v>0</v>
      </c>
      <c r="AT96" s="242">
        <v>0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>
        <v>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Saulo</v>
      </c>
      <c r="BG96" s="15"/>
      <c r="BH96" s="16">
        <v>0</v>
      </c>
      <c r="BI96" s="16"/>
      <c r="BJ96" s="16" t="s">
        <v>1420</v>
      </c>
      <c r="BK96" s="16" t="s">
        <v>1420</v>
      </c>
      <c r="BL96" s="15"/>
      <c r="BM96" s="14" t="s">
        <v>994</v>
      </c>
      <c r="BN96" s="14" t="s">
        <v>994</v>
      </c>
      <c r="BO96" s="165" t="s">
        <v>994</v>
      </c>
      <c r="BP96" s="16" t="s">
        <v>1420</v>
      </c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>SemOportunidadeSemOportunidade</v>
      </c>
    </row>
    <row r="97" spans="1:72" hidden="1">
      <c r="A97" s="50" t="str">
        <f t="shared" si="6"/>
        <v>FRANCISCO (TF-670)45999</v>
      </c>
      <c r="B97" s="171">
        <v>45999</v>
      </c>
      <c r="C97" s="8">
        <f>IF(BS_CONTROLE[[#This Row],[DATA]]="","",WEEKNUM(BS_CONTROLE[[#This Row],[DATA]]))</f>
        <v>50</v>
      </c>
      <c r="D97" s="51" t="s">
        <v>894</v>
      </c>
      <c r="E97" s="314">
        <v>62</v>
      </c>
      <c r="F97" s="172" t="s">
        <v>791</v>
      </c>
      <c r="G97" s="9" t="str">
        <f>IF(D97="","*",VLOOKUP(F97,BS_ATIVIDADE[#All],3,FALSE))</f>
        <v>SOLDA</v>
      </c>
      <c r="H97" s="204" t="str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97" s="173" t="s">
        <v>608</v>
      </c>
      <c r="J97" s="217">
        <v>74</v>
      </c>
      <c r="K97" s="217">
        <v>109.1</v>
      </c>
      <c r="L97" s="217" t="s">
        <v>608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7" s="80" t="str">
        <f>IFERROR(_xlfn.XLOOKUP(J97, BASE_MAPA!$D$2:$D$359, BASE_MAPA!$I$2:$I$359), "ERRO")</f>
        <v>MARCO INICIAL - ALTO ARAGUAIA</v>
      </c>
      <c r="V97" s="198" t="s">
        <v>1382</v>
      </c>
      <c r="W97" s="173" t="s">
        <v>1369</v>
      </c>
      <c r="X97" s="218" t="s">
        <v>963</v>
      </c>
      <c r="Y97" s="158"/>
      <c r="Z97" s="158" t="s">
        <v>968</v>
      </c>
      <c r="AA97" s="83" t="s">
        <v>608</v>
      </c>
      <c r="AB97" s="70" t="s">
        <v>608</v>
      </c>
      <c r="AC97" s="70" t="s">
        <v>608</v>
      </c>
      <c r="AD97" s="173" t="s">
        <v>608</v>
      </c>
      <c r="AE97" s="83" t="s">
        <v>608</v>
      </c>
      <c r="AF97" s="83" t="s">
        <v>608</v>
      </c>
      <c r="AG97" s="83" t="s">
        <v>608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 t="str">
        <f>IF(BS_CONTROLE[[#This Row],[Local - Partida]]=0, "-", BS_CONTROLE[[#This Row],[Local - Partida]])</f>
        <v>TIN1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TIN</v>
      </c>
      <c r="AN97" s="278" t="str">
        <f>IF(BS_CONTROLE[[#This Row],[SB]]=0, "-", BS_CONTROLE[[#This Row],[SB]])</f>
        <v>TIN1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109.1</v>
      </c>
      <c r="AQ97" s="280" t="str">
        <f>IF(BS_CONTROLE[[#This Row],[KM - Fim]]=0, "-", BS_CONTROLE[[#This Row],[KM - Fim]])</f>
        <v>-</v>
      </c>
      <c r="AR97" s="242">
        <v>0.34722222222222221</v>
      </c>
      <c r="AS97" s="242">
        <v>0</v>
      </c>
      <c r="AT97" s="242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7" s="11" t="str">
        <f>IFERROR(_xlfn.XLOOKUP(AO97, BASE_MAPA!$D$2:$D$359, BASE_MAPA!$I$2:$I$359), "ERRO")</f>
        <v>MARCO INICIAL - ALTO ARAGUAIA</v>
      </c>
      <c r="BF97" s="281" t="str">
        <f>IF(BS_CONTROLE[[#This Row],[Responsavel pelo boletim]]=0, "-", BS_CONTROLE[[#This Row],[Responsavel pelo boletim]])</f>
        <v>Heleno</v>
      </c>
      <c r="BG97" s="15"/>
      <c r="BH97" s="16">
        <v>0</v>
      </c>
      <c r="BI97" s="16"/>
      <c r="BJ97" s="16" t="s">
        <v>1421</v>
      </c>
      <c r="BK97" s="16" t="s">
        <v>1421</v>
      </c>
      <c r="BL97" s="15"/>
      <c r="BM97" s="14" t="s">
        <v>990</v>
      </c>
      <c r="BN97" s="14" t="s">
        <v>1015</v>
      </c>
      <c r="BO97" s="165" t="s">
        <v>1015</v>
      </c>
      <c r="BP97" s="16" t="s">
        <v>1421</v>
      </c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>CondiçõesClimáticaChuva</v>
      </c>
    </row>
    <row r="98" spans="1:72" hidden="1">
      <c r="A98" s="50" t="str">
        <f t="shared" si="6"/>
        <v>ANISIO (TF-514)45999</v>
      </c>
      <c r="B98" s="171">
        <v>45999</v>
      </c>
      <c r="C98" s="8">
        <f>IF(BS_CONTROLE[[#This Row],[DATA]]="","",WEEKNUM(BS_CONTROLE[[#This Row],[DATA]]))</f>
        <v>50</v>
      </c>
      <c r="D98" s="51" t="s">
        <v>865</v>
      </c>
      <c r="E98" s="314">
        <v>63</v>
      </c>
      <c r="F98" s="172" t="s">
        <v>798</v>
      </c>
      <c r="G98" s="9" t="str">
        <f>IF(D98="","*",VLOOKUP(F98,BS_ATIVIDADE[#All],3,FALSE))</f>
        <v>TRILHO - SUBSTITUIÇÂO</v>
      </c>
      <c r="H98" s="204" t="s">
        <v>206</v>
      </c>
      <c r="I98" s="173" t="s">
        <v>608</v>
      </c>
      <c r="J98" s="217">
        <v>74</v>
      </c>
      <c r="K98" s="217">
        <v>25</v>
      </c>
      <c r="L98" s="83" t="s">
        <v>608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98" s="204" t="s">
        <v>206</v>
      </c>
      <c r="O98" s="173">
        <v>0.375</v>
      </c>
      <c r="P98" s="173">
        <v>6.25E-2</v>
      </c>
      <c r="Q98" s="83">
        <v>20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8" s="80" t="str">
        <f>IFERROR(_xlfn.XLOOKUP(J98, BASE_MAPA!$D$2:$D$359, BASE_MAPA!$I$2:$I$359), "ERRO")</f>
        <v>MARCO INICIAL - ALTO ARAGUAIA</v>
      </c>
      <c r="V98" s="198" t="s">
        <v>1318</v>
      </c>
      <c r="W98" s="173" t="s">
        <v>1267</v>
      </c>
      <c r="X98" s="218" t="s">
        <v>963</v>
      </c>
      <c r="Y98" s="158"/>
      <c r="Z98" s="158" t="s">
        <v>970</v>
      </c>
      <c r="AA98" s="83" t="s">
        <v>608</v>
      </c>
      <c r="AB98" s="70" t="s">
        <v>608</v>
      </c>
      <c r="AC98" s="70" t="s">
        <v>608</v>
      </c>
      <c r="AD98" s="173" t="s">
        <v>608</v>
      </c>
      <c r="AE98" s="83" t="s">
        <v>608</v>
      </c>
      <c r="AF98" s="83" t="s">
        <v>608</v>
      </c>
      <c r="AG98" s="83" t="s">
        <v>608</v>
      </c>
      <c r="AH98" s="48"/>
      <c r="AI98" s="142" t="str">
        <f>IF(BS_CONTROLE[[#This Row],[Atividade]]=0, "-", BS_CONTROLE[[#This Row],[Atividade]])</f>
        <v>PDM - SUBSTITUIÇÃO - TRILHO</v>
      </c>
      <c r="AJ98" s="9" t="str">
        <f>IF(D98="","*",VLOOKUP(AI98,BS_ATIVIDADE[#Data],3,FALSE))</f>
        <v>TRILHO - SUBSTITUIÇÂO</v>
      </c>
      <c r="AK98" s="278" t="str">
        <f>IF(BS_CONTROLE[[#This Row],[Local - Partida]]=0, "-", BS_CONTROLE[[#This Row],[Local - Partida]])</f>
        <v>TAP2</v>
      </c>
      <c r="AL98" s="278" t="str">
        <f>IF(BS_CONTROLE[[#This Row],[Local - Encerramento]]=0, "-", BS_CONTROLE[[#This Row],[Local - Encerramento]])</f>
        <v>-</v>
      </c>
      <c r="AM98" s="278" t="str">
        <f>IF(BS_CONTROLE[[#This Row],[Entre - Estações]]=0, "-", BS_CONTROLE[[#This Row],[Entre - Estações]])</f>
        <v>TAP</v>
      </c>
      <c r="AN98" s="278" t="str">
        <f>IF(BS_CONTROLE[[#This Row],[SB]]=0, "-", BS_CONTROLE[[#This Row],[SB]])</f>
        <v>TAP2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25</v>
      </c>
      <c r="AQ98" s="280" t="str">
        <f>IF(BS_CONTROLE[[#This Row],[KM - Fim]]=0, "-", BS_CONTROLE[[#This Row],[KM - Fim]])</f>
        <v>-</v>
      </c>
      <c r="AR98" s="242">
        <v>0.4513888888888889</v>
      </c>
      <c r="AS98" s="242">
        <v>0.45833333333333331</v>
      </c>
      <c r="AT98" s="242">
        <v>0.52083333333333337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6.2500000000000056E-2</v>
      </c>
      <c r="AZ98" s="13"/>
      <c r="BA98" s="71">
        <v>20</v>
      </c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8" s="11" t="str">
        <f>IFERROR(_xlfn.XLOOKUP(AO98, BASE_MAPA!$D$2:$D$359, BASE_MAPA!$I$2:$I$359), "ERRO")</f>
        <v>MARCO INICIAL - ALTO ARAGUAIA</v>
      </c>
      <c r="BF98" s="281" t="str">
        <f>IF(BS_CONTROLE[[#This Row],[Responsavel pelo boletim]]=0, "-", BS_CONTROLE[[#This Row],[Responsavel pelo boletim]])</f>
        <v>Herbert</v>
      </c>
      <c r="BG98" s="15"/>
      <c r="BH98" s="16">
        <v>2</v>
      </c>
      <c r="BI98" s="16"/>
      <c r="BJ98" s="16" t="s">
        <v>1422</v>
      </c>
      <c r="BK98" s="16" t="s">
        <v>1422</v>
      </c>
      <c r="BL98" s="15"/>
      <c r="BM98" s="14" t="s">
        <v>988</v>
      </c>
      <c r="BN98" s="14" t="s">
        <v>988</v>
      </c>
      <c r="BO98" s="165" t="s">
        <v>988</v>
      </c>
      <c r="BP98" s="16"/>
      <c r="BQ98" s="12" t="str">
        <f t="shared" si="7"/>
        <v>Aderente</v>
      </c>
      <c r="BR98" s="18">
        <f t="shared" si="8"/>
        <v>1.0000000000000009</v>
      </c>
      <c r="BS98" s="18">
        <f t="shared" si="9"/>
        <v>1</v>
      </c>
      <c r="BT98" s="225" t="str">
        <f t="shared" si="10"/>
        <v>OKOK</v>
      </c>
    </row>
    <row r="99" spans="1:72" hidden="1">
      <c r="A99" s="50" t="str">
        <f t="shared" si="6"/>
        <v>A6045999</v>
      </c>
      <c r="B99" s="171">
        <v>45999</v>
      </c>
      <c r="C99" s="8">
        <f>IF(BS_CONTROLE[[#This Row],[DATA]]="","",WEEKNUM(BS_CONTROLE[[#This Row],[DATA]]))</f>
        <v>50</v>
      </c>
      <c r="D99" s="51" t="s">
        <v>707</v>
      </c>
      <c r="E99" s="314">
        <v>313</v>
      </c>
      <c r="F99" s="172" t="s">
        <v>630</v>
      </c>
      <c r="G99" s="9" t="str">
        <f>IF(D99="","*",VLOOKUP(F99,BS_ATIVIDADE[#All],3,FALSE))</f>
        <v>DETECÇÃO</v>
      </c>
      <c r="H99" s="173" t="s">
        <v>1423</v>
      </c>
      <c r="I99" s="173" t="s">
        <v>264</v>
      </c>
      <c r="J99" s="217">
        <v>74</v>
      </c>
      <c r="K99" s="217">
        <v>10</v>
      </c>
      <c r="L99" s="83" t="s">
        <v>608</v>
      </c>
      <c r="M99" s="204" t="s">
        <v>183</v>
      </c>
      <c r="N99" s="204" t="s">
        <v>1424</v>
      </c>
      <c r="O99" s="173">
        <v>0.33333333333333331</v>
      </c>
      <c r="P99" s="173">
        <v>4.1666666666666664E-2</v>
      </c>
      <c r="Q99" s="83">
        <v>290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9" s="80" t="str">
        <f>IFERROR(_xlfn.XLOOKUP(J99, BASE_MAPA!$D$2:$D$359, BASE_MAPA!$I$2:$I$359), "ERRO")</f>
        <v>MARCO INICIAL - ALTO ARAGUAIA</v>
      </c>
      <c r="V99" s="198" t="s">
        <v>1234</v>
      </c>
      <c r="W99" s="173" t="s">
        <v>1260</v>
      </c>
      <c r="X99" s="218" t="s">
        <v>958</v>
      </c>
      <c r="Y99" s="158"/>
      <c r="Z99" s="158" t="s">
        <v>959</v>
      </c>
      <c r="AA99" s="83">
        <v>1</v>
      </c>
      <c r="AB99" s="70" t="s">
        <v>954</v>
      </c>
      <c r="AC99" s="70" t="s">
        <v>949</v>
      </c>
      <c r="AD99" s="173">
        <v>0.29166666666666669</v>
      </c>
      <c r="AE99" s="83">
        <v>5487</v>
      </c>
      <c r="AF99" s="83" t="s">
        <v>608</v>
      </c>
      <c r="AG99" s="83" t="s">
        <v>608</v>
      </c>
      <c r="AH99" s="48"/>
      <c r="AI99" s="142" t="str">
        <f>IF(BS_CONTROLE[[#This Row],[Atividade]]=0, "-", BS_CONTROLE[[#This Row],[Atividade]])</f>
        <v>DETECÇÃO - RONDA 7 DIAS</v>
      </c>
      <c r="AJ99" s="9" t="str">
        <f>IF(D99="","*",VLOOKUP(AI99,BS_ATIVIDADE[#Data],3,FALSE))</f>
        <v>DETECÇÃO</v>
      </c>
      <c r="AK99" s="278" t="str">
        <f>IF(BS_CONTROLE[[#This Row],[Local - Partida]]=0, "-", BS_CONTROLE[[#This Row],[Local - Partida]])</f>
        <v>TMI</v>
      </c>
      <c r="AL99" s="278" t="str">
        <f>IF(BS_CONTROLE[[#This Row],[Local - Encerramento]]=0, "-", BS_CONTROLE[[#This Row],[Local - Encerramento]])</f>
        <v>TCS2</v>
      </c>
      <c r="AM99" s="278" t="str">
        <f>IF(BS_CONTROLE[[#This Row],[Entre - Estações]]=0, "-", BS_CONTROLE[[#This Row],[Entre - Estações]])</f>
        <v>TMI-TCS</v>
      </c>
      <c r="AN99" s="278" t="str">
        <f>IF(BS_CONTROLE[[#This Row],[SB]]=0, "-", BS_CONTROLE[[#This Row],[SB]])</f>
        <v>TMITCS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10</v>
      </c>
      <c r="AQ99" s="280" t="str">
        <f>IF(BS_CONTROLE[[#This Row],[KM - Fim]]=0, "-", BS_CONTROLE[[#This Row],[KM - Fim]])</f>
        <v>-</v>
      </c>
      <c r="AR99" s="242">
        <v>0.41041666666666665</v>
      </c>
      <c r="AS99" s="242">
        <v>0.42152777777777778</v>
      </c>
      <c r="AT99" s="242">
        <v>0.46319444444444446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4.1666666666666685E-2</v>
      </c>
      <c r="AZ99" s="13"/>
      <c r="BA99" s="71">
        <v>290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9" s="11" t="str">
        <f>IFERROR(_xlfn.XLOOKUP(AO99, BASE_MAPA!$D$2:$D$359, BASE_MAPA!$I$2:$I$359), "ERRO")</f>
        <v>MARCO INICIAL - ALTO ARAGUAIA</v>
      </c>
      <c r="BF99" s="281" t="str">
        <f>IF(BS_CONTROLE[[#This Row],[Responsavel pelo boletim]]=0, "-", BS_CONTROLE[[#This Row],[Responsavel pelo boletim]])</f>
        <v>Miguel</v>
      </c>
      <c r="BG99" s="15"/>
      <c r="BH99" s="16">
        <v>2</v>
      </c>
      <c r="BI99" s="16"/>
      <c r="BJ99" s="16" t="s">
        <v>1425</v>
      </c>
      <c r="BK99" s="16" t="s">
        <v>1425</v>
      </c>
      <c r="BL99" s="15"/>
      <c r="BM99" s="14" t="s">
        <v>988</v>
      </c>
      <c r="BN99" s="14" t="s">
        <v>988</v>
      </c>
      <c r="BO99" s="165" t="s">
        <v>988</v>
      </c>
      <c r="BP99" s="16"/>
      <c r="BQ99" s="12" t="str">
        <f t="shared" si="7"/>
        <v>Aderente</v>
      </c>
      <c r="BR99" s="18">
        <f t="shared" si="8"/>
        <v>1.0000000000000004</v>
      </c>
      <c r="BS99" s="18">
        <f t="shared" si="9"/>
        <v>1</v>
      </c>
      <c r="BT99" s="225" t="str">
        <f t="shared" si="10"/>
        <v>OKOK</v>
      </c>
    </row>
    <row r="100" spans="1:72" hidden="1">
      <c r="A100" s="50" t="str">
        <f t="shared" si="6"/>
        <v>E1745999</v>
      </c>
      <c r="B100" s="171">
        <v>45999</v>
      </c>
      <c r="C100" s="8">
        <f>IF(BS_CONTROLE[[#This Row],[DATA]]="","",WEEKNUM(BS_CONTROLE[[#This Row],[DATA]]))</f>
        <v>50</v>
      </c>
      <c r="D100" s="51" t="s">
        <v>753</v>
      </c>
      <c r="E100" s="318">
        <v>313</v>
      </c>
      <c r="F100" s="172" t="s">
        <v>610</v>
      </c>
      <c r="G100" s="9" t="str">
        <f>IF(D100="","*",VLOOKUP(F100,BS_ATIVIDADE[#All],3,FALSE))</f>
        <v>CAMINHÂO - SOLDA</v>
      </c>
      <c r="H100" s="173" t="s">
        <v>468</v>
      </c>
      <c r="I100" s="173" t="s">
        <v>468</v>
      </c>
      <c r="J100" s="217">
        <v>78</v>
      </c>
      <c r="K100" s="217">
        <v>251</v>
      </c>
      <c r="L100" s="83">
        <v>244</v>
      </c>
      <c r="M100" s="217" t="s">
        <v>1284</v>
      </c>
      <c r="N100" s="217" t="s">
        <v>1285</v>
      </c>
      <c r="O100" s="173">
        <v>0.375</v>
      </c>
      <c r="P100" s="173">
        <v>0.125</v>
      </c>
      <c r="Q100" s="83">
        <v>3</v>
      </c>
      <c r="R100" s="10" t="str">
        <f>IFERROR(_xlfn.XLOOKUP(F100, BS_ATIVIDADE[ATIVIDADE],BS_ATIVIDADE[UNIDADE] ), "*")</f>
        <v>Nº DE SOLDA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0" s="80" t="str">
        <f>IFERROR(_xlfn.XLOOKUP(J100, BASE_MAPA!$D$2:$D$359, BASE_MAPA!$I$2:$I$359), "ERRO")</f>
        <v>ITIRAPINA - BAURU</v>
      </c>
      <c r="V100" s="198" t="s">
        <v>1276</v>
      </c>
      <c r="W100" s="173" t="s">
        <v>1387</v>
      </c>
      <c r="X100" s="218" t="s">
        <v>963</v>
      </c>
      <c r="Y100" s="158"/>
      <c r="Z100" s="158" t="s">
        <v>959</v>
      </c>
      <c r="AA100" s="83" t="s">
        <v>608</v>
      </c>
      <c r="AB100" s="70" t="s">
        <v>608</v>
      </c>
      <c r="AC100" s="70" t="s">
        <v>608</v>
      </c>
      <c r="AD100" s="173" t="s">
        <v>608</v>
      </c>
      <c r="AE100" s="83" t="s">
        <v>608</v>
      </c>
      <c r="AF100" s="83" t="s">
        <v>608</v>
      </c>
      <c r="AG100" s="83" t="s">
        <v>608</v>
      </c>
      <c r="AH100" s="48"/>
      <c r="AI100" s="142" t="str">
        <f>IF(BS_CONTROLE[[#This Row],[Atividade]]=0, "-", BS_CONTROLE[[#This Row],[Atividade]])</f>
        <v>CAMINHÃO DE SOLDA</v>
      </c>
      <c r="AJ100" s="9" t="str">
        <f>IF(D100="","*",VLOOKUP(AI100,BS_ATIVIDADE[#Data],3,FALSE))</f>
        <v>CAMINHÂO - SOLDA</v>
      </c>
      <c r="AK100" s="278" t="str">
        <f>IF(BS_CONTROLE[[#This Row],[Local - Partida]]=0, "-", BS_CONTROLE[[#This Row],[Local - Partida]])</f>
        <v>ZDK1</v>
      </c>
      <c r="AL100" s="278" t="str">
        <f>IF(BS_CONTROLE[[#This Row],[Local - Encerramento]]=0, "-", BS_CONTROLE[[#This Row],[Local - Encerramento]])</f>
        <v>ZDK1</v>
      </c>
      <c r="AM100" s="278" t="str">
        <f>IF(BS_CONTROLE[[#This Row],[Entre - Estações]]=0, "-", BS_CONTROLE[[#This Row],[Entre - Estações]])</f>
        <v>ZDK-ZVT</v>
      </c>
      <c r="AN100" s="278" t="str">
        <f>IF(BS_CONTROLE[[#This Row],[SB]]=0, "-", BS_CONTROLE[[#This Row],[SB]])</f>
        <v>ZDK1/ZDKZVT</v>
      </c>
      <c r="AO100" s="279">
        <f>IF(BS_CONTROLE[[#This Row],[SUB]]=0, "-", BS_CONTROLE[[#This Row],[SUB]])</f>
        <v>78</v>
      </c>
      <c r="AP100" s="280">
        <f>IF(BS_CONTROLE[[#This Row],[KM - Inicio]]=0, "-", BS_CONTROLE[[#This Row],[KM - Inicio]])</f>
        <v>251</v>
      </c>
      <c r="AQ100" s="280">
        <f>IF(BS_CONTROLE[[#This Row],[KM - Fim]]=0, "-", BS_CONTROLE[[#This Row],[KM - Fim]])</f>
        <v>244</v>
      </c>
      <c r="AR100" s="242">
        <v>0.39652777777777776</v>
      </c>
      <c r="AS100" s="242">
        <v>0.43055555555555558</v>
      </c>
      <c r="AT100" s="242">
        <v>0.58333333333333337</v>
      </c>
      <c r="AU100" s="38"/>
      <c r="AV100" s="38"/>
      <c r="AW100" s="38"/>
      <c r="AX100" s="38"/>
      <c r="AY100" s="313">
        <f>IF(D100="","*",IFERROR(IF(ISODD(COUNT(AS100:AX100)),"ERRO",SUM((AT100-AS100),(AV100-AU100),(AX100-AW100))),"ERRO"))</f>
        <v>0.15277777777777779</v>
      </c>
      <c r="AZ100" s="13"/>
      <c r="BA100" s="71">
        <v>5</v>
      </c>
      <c r="BB100" s="10" t="str">
        <f>IFERROR(_xlfn.XLOOKUP(AI100, BS_ATIVIDADE[ATIVIDADE],BS_ATIVIDADE[UNIDADE] ), "*")</f>
        <v>Nº DE SOLDA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0" s="11" t="str">
        <f>IFERROR(_xlfn.XLOOKUP(AO100, BASE_MAPA!$D$2:$D$359, BASE_MAPA!$I$2:$I$359), "ERRO")</f>
        <v>ITIRAPINA - BAURU</v>
      </c>
      <c r="BF100" s="281" t="str">
        <f>IF(BS_CONTROLE[[#This Row],[Responsavel pelo boletim]]=0, "-", BS_CONTROLE[[#This Row],[Responsavel pelo boletim]])</f>
        <v>herbert</v>
      </c>
      <c r="BG100" s="15"/>
      <c r="BH100" s="16">
        <v>2</v>
      </c>
      <c r="BI100" s="16"/>
      <c r="BJ100" s="16" t="s">
        <v>1426</v>
      </c>
      <c r="BK100" s="16" t="s">
        <v>1426</v>
      </c>
      <c r="BL100" s="15"/>
      <c r="BM100" s="14" t="s">
        <v>988</v>
      </c>
      <c r="BN100" s="14" t="s">
        <v>988</v>
      </c>
      <c r="BO100" s="165" t="s">
        <v>988</v>
      </c>
      <c r="BP100" s="16"/>
      <c r="BQ100" s="12" t="str">
        <f t="shared" si="7"/>
        <v>Aderente</v>
      </c>
      <c r="BR100" s="18">
        <f t="shared" si="8"/>
        <v>1.2222222222222223</v>
      </c>
      <c r="BS100" s="18">
        <f t="shared" si="9"/>
        <v>1.6666666666666667</v>
      </c>
      <c r="BT100" s="225" t="str">
        <f t="shared" si="10"/>
        <v>OKOK</v>
      </c>
    </row>
    <row r="101" spans="1:72" hidden="1">
      <c r="A101" s="50" t="str">
        <f t="shared" si="6"/>
        <v>V4245999</v>
      </c>
      <c r="B101" s="171">
        <v>45999</v>
      </c>
      <c r="C101" s="8">
        <f>IF(BS_CONTROLE[[#This Row],[DATA]]="","",WEEKNUM(BS_CONTROLE[[#This Row],[DATA]]))</f>
        <v>50</v>
      </c>
      <c r="D101" s="51" t="s">
        <v>787</v>
      </c>
      <c r="E101" s="315">
        <v>65</v>
      </c>
      <c r="F101" s="172" t="s">
        <v>740</v>
      </c>
      <c r="G101" s="9" t="str">
        <f>IF(D101="","*",VLOOKUP(F101,BS_ATIVIDADE[#All],3,FALSE))</f>
        <v>MODERNIZAÇÃO</v>
      </c>
      <c r="H101" s="173" t="s">
        <v>394</v>
      </c>
      <c r="I101" s="173" t="s">
        <v>394</v>
      </c>
      <c r="J101" s="217">
        <v>72</v>
      </c>
      <c r="K101" s="217">
        <v>310</v>
      </c>
      <c r="L101" s="83">
        <v>311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01" s="173">
        <v>0.35416666666666669</v>
      </c>
      <c r="P101" s="173">
        <v>0.16666666666666666</v>
      </c>
      <c r="Q101" s="83">
        <v>800</v>
      </c>
      <c r="R101" s="10" t="str">
        <f>IFERROR(_xlfn.XLOOKUP(F101, BS_ATIVIDADE[ATIVIDADE],BS_ATIVIDADE[UNIDADE] ), "*")</f>
        <v>M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1" s="80" t="str">
        <f>IFERROR(_xlfn.XLOOKUP(J101, BASE_MAPA!$D$2:$D$359, BASE_MAPA!$I$2:$I$359), "ERRO")</f>
        <v>ARARAQUARA - COLOMBIA</v>
      </c>
      <c r="V101" s="198" t="s">
        <v>1349</v>
      </c>
      <c r="W101" s="173" t="s">
        <v>1380</v>
      </c>
      <c r="X101" s="218" t="s">
        <v>963</v>
      </c>
      <c r="Y101" s="158"/>
      <c r="Z101" s="158" t="s">
        <v>959</v>
      </c>
      <c r="AA101" s="83">
        <v>1</v>
      </c>
      <c r="AB101" s="70" t="s">
        <v>954</v>
      </c>
      <c r="AC101" s="70" t="s">
        <v>949</v>
      </c>
      <c r="AD101" s="173">
        <v>0.3125</v>
      </c>
      <c r="AE101" s="83">
        <v>6242</v>
      </c>
      <c r="AF101" s="83" t="s">
        <v>608</v>
      </c>
      <c r="AG101" s="83" t="s">
        <v>608</v>
      </c>
      <c r="AH101" s="48"/>
      <c r="AI101" s="142" t="str">
        <f>IF(BS_CONTROLE[[#This Row],[Atividade]]=0, "-", BS_CONTROLE[[#This Row],[Atividade]])</f>
        <v>MODERNIZAÇÃO - SOCADORA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ZGT1</v>
      </c>
      <c r="AL101" s="278" t="str">
        <f>IF(BS_CONTROLE[[#This Row],[Local - Encerramento]]=0, "-", BS_CONTROLE[[#This Row],[Local - Encerramento]])</f>
        <v>ZGT1</v>
      </c>
      <c r="AM101" s="278" t="str">
        <f>IF(BS_CONTROLE[[#This Row],[Entre - Estações]]=0, "-", BS_CONTROLE[[#This Row],[Entre - Estações]])</f>
        <v>ZGT-ZXE</v>
      </c>
      <c r="AN101" s="278" t="str">
        <f>IF(BS_CONTROLE[[#This Row],[SB]]=0, "-", BS_CONTROLE[[#This Row],[SB]])</f>
        <v>ZGTZXE</v>
      </c>
      <c r="AO101" s="279">
        <f>IF(BS_CONTROLE[[#This Row],[SUB]]=0, "-", BS_CONTROLE[[#This Row],[SUB]])</f>
        <v>72</v>
      </c>
      <c r="AP101" s="280">
        <f>IF(BS_CONTROLE[[#This Row],[KM - Inicio]]=0, "-", BS_CONTROLE[[#This Row],[KM - Inicio]])</f>
        <v>310</v>
      </c>
      <c r="AQ101" s="280">
        <f>IF(BS_CONTROLE[[#This Row],[KM - Fim]]=0, "-", BS_CONTROLE[[#This Row],[KM - Fim]])</f>
        <v>311</v>
      </c>
      <c r="AR101" s="242">
        <v>0.25069444444444444</v>
      </c>
      <c r="AS101" s="242">
        <v>0.33055555555555555</v>
      </c>
      <c r="AT101" s="242">
        <v>0.57291666666666663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0.24236111111111108</v>
      </c>
      <c r="AZ101" s="13"/>
      <c r="BA101" s="71">
        <v>1800</v>
      </c>
      <c r="BB101" s="10" t="str">
        <f>IFERROR(_xlfn.XLOOKUP(AI101, BS_ATIVIDADE[ATIVIDADE],BS_ATIVIDADE[UNIDADE] ), "*")</f>
        <v>M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1" s="11" t="str">
        <f>IFERROR(_xlfn.XLOOKUP(AO101, BASE_MAPA!$D$2:$D$359, BASE_MAPA!$I$2:$I$359), "ERRO")</f>
        <v>ARARAQUARA - COLOMBIA</v>
      </c>
      <c r="BF101" s="281" t="str">
        <f>IF(BS_CONTROLE[[#This Row],[Responsavel pelo boletim]]=0, "-", BS_CONTROLE[[#This Row],[Responsavel pelo boletim]])</f>
        <v>Ezequiel</v>
      </c>
      <c r="BG101" s="15"/>
      <c r="BH101" s="16">
        <v>2</v>
      </c>
      <c r="BI101" s="16"/>
      <c r="BJ101" s="16" t="s">
        <v>1427</v>
      </c>
      <c r="BK101" s="16" t="s">
        <v>1427</v>
      </c>
      <c r="BL101" s="15"/>
      <c r="BM101" s="14" t="s">
        <v>988</v>
      </c>
      <c r="BN101" s="14" t="s">
        <v>988</v>
      </c>
      <c r="BO101" s="165" t="s">
        <v>988</v>
      </c>
      <c r="BP101" s="16"/>
      <c r="BQ101" s="12" t="str">
        <f t="shared" si="7"/>
        <v>Aderente</v>
      </c>
      <c r="BR101" s="18">
        <f t="shared" si="8"/>
        <v>1.4541666666666666</v>
      </c>
      <c r="BS101" s="18">
        <f t="shared" si="9"/>
        <v>2.25</v>
      </c>
      <c r="BT101" s="225" t="str">
        <f t="shared" si="10"/>
        <v>OKOK</v>
      </c>
    </row>
    <row r="102" spans="1:72" hidden="1">
      <c r="A102" s="50" t="str">
        <f t="shared" ref="A102:A164" si="11">D102&amp;B102</f>
        <v>W9445999</v>
      </c>
      <c r="B102" s="171">
        <v>45999</v>
      </c>
      <c r="C102" s="8">
        <f>IF(BS_CONTROLE[[#This Row],[DATA]]="","",WEEKNUM(BS_CONTROLE[[#This Row],[DATA]]))</f>
        <v>50</v>
      </c>
      <c r="D102" s="51" t="s">
        <v>851</v>
      </c>
      <c r="E102" s="314">
        <v>359</v>
      </c>
      <c r="F102" s="172" t="s">
        <v>752</v>
      </c>
      <c r="G102" s="9" t="str">
        <f>IF(D102="","*",VLOOKUP(F102,BS_ATIVIDADE[#All],3,FALSE))</f>
        <v>OUTROS</v>
      </c>
      <c r="H102" s="173" t="s">
        <v>352</v>
      </c>
      <c r="I102" s="173" t="s">
        <v>358</v>
      </c>
      <c r="J102" s="217">
        <v>103</v>
      </c>
      <c r="K102" s="217">
        <v>2109</v>
      </c>
      <c r="L102" s="83" t="s">
        <v>608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PIT-K97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PITK96</v>
      </c>
      <c r="O102" s="173">
        <v>0.375</v>
      </c>
      <c r="P102" s="173">
        <v>4.1666666666666664E-2</v>
      </c>
      <c r="Q102" s="83">
        <v>1</v>
      </c>
      <c r="R102" s="10" t="str">
        <f>IFERROR(_xlfn.XLOOKUP(F102, BS_ATIVIDADE[ATIVIDADE],BS_ATIVIDADE[UNIDADE] ), "*")</f>
        <v>BINÁRIO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2" s="80" t="str">
        <f>IFERROR(_xlfn.XLOOKUP(J102, BASE_MAPA!$D$2:$D$359, BASE_MAPA!$I$2:$I$359), "ERRO")</f>
        <v>OURO VERDE - LIGAÇÃO</v>
      </c>
      <c r="V102" s="198" t="s">
        <v>1253</v>
      </c>
      <c r="W102" s="173" t="s">
        <v>1428</v>
      </c>
      <c r="X102" s="218" t="s">
        <v>963</v>
      </c>
      <c r="Y102" s="158"/>
      <c r="Z102" s="158" t="s">
        <v>959</v>
      </c>
      <c r="AA102" s="83">
        <v>1</v>
      </c>
      <c r="AB102" s="70" t="s">
        <v>954</v>
      </c>
      <c r="AC102" s="70" t="s">
        <v>608</v>
      </c>
      <c r="AD102" s="173">
        <v>0.29166666666666669</v>
      </c>
      <c r="AE102" s="83">
        <v>9406</v>
      </c>
      <c r="AF102" s="83" t="s">
        <v>608</v>
      </c>
      <c r="AG102" s="83" t="s">
        <v>608</v>
      </c>
      <c r="AH102" s="48"/>
      <c r="AI102" s="142" t="str">
        <f>IF(BS_CONTROLE[[#This Row],[Atividade]]=0, "-", BS_CONTROLE[[#This Row],[Atividade]])</f>
        <v>OUTRAS ATIVIDADES</v>
      </c>
      <c r="AJ102" s="9" t="str">
        <f>IF(D102="","*",VLOOKUP(AI102,BS_ATIVIDADE[#Data],3,FALSE))</f>
        <v>OUTROS</v>
      </c>
      <c r="AK102" s="278" t="str">
        <f>IF(BS_CONTROLE[[#This Row],[Local - Partida]]=0, "-", BS_CONTROLE[[#This Row],[Local - Partida]])</f>
        <v>PUD</v>
      </c>
      <c r="AL102" s="278" t="str">
        <f>IF(BS_CONTROLE[[#This Row],[Local - Encerramento]]=0, "-", BS_CONTROLE[[#This Row],[Local - Encerramento]])</f>
        <v>PIT</v>
      </c>
      <c r="AM102" s="278" t="str">
        <f>IF(BS_CONTROLE[[#This Row],[Entre - Estações]]=0, "-", BS_CONTROLE[[#This Row],[Entre - Estações]])</f>
        <v>PIT-K97</v>
      </c>
      <c r="AN102" s="278" t="str">
        <f>IF(BS_CONTROLE[[#This Row],[SB]]=0, "-", BS_CONTROLE[[#This Row],[SB]])</f>
        <v>PITK96</v>
      </c>
      <c r="AO102" s="279">
        <f>IF(BS_CONTROLE[[#This Row],[SUB]]=0, "-", BS_CONTROLE[[#This Row],[SUB]])</f>
        <v>103</v>
      </c>
      <c r="AP102" s="280">
        <f>IF(BS_CONTROLE[[#This Row],[KM - Inicio]]=0, "-", BS_CONTROLE[[#This Row],[KM - Inicio]])</f>
        <v>2109</v>
      </c>
      <c r="AQ102" s="280" t="str">
        <f>IF(BS_CONTROLE[[#This Row],[KM - Fim]]=0, "-", BS_CONTROLE[[#This Row],[KM - Fim]])</f>
        <v>-</v>
      </c>
      <c r="AR102" s="242">
        <v>0.36041666666666666</v>
      </c>
      <c r="AS102" s="242">
        <v>0.36666666666666664</v>
      </c>
      <c r="AT102" s="242">
        <v>0.40833333333333333</v>
      </c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4.1666666666666685E-2</v>
      </c>
      <c r="AZ102" s="13"/>
      <c r="BA102" s="71">
        <v>1</v>
      </c>
      <c r="BB102" s="10" t="str">
        <f>IFERROR(_xlfn.XLOOKUP(AI102, BS_ATIVIDADE[ATIVIDADE],BS_ATIVIDADE[UNIDADE] ), "*")</f>
        <v>BINÁRIO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2" s="11" t="str">
        <f>IFERROR(_xlfn.XLOOKUP(AO102, BASE_MAPA!$D$2:$D$359, BASE_MAPA!$I$2:$I$359), "ERRO")</f>
        <v>OURO VERDE - LIGAÇÃO</v>
      </c>
      <c r="BF102" s="281" t="str">
        <f>IF(BS_CONTROLE[[#This Row],[Responsavel pelo boletim]]=0, "-", BS_CONTROLE[[#This Row],[Responsavel pelo boletim]])</f>
        <v>Lucas</v>
      </c>
      <c r="BG102" s="15"/>
      <c r="BH102" s="16">
        <v>2</v>
      </c>
      <c r="BI102" s="16"/>
      <c r="BJ102" s="16" t="s">
        <v>1429</v>
      </c>
      <c r="BK102" s="16" t="s">
        <v>1429</v>
      </c>
      <c r="BL102" s="15"/>
      <c r="BM102" s="14" t="s">
        <v>988</v>
      </c>
      <c r="BN102" s="14" t="s">
        <v>988</v>
      </c>
      <c r="BO102" s="165" t="s">
        <v>988</v>
      </c>
      <c r="BP102" s="16"/>
      <c r="BQ102" s="12" t="str">
        <f t="shared" ref="BQ102:BQ164" si="12">IF(AND(BR102&lt;1,BS102&lt;1),"Produção e Intervalo",IF(BR102&lt;1,"Intervalo",IF(BS102&lt;1,"Produção","Aderente")))</f>
        <v>Aderente</v>
      </c>
      <c r="BR102" s="18">
        <f t="shared" ref="BR102:BR164" si="13">IF(OR(B102="",F102=""),"*",AY102/P102)</f>
        <v>1.0000000000000004</v>
      </c>
      <c r="BS102" s="18">
        <f t="shared" ref="BS102:BS164" si="14">IF(OR(B102="",F102=""),"*",BA102/Q102)</f>
        <v>1</v>
      </c>
      <c r="BT102" s="225" t="str">
        <f t="shared" ref="BT70:BT134" si="15">IF(BN102="","",SUBSTITUTE(BM102," ","")&amp;SUBSTITUTE(BN102," ",""))</f>
        <v>OKOK</v>
      </c>
    </row>
    <row r="103" spans="1:72" hidden="1">
      <c r="A103" s="50" t="str">
        <f>D103&amp;B103</f>
        <v/>
      </c>
      <c r="B103" s="171"/>
      <c r="C103" s="8" t="str">
        <f>IF(BS_CONTROLE[[#This Row],[DATA]]="","",WEEKNUM(BS_CONTROLE[[#This Row],[DATA]]))</f>
        <v/>
      </c>
      <c r="D103" s="51"/>
      <c r="E103" s="314"/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608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 hidden="1">
      <c r="A104" s="50" t="str">
        <f>D104&amp;B104</f>
        <v/>
      </c>
      <c r="B104" s="171"/>
      <c r="C104" s="8" t="str">
        <f>IF(BS_CONTROLE[[#This Row],[DATA]]="","",WEEKNUM(BS_CONTROLE[[#This Row],[DATA]]))</f>
        <v/>
      </c>
      <c r="D104" s="51"/>
      <c r="E104" s="314"/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608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 hidden="1">
      <c r="A105" s="50" t="str">
        <f t="shared" si="11"/>
        <v>W7046000</v>
      </c>
      <c r="B105" s="171">
        <v>46000</v>
      </c>
      <c r="C105" s="8">
        <f>IF(BS_CONTROLE[[#This Row],[DATA]]="","",WEEKNUM(BS_CONTROLE[[#This Row],[DATA]]))</f>
        <v>50</v>
      </c>
      <c r="D105" s="51" t="s">
        <v>842</v>
      </c>
      <c r="E105" s="314">
        <v>54</v>
      </c>
      <c r="F105" s="172" t="s">
        <v>784</v>
      </c>
      <c r="G105" s="9" t="str">
        <f>IF(D105="","*",VLOOKUP(F105,BS_ATIVIDADE[#All],3,FALSE))</f>
        <v>PEDRA</v>
      </c>
      <c r="H105" s="173" t="s">
        <v>595</v>
      </c>
      <c r="I105" s="173" t="s">
        <v>595</v>
      </c>
      <c r="J105" s="217">
        <v>98</v>
      </c>
      <c r="K105" s="217">
        <v>507</v>
      </c>
      <c r="L105" s="83">
        <v>506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05" s="173">
        <v>0.35416666666666669</v>
      </c>
      <c r="P105" s="173">
        <v>8.3333333333333329E-2</v>
      </c>
      <c r="Q105" s="83">
        <v>16</v>
      </c>
      <c r="R105" s="10" t="str">
        <f>IFERROR(_xlfn.XLOOKUP(F105, BS_ATIVIDADE[ATIVIDADE],BS_ATIVIDADE[UNIDADE] ), "*")</f>
        <v>VAGÕES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5" s="80" t="str">
        <f>IFERROR(_xlfn.XLOOKUP(J105, BASE_MAPA!$D$2:$D$359, BASE_MAPA!$I$2:$I$359), "ERRO")</f>
        <v>ALTO ARAGUAIA - RONDONOPOLIS</v>
      </c>
      <c r="V105" s="198" t="s">
        <v>1256</v>
      </c>
      <c r="W105" s="173" t="s">
        <v>1430</v>
      </c>
      <c r="X105" s="218" t="s">
        <v>958</v>
      </c>
      <c r="Y105" s="158" t="s">
        <v>966</v>
      </c>
      <c r="Z105" s="158" t="s">
        <v>959</v>
      </c>
      <c r="AA105" s="83" t="s">
        <v>1364</v>
      </c>
      <c r="AB105" s="70" t="s">
        <v>954</v>
      </c>
      <c r="AC105" s="70" t="s">
        <v>949</v>
      </c>
      <c r="AD105" s="173">
        <v>0.35416666666666669</v>
      </c>
      <c r="AE105" s="83">
        <v>9414</v>
      </c>
      <c r="AF105" s="83">
        <v>7632</v>
      </c>
      <c r="AG105" s="83" t="s">
        <v>608</v>
      </c>
      <c r="AH105" s="48"/>
      <c r="AI105" s="142" t="str">
        <f>IF(BS_CONTROLE[[#This Row],[Atividade]]=0, "-", BS_CONTROLE[[#This Row],[Atividade]])</f>
        <v>PDM - PEDRA - DESCARGA</v>
      </c>
      <c r="AJ105" s="9" t="str">
        <f>IF(D105="","*",VLOOKUP(AI105,BS_ATIVIDADE[#Data],3,FALSE))</f>
        <v>PEDRA</v>
      </c>
      <c r="AK105" s="278" t="str">
        <f>IF(BS_CONTROLE[[#This Row],[Local - Partida]]=0, "-", BS_CONTROLE[[#This Row],[Local - Partida]])</f>
        <v>TGR2</v>
      </c>
      <c r="AL105" s="278" t="str">
        <f>IF(BS_CONTROLE[[#This Row],[Local - Encerramento]]=0, "-", BS_CONTROLE[[#This Row],[Local - Encerramento]])</f>
        <v>TGR2</v>
      </c>
      <c r="AM105" s="278" t="str">
        <f>IF(BS_CONTROLE[[#This Row],[Entre - Estações]]=0, "-", BS_CONTROLE[[#This Row],[Entre - Estações]])</f>
        <v>TGR-TBE</v>
      </c>
      <c r="AN105" s="278" t="str">
        <f>IF(BS_CONTROLE[[#This Row],[SB]]=0, "-", BS_CONTROLE[[#This Row],[SB]])</f>
        <v>TGR512</v>
      </c>
      <c r="AO105" s="279">
        <f>IF(BS_CONTROLE[[#This Row],[SUB]]=0, "-", BS_CONTROLE[[#This Row],[SUB]])</f>
        <v>98</v>
      </c>
      <c r="AP105" s="280">
        <f>IF(BS_CONTROLE[[#This Row],[KM - Inicio]]=0, "-", BS_CONTROLE[[#This Row],[KM - Inicio]])</f>
        <v>507</v>
      </c>
      <c r="AQ105" s="280">
        <f>IF(BS_CONTROLE[[#This Row],[KM - Fim]]=0, "-", BS_CONTROLE[[#This Row],[KM - Fim]])</f>
        <v>506</v>
      </c>
      <c r="AR105" s="242">
        <v>0.36180555555555555</v>
      </c>
      <c r="AS105" s="242">
        <v>0.51666666666666672</v>
      </c>
      <c r="AT105" s="242">
        <v>0.55972222222222223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4.3055555555555514E-2</v>
      </c>
      <c r="AZ105" s="13"/>
      <c r="BA105" s="71">
        <v>16</v>
      </c>
      <c r="BB105" s="10" t="str">
        <f>IFERROR(_xlfn.XLOOKUP(AI105, BS_ATIVIDADE[ATIVIDADE],BS_ATIVIDADE[UNIDADE] ), "*")</f>
        <v>VAGÕES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5" s="11" t="str">
        <f>IFERROR(_xlfn.XLOOKUP(AO105, BASE_MAPA!$D$2:$D$359, BASE_MAPA!$I$2:$I$359), "ERRO")</f>
        <v>ALTO ARAGUAIA - RONDONOPOLIS</v>
      </c>
      <c r="BF105" s="281" t="str">
        <f>IF(BS_CONTROLE[[#This Row],[Responsavel pelo boletim]]=0, "-", BS_CONTROLE[[#This Row],[Responsavel pelo boletim]])</f>
        <v xml:space="preserve">camila </v>
      </c>
      <c r="BG105" s="15"/>
      <c r="BH105" s="16">
        <v>1</v>
      </c>
      <c r="BI105" s="16"/>
      <c r="BJ105" s="16" t="s">
        <v>1431</v>
      </c>
      <c r="BK105" s="16" t="s">
        <v>1431</v>
      </c>
      <c r="BL105" s="15"/>
      <c r="BM105" s="14" t="s">
        <v>984</v>
      </c>
      <c r="BN105" s="14" t="s">
        <v>1014</v>
      </c>
      <c r="BO105" s="165" t="s">
        <v>1124</v>
      </c>
      <c r="BP105" s="16" t="s">
        <v>1432</v>
      </c>
      <c r="BQ105" s="12" t="str">
        <f t="shared" si="12"/>
        <v>Intervalo</v>
      </c>
      <c r="BR105" s="18">
        <f t="shared" si="13"/>
        <v>0.51666666666666616</v>
      </c>
      <c r="BS105" s="18">
        <f t="shared" si="14"/>
        <v>1</v>
      </c>
      <c r="BT105" s="225" t="str">
        <f t="shared" si="15"/>
        <v>SuperExecução</v>
      </c>
    </row>
    <row r="106" spans="1:72" hidden="1">
      <c r="A106" s="50" t="str">
        <f t="shared" si="11"/>
        <v>BRUNO (TF-525)46000</v>
      </c>
      <c r="B106" s="171">
        <v>46000</v>
      </c>
      <c r="C106" s="8">
        <f>IF(BS_CONTROLE[[#This Row],[DATA]]="","",WEEKNUM(BS_CONTROLE[[#This Row],[DATA]]))</f>
        <v>50</v>
      </c>
      <c r="D106" s="51" t="s">
        <v>869</v>
      </c>
      <c r="E106" s="314">
        <v>56</v>
      </c>
      <c r="F106" s="172" t="s">
        <v>791</v>
      </c>
      <c r="G106" s="9" t="str">
        <f>IF(D106="","*",VLOOKUP(F106,BS_ATIVIDADE[#All],3,FALSE))</f>
        <v>SOLDA</v>
      </c>
      <c r="H106" s="204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06" s="173" t="s">
        <v>608</v>
      </c>
      <c r="J106" s="217">
        <v>74</v>
      </c>
      <c r="K106" s="217">
        <v>446</v>
      </c>
      <c r="L106" s="217">
        <v>445.7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06" s="173">
        <v>0.33333333333333331</v>
      </c>
      <c r="P106" s="173">
        <v>6.25E-2</v>
      </c>
      <c r="Q106" s="83">
        <v>1</v>
      </c>
      <c r="R106" s="10" t="str">
        <f>IFERROR(_xlfn.XLOOKUP(F106, BS_ATIVIDADE[ATIVIDADE],BS_ATIVIDADE[UNIDADE] ), "*")</f>
        <v>Nº DE SOLDA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6" s="80" t="str">
        <f>IFERROR(_xlfn.XLOOKUP(J106, BASE_MAPA!$D$2:$D$359, BASE_MAPA!$I$2:$I$359), "ERRO")</f>
        <v>MARCO INICIAL - ALTO ARAGUAIA</v>
      </c>
      <c r="V106" s="198" t="s">
        <v>1225</v>
      </c>
      <c r="W106" s="173" t="s">
        <v>1369</v>
      </c>
      <c r="X106" s="218" t="s">
        <v>963</v>
      </c>
      <c r="Y106" s="158" t="s">
        <v>966</v>
      </c>
      <c r="Z106" s="158" t="s">
        <v>964</v>
      </c>
      <c r="AA106" s="83" t="s">
        <v>608</v>
      </c>
      <c r="AB106" s="70" t="s">
        <v>608</v>
      </c>
      <c r="AC106" s="70" t="s">
        <v>608</v>
      </c>
      <c r="AD106" s="173" t="s">
        <v>608</v>
      </c>
      <c r="AE106" s="83" t="s">
        <v>608</v>
      </c>
      <c r="AF106" s="83" t="s">
        <v>608</v>
      </c>
      <c r="AG106" s="83" t="s">
        <v>608</v>
      </c>
      <c r="AH106" s="48"/>
      <c r="AI106" s="142" t="str">
        <f>IF(BS_CONTROLE[[#This Row],[Atividade]]=0, "-", BS_CONTROLE[[#This Row],[Atividade]])</f>
        <v>PDM - SOLDA</v>
      </c>
      <c r="AJ106" s="9" t="str">
        <f>IF(D106="","*",VLOOKUP(AI106,BS_ATIVIDADE[#Data],3,FALSE))</f>
        <v>SOLDA</v>
      </c>
      <c r="AK106" s="278" t="str">
        <f>IF(BS_CONTROLE[[#This Row],[Local - Partida]]=0, "-", BS_CONTROLE[[#This Row],[Local - Partida]])</f>
        <v>440TVL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TPC-TVL</v>
      </c>
      <c r="AN106" s="278" t="str">
        <f>IF(BS_CONTROLE[[#This Row],[SB]]=0, "-", BS_CONTROLE[[#This Row],[SB]])</f>
        <v>440TVL</v>
      </c>
      <c r="AO106" s="279">
        <f>IF(BS_CONTROLE[[#This Row],[SUB]]=0, "-", BS_CONTROLE[[#This Row],[SUB]])</f>
        <v>74</v>
      </c>
      <c r="AP106" s="280">
        <f>IF(BS_CONTROLE[[#This Row],[KM - Inicio]]=0, "-", BS_CONTROLE[[#This Row],[KM - Inicio]])</f>
        <v>446</v>
      </c>
      <c r="AQ106" s="280">
        <f>IF(BS_CONTROLE[[#This Row],[KM - Fim]]=0, "-", BS_CONTROLE[[#This Row],[KM - Fim]])</f>
        <v>445.7</v>
      </c>
      <c r="AR106" s="242">
        <v>0.30833333333333335</v>
      </c>
      <c r="AS106" s="242">
        <v>0</v>
      </c>
      <c r="AT106" s="242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Nº DE SOLDA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6" s="11" t="str">
        <f>IFERROR(_xlfn.XLOOKUP(AO106, BASE_MAPA!$D$2:$D$359, BASE_MAPA!$I$2:$I$359), "ERRO")</f>
        <v>MARCO INICIAL - ALTO ARAGUAIA</v>
      </c>
      <c r="BF106" s="281" t="str">
        <f>IF(BS_CONTROLE[[#This Row],[Responsavel pelo boletim]]=0, "-", BS_CONTROLE[[#This Row],[Responsavel pelo boletim]])</f>
        <v>Bruno</v>
      </c>
      <c r="BG106" s="15"/>
      <c r="BH106" s="16">
        <v>0</v>
      </c>
      <c r="BI106" s="16"/>
      <c r="BJ106" s="16" t="s">
        <v>1433</v>
      </c>
      <c r="BK106" s="16" t="s">
        <v>1433</v>
      </c>
      <c r="BL106" s="15"/>
      <c r="BM106" s="14" t="s">
        <v>990</v>
      </c>
      <c r="BN106" s="14" t="s">
        <v>1015</v>
      </c>
      <c r="BO106" s="165" t="s">
        <v>1015</v>
      </c>
      <c r="BP106" s="16" t="s">
        <v>1433</v>
      </c>
      <c r="BQ106" s="12" t="str">
        <f t="shared" si="12"/>
        <v>Produção e Intervalo</v>
      </c>
      <c r="BR106" s="18">
        <f t="shared" si="13"/>
        <v>0</v>
      </c>
      <c r="BS106" s="18">
        <f t="shared" si="14"/>
        <v>0</v>
      </c>
      <c r="BT106" s="225" t="str">
        <f t="shared" si="15"/>
        <v>CondiçõesClimáticaChuva</v>
      </c>
    </row>
    <row r="107" spans="1:72" hidden="1">
      <c r="A107" s="50" t="str">
        <f t="shared" si="11"/>
        <v>W4846000</v>
      </c>
      <c r="B107" s="171">
        <v>46000</v>
      </c>
      <c r="C107" s="8">
        <f>IF(BS_CONTROLE[[#This Row],[DATA]]="","",WEEKNUM(BS_CONTROLE[[#This Row],[DATA]]))</f>
        <v>50</v>
      </c>
      <c r="D107" s="51" t="s">
        <v>832</v>
      </c>
      <c r="E107" s="314">
        <v>396</v>
      </c>
      <c r="F107" s="172" t="s">
        <v>698</v>
      </c>
      <c r="G107" s="9" t="str">
        <f>IF(D107="","*",VLOOKUP(F107,BS_ATIVIDADE[#All],3,FALSE))</f>
        <v>MECANIZAÇÃO - DOL</v>
      </c>
      <c r="H107" s="204" t="s">
        <v>570</v>
      </c>
      <c r="I107" s="204" t="s">
        <v>570</v>
      </c>
      <c r="J107" s="217">
        <v>74</v>
      </c>
      <c r="K107" s="217">
        <v>367.6</v>
      </c>
      <c r="L107" s="83" t="s">
        <v>608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07" s="173">
        <v>0.35416666666666669</v>
      </c>
      <c r="P107" s="173">
        <v>0.16666666666666666</v>
      </c>
      <c r="Q107" s="83">
        <v>2000</v>
      </c>
      <c r="R107" s="10" t="str">
        <f>IFERROR(_xlfn.XLOOKUP(F107, BS_ATIVIDADE[ATIVIDADE],BS_ATIVIDADE[UNIDADE] ), "*")</f>
        <v>M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7" s="80" t="str">
        <f>IFERROR(_xlfn.XLOOKUP(J107, BASE_MAPA!$D$2:$D$359, BASE_MAPA!$I$2:$I$359), "ERRO")</f>
        <v>MARCO INICIAL - ALTO ARAGUAIA</v>
      </c>
      <c r="V107" s="198" t="s">
        <v>1237</v>
      </c>
      <c r="W107" s="173" t="s">
        <v>1373</v>
      </c>
      <c r="X107" s="218" t="s">
        <v>958</v>
      </c>
      <c r="Y107" s="158" t="s">
        <v>966</v>
      </c>
      <c r="Z107" s="158" t="s">
        <v>964</v>
      </c>
      <c r="AA107" s="83">
        <v>1</v>
      </c>
      <c r="AB107" s="70" t="s">
        <v>954</v>
      </c>
      <c r="AC107" s="70" t="s">
        <v>949</v>
      </c>
      <c r="AD107" s="173">
        <v>0.3125</v>
      </c>
      <c r="AE107" s="83">
        <v>6202</v>
      </c>
      <c r="AF107" s="83">
        <v>6303</v>
      </c>
      <c r="AG107" s="83" t="s">
        <v>608</v>
      </c>
      <c r="AH107" s="48"/>
      <c r="AI107" s="142" t="str">
        <f>IF(BS_CONTROLE[[#This Row],[Atividade]]=0, "-", BS_CONTROLE[[#This Row],[Atividade]])</f>
        <v>MECANIZAÇÃO - DOL</v>
      </c>
      <c r="AJ107" s="9" t="str">
        <f>IF(D107="","*",VLOOKUP(AI107,BS_ATIVIDADE[#Data],3,FALSE))</f>
        <v>MECANIZAÇÃO - DOL</v>
      </c>
      <c r="AK107" s="278" t="str">
        <f>IF(BS_CONTROLE[[#This Row],[Local - Partida]]=0, "-", BS_CONTROLE[[#This Row],[Local - Partida]])</f>
        <v>TOM2</v>
      </c>
      <c r="AL107" s="278" t="str">
        <f>IF(BS_CONTROLE[[#This Row],[Local - Encerramento]]=0, "-", BS_CONTROLE[[#This Row],[Local - Encerramento]])</f>
        <v>TOM2</v>
      </c>
      <c r="AM107" s="278" t="str">
        <f>IF(BS_CONTROLE[[#This Row],[Entre - Estações]]=0, "-", BS_CONTROLE[[#This Row],[Entre - Estações]])</f>
        <v>TSE-TBA</v>
      </c>
      <c r="AN107" s="278" t="str">
        <f>IF(BS_CONTROLE[[#This Row],[SB]]=0, "-", BS_CONTROLE[[#This Row],[SB]])</f>
        <v>TSE370</v>
      </c>
      <c r="AO107" s="279">
        <f>IF(BS_CONTROLE[[#This Row],[SUB]]=0, "-", BS_CONTROLE[[#This Row],[SUB]])</f>
        <v>74</v>
      </c>
      <c r="AP107" s="280">
        <f>IF(BS_CONTROLE[[#This Row],[KM - Inicio]]=0, "-", BS_CONTROLE[[#This Row],[KM - Inicio]])</f>
        <v>367.6</v>
      </c>
      <c r="AQ107" s="280" t="str">
        <f>IF(BS_CONTROLE[[#This Row],[KM - Fim]]=0, "-", BS_CONTROLE[[#This Row],[KM - Fim]])</f>
        <v>-</v>
      </c>
      <c r="AR107" s="242">
        <v>0</v>
      </c>
      <c r="AS107" s="242">
        <v>0</v>
      </c>
      <c r="AT107" s="242">
        <v>0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</v>
      </c>
      <c r="AZ107" s="13"/>
      <c r="BA107" s="71">
        <v>0</v>
      </c>
      <c r="BB107" s="10" t="str">
        <f>IFERROR(_xlfn.XLOOKUP(AI107, BS_ATIVIDADE[ATIVIDADE],BS_ATIVIDADE[UNIDADE] ), "*")</f>
        <v>M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7" s="11" t="str">
        <f>IFERROR(_xlfn.XLOOKUP(AO107, BASE_MAPA!$D$2:$D$359, BASE_MAPA!$I$2:$I$359), "ERRO")</f>
        <v>MARCO INICIAL - ALTO ARAGUAIA</v>
      </c>
      <c r="BF107" s="281" t="str">
        <f>IF(BS_CONTROLE[[#This Row],[Responsavel pelo boletim]]=0, "-", BS_CONTROLE[[#This Row],[Responsavel pelo boletim]])</f>
        <v>Saulo</v>
      </c>
      <c r="BG107" s="15"/>
      <c r="BH107" s="16">
        <v>0</v>
      </c>
      <c r="BI107" s="16"/>
      <c r="BJ107" s="16" t="s">
        <v>1434</v>
      </c>
      <c r="BK107" s="16" t="s">
        <v>1434</v>
      </c>
      <c r="BL107" s="15"/>
      <c r="BM107" s="14" t="s">
        <v>983</v>
      </c>
      <c r="BN107" s="14" t="s">
        <v>1004</v>
      </c>
      <c r="BO107" s="165" t="s">
        <v>1115</v>
      </c>
      <c r="BP107" s="16" t="s">
        <v>1434</v>
      </c>
      <c r="BQ107" s="12" t="str">
        <f t="shared" si="12"/>
        <v>Produção e Intervalo</v>
      </c>
      <c r="BR107" s="18">
        <f t="shared" si="13"/>
        <v>0</v>
      </c>
      <c r="BS107" s="18">
        <f t="shared" si="14"/>
        <v>0</v>
      </c>
      <c r="BT107" s="225" t="str">
        <f t="shared" si="15"/>
        <v>CCOCirculaçãoIntervaloContrato</v>
      </c>
    </row>
    <row r="108" spans="1:72" hidden="1">
      <c r="A108" s="50" t="str">
        <f t="shared" si="11"/>
        <v>ELSON (TF-526)46000</v>
      </c>
      <c r="B108" s="171">
        <v>46000</v>
      </c>
      <c r="C108" s="8">
        <f>IF(BS_CONTROLE[[#This Row],[DATA]]="","",WEEKNUM(BS_CONTROLE[[#This Row],[DATA]]))</f>
        <v>50</v>
      </c>
      <c r="D108" s="51" t="s">
        <v>891</v>
      </c>
      <c r="E108" s="314">
        <v>396</v>
      </c>
      <c r="F108" s="172" t="s">
        <v>791</v>
      </c>
      <c r="G108" s="9" t="str">
        <f>IF(D108="","*",VLOOKUP(F108,BS_ATIVIDADE[#All],3,FALSE))</f>
        <v>SOLDA</v>
      </c>
      <c r="H108" s="204" t="str" cm="1">
        <f t="array" ref="H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08" s="173" t="s">
        <v>608</v>
      </c>
      <c r="J108" s="217">
        <v>74</v>
      </c>
      <c r="K108" s="217">
        <v>321</v>
      </c>
      <c r="L108" s="83" t="s">
        <v>608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08" s="173">
        <v>0.375</v>
      </c>
      <c r="P108" s="173">
        <v>6.25E-2</v>
      </c>
      <c r="Q108" s="83">
        <v>1</v>
      </c>
      <c r="R108" s="10" t="str">
        <f>IFERROR(_xlfn.XLOOKUP(F108, BS_ATIVIDADE[ATIVIDADE],BS_ATIVIDADE[UNIDADE] ), "*")</f>
        <v>Nº DE SOLDA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8" s="80" t="str">
        <f>IFERROR(_xlfn.XLOOKUP(J108, BASE_MAPA!$D$2:$D$359, BASE_MAPA!$I$2:$I$359), "ERRO")</f>
        <v>MARCO INICIAL - ALTO ARAGUAIA</v>
      </c>
      <c r="V108" s="198" t="s">
        <v>1240</v>
      </c>
      <c r="W108" s="173" t="s">
        <v>1369</v>
      </c>
      <c r="X108" s="218" t="s">
        <v>963</v>
      </c>
      <c r="Y108" s="158" t="s">
        <v>966</v>
      </c>
      <c r="Z108" s="158" t="s">
        <v>968</v>
      </c>
      <c r="AA108" s="83" t="s">
        <v>608</v>
      </c>
      <c r="AB108" s="70" t="s">
        <v>608</v>
      </c>
      <c r="AC108" s="70" t="s">
        <v>608</v>
      </c>
      <c r="AD108" s="173" t="s">
        <v>608</v>
      </c>
      <c r="AE108" s="83" t="s">
        <v>608</v>
      </c>
      <c r="AF108" s="83" t="s">
        <v>608</v>
      </c>
      <c r="AG108" s="83" t="s">
        <v>608</v>
      </c>
      <c r="AH108" s="48"/>
      <c r="AI108" s="142" t="str">
        <f>IF(BS_CONTROLE[[#This Row],[Atividade]]=0, "-", BS_CONTROLE[[#This Row],[Atividade]])</f>
        <v>PDM - SOLDA</v>
      </c>
      <c r="AJ108" s="9" t="str">
        <f>IF(D108="","*",VLOOKUP(AI108,BS_ATIVIDADE[#Data],3,FALSE))</f>
        <v>SOLDA</v>
      </c>
      <c r="AK108" s="278" t="str">
        <f>IF(BS_CONTROLE[[#This Row],[Local - Partida]]=0, "-", BS_CONTROLE[[#This Row],[Local - Partida]])</f>
        <v>TMR326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TMR-TLA</v>
      </c>
      <c r="AN108" s="278" t="str">
        <f>IF(BS_CONTROLE[[#This Row],[SB]]=0, "-", BS_CONTROLE[[#This Row],[SB]])</f>
        <v>TMR326</v>
      </c>
      <c r="AO108" s="279">
        <f>IF(BS_CONTROLE[[#This Row],[SUB]]=0, "-", BS_CONTROLE[[#This Row],[SUB]])</f>
        <v>74</v>
      </c>
      <c r="AP108" s="280">
        <f>IF(BS_CONTROLE[[#This Row],[KM - Inicio]]=0, "-", BS_CONTROLE[[#This Row],[KM - Inicio]])</f>
        <v>321</v>
      </c>
      <c r="AQ108" s="280" t="str">
        <f>IF(BS_CONTROLE[[#This Row],[KM - Fim]]=0, "-", BS_CONTROLE[[#This Row],[KM - Fim]])</f>
        <v>-</v>
      </c>
      <c r="AR108" s="242">
        <v>0.30833333333333335</v>
      </c>
      <c r="AS108" s="242">
        <v>0</v>
      </c>
      <c r="AT108" s="242">
        <v>0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0</v>
      </c>
      <c r="AZ108" s="13"/>
      <c r="BA108" s="71">
        <v>0</v>
      </c>
      <c r="BB108" s="10" t="str">
        <f>IFERROR(_xlfn.XLOOKUP(AI108, BS_ATIVIDADE[ATIVIDADE],BS_ATIVIDADE[UNIDADE] ), "*")</f>
        <v>Nº DE SOLDA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8" s="11" t="str">
        <f>IFERROR(_xlfn.XLOOKUP(AO108, BASE_MAPA!$D$2:$D$359, BASE_MAPA!$I$2:$I$359), "ERRO")</f>
        <v>MARCO INICIAL - ALTO ARAGUAIA</v>
      </c>
      <c r="BF108" s="281" t="str">
        <f>IF(BS_CONTROLE[[#This Row],[Responsavel pelo boletim]]=0, "-", BS_CONTROLE[[#This Row],[Responsavel pelo boletim]])</f>
        <v>Elson</v>
      </c>
      <c r="BG108" s="15"/>
      <c r="BH108" s="16">
        <v>0</v>
      </c>
      <c r="BI108" s="16"/>
      <c r="BJ108" s="16" t="s">
        <v>1435</v>
      </c>
      <c r="BK108" s="16" t="s">
        <v>1435</v>
      </c>
      <c r="BL108" s="15"/>
      <c r="BM108" s="14" t="s">
        <v>990</v>
      </c>
      <c r="BN108" s="14" t="s">
        <v>1015</v>
      </c>
      <c r="BO108" s="165" t="s">
        <v>1015</v>
      </c>
      <c r="BP108" s="16" t="s">
        <v>1435</v>
      </c>
      <c r="BQ108" s="12" t="str">
        <f t="shared" si="12"/>
        <v>Produção e Intervalo</v>
      </c>
      <c r="BR108" s="18">
        <f t="shared" si="13"/>
        <v>0</v>
      </c>
      <c r="BS108" s="18">
        <f t="shared" si="14"/>
        <v>0</v>
      </c>
      <c r="BT108" s="225" t="str">
        <f t="shared" si="15"/>
        <v>CondiçõesClimáticaChuva</v>
      </c>
    </row>
    <row r="109" spans="1:72" hidden="1">
      <c r="A109" s="50" t="str">
        <f t="shared" si="11"/>
        <v>A6046000</v>
      </c>
      <c r="B109" s="171">
        <v>46000</v>
      </c>
      <c r="C109" s="8">
        <f>IF(BS_CONTROLE[[#This Row],[DATA]]="","",WEEKNUM(BS_CONTROLE[[#This Row],[DATA]]))</f>
        <v>50</v>
      </c>
      <c r="D109" s="51" t="s">
        <v>707</v>
      </c>
      <c r="E109" s="318">
        <v>226</v>
      </c>
      <c r="F109" s="172" t="s">
        <v>630</v>
      </c>
      <c r="G109" s="9" t="str">
        <f>IF(D109="","*",VLOOKUP(F109,BS_ATIVIDADE[#All],3,FALSE))</f>
        <v>DETECÇÃO</v>
      </c>
      <c r="H109" s="173" t="s">
        <v>523</v>
      </c>
      <c r="I109" s="173" t="s">
        <v>1262</v>
      </c>
      <c r="J109" s="217">
        <v>74</v>
      </c>
      <c r="K109" s="217">
        <v>290</v>
      </c>
      <c r="L109" s="83" t="s">
        <v>608</v>
      </c>
      <c r="M109" s="217" t="s">
        <v>1436</v>
      </c>
      <c r="N109" s="217" t="s">
        <v>1437</v>
      </c>
      <c r="O109" s="173">
        <v>0.3125</v>
      </c>
      <c r="P109" s="173">
        <v>4.1666666666666664E-2</v>
      </c>
      <c r="Q109" s="83">
        <v>78</v>
      </c>
      <c r="R109" s="10" t="str">
        <f>IFERROR(_xlfn.XLOOKUP(F109, BS_ATIVIDADE[ATIVIDADE],BS_ATIVIDADE[UNIDADE] ), "*")</f>
        <v>KM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9" s="80" t="str">
        <f>IFERROR(_xlfn.XLOOKUP(J109, BASE_MAPA!$D$2:$D$359, BASE_MAPA!$I$2:$I$359), "ERRO")</f>
        <v>MARCO INICIAL - ALTO ARAGUAIA</v>
      </c>
      <c r="V109" s="198" t="s">
        <v>1234</v>
      </c>
      <c r="W109" s="173" t="s">
        <v>1235</v>
      </c>
      <c r="X109" s="218" t="s">
        <v>963</v>
      </c>
      <c r="Y109" s="158" t="s">
        <v>966</v>
      </c>
      <c r="Z109" s="158" t="s">
        <v>959</v>
      </c>
      <c r="AA109" s="83">
        <v>1</v>
      </c>
      <c r="AB109" s="70" t="s">
        <v>954</v>
      </c>
      <c r="AC109" s="70" t="s">
        <v>949</v>
      </c>
      <c r="AD109" s="173">
        <v>0.29166666666666669</v>
      </c>
      <c r="AE109" s="83">
        <v>5487</v>
      </c>
      <c r="AF109" s="83" t="s">
        <v>608</v>
      </c>
      <c r="AG109" s="83" t="s">
        <v>608</v>
      </c>
      <c r="AH109" s="48"/>
      <c r="AI109" s="142" t="str">
        <f>IF(BS_CONTROLE[[#This Row],[Atividade]]=0, "-", BS_CONTROLE[[#This Row],[Atividade]])</f>
        <v>DETECÇÃO - RONDA 7 DIAS</v>
      </c>
      <c r="AJ109" s="9" t="str">
        <f>IF(D109="","*",VLOOKUP(AI109,BS_ATIVIDADE[#Data],3,FALSE))</f>
        <v>DETECÇÃO</v>
      </c>
      <c r="AK109" s="278" t="str">
        <f>IF(BS_CONTROLE[[#This Row],[Local - Partida]]=0, "-", BS_CONTROLE[[#This Row],[Local - Partida]])</f>
        <v>TCS291</v>
      </c>
      <c r="AL109" s="278" t="str">
        <f>IF(BS_CONTROLE[[#This Row],[Local - Encerramento]]=0, "-", BS_CONTROLE[[#This Row],[Local - Encerramento]])</f>
        <v>TAG</v>
      </c>
      <c r="AM109" s="278" t="str">
        <f>IF(BS_CONTROLE[[#This Row],[Entre - Estações]]=0, "-", BS_CONTROLE[[#This Row],[Entre - Estações]])</f>
        <v>TCS-TAG</v>
      </c>
      <c r="AN109" s="278" t="str">
        <f>IF(BS_CONTROLE[[#This Row],[SB]]=0, "-", BS_CONTROLE[[#This Row],[SB]])</f>
        <v>TCSTAG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290</v>
      </c>
      <c r="AQ109" s="280" t="str">
        <f>IF(BS_CONTROLE[[#This Row],[KM - Fim]]=0, "-", BS_CONTROLE[[#This Row],[KM - Fim]])</f>
        <v>-</v>
      </c>
      <c r="AR109" s="242">
        <v>0.31458333333333333</v>
      </c>
      <c r="AS109" s="242">
        <v>0.34305555555555556</v>
      </c>
      <c r="AT109" s="242">
        <v>0.38472222222222224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4.1666666666666685E-2</v>
      </c>
      <c r="AZ109" s="13"/>
      <c r="BA109" s="71">
        <v>78</v>
      </c>
      <c r="BB109" s="10" t="str">
        <f>IFERROR(_xlfn.XLOOKUP(AI109, BS_ATIVIDADE[ATIVIDADE],BS_ATIVIDADE[UNIDADE] ), "*")</f>
        <v>KM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9" s="11" t="str">
        <f>IFERROR(_xlfn.XLOOKUP(AO109, BASE_MAPA!$D$2:$D$359, BASE_MAPA!$I$2:$I$359), "ERRO")</f>
        <v>MARCO INICIAL - ALTO ARAGUAIA</v>
      </c>
      <c r="BF109" s="281" t="str">
        <f>IF(BS_CONTROLE[[#This Row],[Responsavel pelo boletim]]=0, "-", BS_CONTROLE[[#This Row],[Responsavel pelo boletim]])</f>
        <v>Miguel</v>
      </c>
      <c r="BG109" s="15"/>
      <c r="BH109" s="16">
        <v>2</v>
      </c>
      <c r="BI109" s="16"/>
      <c r="BJ109" s="16" t="s">
        <v>1438</v>
      </c>
      <c r="BK109" s="16" t="s">
        <v>1438</v>
      </c>
      <c r="BL109" s="15"/>
      <c r="BM109" s="14" t="s">
        <v>988</v>
      </c>
      <c r="BN109" s="14" t="s">
        <v>988</v>
      </c>
      <c r="BO109" s="165" t="s">
        <v>988</v>
      </c>
      <c r="BP109" s="16"/>
      <c r="BQ109" s="12" t="str">
        <f t="shared" si="12"/>
        <v>Aderente</v>
      </c>
      <c r="BR109" s="18">
        <f t="shared" si="13"/>
        <v>1.0000000000000004</v>
      </c>
      <c r="BS109" s="18">
        <f t="shared" si="14"/>
        <v>1</v>
      </c>
      <c r="BT109" s="225" t="str">
        <f t="shared" si="15"/>
        <v>OKOK</v>
      </c>
    </row>
    <row r="110" spans="1:72" hidden="1">
      <c r="A110" s="50" t="str">
        <f t="shared" si="11"/>
        <v>MOD FN46000</v>
      </c>
      <c r="B110" s="171">
        <v>46000</v>
      </c>
      <c r="C110" s="8">
        <f>IF(BS_CONTROLE[[#This Row],[DATA]]="","",WEEKNUM(BS_CONTROLE[[#This Row],[DATA]]))</f>
        <v>50</v>
      </c>
      <c r="D110" s="51" t="s">
        <v>625</v>
      </c>
      <c r="E110" s="314">
        <v>273</v>
      </c>
      <c r="F110" s="172" t="s">
        <v>605</v>
      </c>
      <c r="G110" s="9" t="str">
        <f>IF(D110="","*",VLOOKUP(F110,BS_ATIVIDADE[#All],3,FALSE))</f>
        <v>OUTROS</v>
      </c>
      <c r="H110" s="173" t="s">
        <v>608</v>
      </c>
      <c r="I110" s="173" t="s">
        <v>608</v>
      </c>
      <c r="J110" s="217">
        <v>74</v>
      </c>
      <c r="K110" s="217">
        <v>217</v>
      </c>
      <c r="L110" s="217">
        <v>213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0" s="173">
        <v>0.41666666666666669</v>
      </c>
      <c r="P110" s="173">
        <v>0.125</v>
      </c>
      <c r="Q110" s="83">
        <v>1</v>
      </c>
      <c r="R110" s="10" t="str">
        <f>IFERROR(_xlfn.XLOOKUP(F110, BS_ATIVIDADE[ATIVIDADE],BS_ATIVIDADE[UNIDADE] ), "*")</f>
        <v>BINÁRIO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0" s="80" t="str">
        <f>IFERROR(_xlfn.XLOOKUP(J110, BASE_MAPA!$D$2:$D$359, BASE_MAPA!$I$2:$I$359), "ERRO")</f>
        <v>MARCO INICIAL - ALTO ARAGUAIA</v>
      </c>
      <c r="V110" s="198" t="s">
        <v>1397</v>
      </c>
      <c r="W110" s="173" t="s">
        <v>1439</v>
      </c>
      <c r="X110" s="218" t="s">
        <v>958</v>
      </c>
      <c r="Y110" s="158" t="s">
        <v>966</v>
      </c>
      <c r="Z110" s="158" t="s">
        <v>959</v>
      </c>
      <c r="AA110" s="83" t="s">
        <v>608</v>
      </c>
      <c r="AB110" s="70" t="s">
        <v>608</v>
      </c>
      <c r="AC110" s="70" t="s">
        <v>608</v>
      </c>
      <c r="AD110" s="173" t="s">
        <v>608</v>
      </c>
      <c r="AE110" s="83" t="s">
        <v>608</v>
      </c>
      <c r="AF110" s="83" t="s">
        <v>608</v>
      </c>
      <c r="AG110" s="83"/>
      <c r="AH110" s="48"/>
      <c r="AI110" s="142" t="str">
        <f>IF(BS_CONTROLE[[#This Row],[Atividade]]=0, "-", BS_CONTROLE[[#This Row],[Atividade]])</f>
        <v>BLOCO</v>
      </c>
      <c r="AJ110" s="9" t="str">
        <f>IF(D110="","*",VLOOKUP(AI110,BS_ATIVIDADE[#Data],3,FALSE))</f>
        <v>OUTROS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TID-TVI</v>
      </c>
      <c r="AN110" s="278" t="str">
        <f>IF(BS_CONTROLE[[#This Row],[SB]]=0, "-", BS_CONTROLE[[#This Row],[SB]])</f>
        <v>213TVI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217</v>
      </c>
      <c r="AQ110" s="280">
        <f>IF(BS_CONTROLE[[#This Row],[KM - Fim]]=0, "-", BS_CONTROLE[[#This Row],[KM - Fim]])</f>
        <v>213</v>
      </c>
      <c r="AR110" s="242">
        <v>0</v>
      </c>
      <c r="AS110" s="242">
        <v>0</v>
      </c>
      <c r="AT110" s="242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BINÁRIO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0" s="11" t="str">
        <f>IFERROR(_xlfn.XLOOKUP(AO110, BASE_MAPA!$D$2:$D$359, BASE_MAPA!$I$2:$I$359), "ERRO")</f>
        <v>MARCO INICIAL - ALTO ARAGUAIA</v>
      </c>
      <c r="BF110" s="281" t="str">
        <f>IF(BS_CONTROLE[[#This Row],[Responsavel pelo boletim]]=0, "-", BS_CONTROLE[[#This Row],[Responsavel pelo boletim]])</f>
        <v>Guilherme</v>
      </c>
      <c r="BG110" s="15"/>
      <c r="BH110" s="16">
        <v>0</v>
      </c>
      <c r="BI110" s="16"/>
      <c r="BJ110" s="16" t="s">
        <v>1434</v>
      </c>
      <c r="BK110" s="16" t="s">
        <v>1434</v>
      </c>
      <c r="BL110" s="15"/>
      <c r="BM110" s="14" t="s">
        <v>983</v>
      </c>
      <c r="BN110" s="14" t="s">
        <v>1004</v>
      </c>
      <c r="BO110" s="165" t="s">
        <v>1115</v>
      </c>
      <c r="BP110" s="16" t="s">
        <v>1434</v>
      </c>
      <c r="BQ110" s="12" t="str">
        <f t="shared" si="12"/>
        <v>Produção e Intervalo</v>
      </c>
      <c r="BR110" s="18">
        <f t="shared" si="13"/>
        <v>0</v>
      </c>
      <c r="BS110" s="18">
        <f t="shared" si="14"/>
        <v>0</v>
      </c>
      <c r="BT110" s="225" t="str">
        <f t="shared" si="15"/>
        <v>CCOCirculaçãoIntervaloContrato</v>
      </c>
    </row>
    <row r="111" spans="1:72" hidden="1">
      <c r="A111" s="50" t="str">
        <f t="shared" si="11"/>
        <v>W5046000</v>
      </c>
      <c r="B111" s="171">
        <v>46000</v>
      </c>
      <c r="C111" s="8">
        <f>IF(BS_CONTROLE[[#This Row],[DATA]]="","",WEEKNUM(BS_CONTROLE[[#This Row],[DATA]]))</f>
        <v>50</v>
      </c>
      <c r="D111" s="51" t="s">
        <v>833</v>
      </c>
      <c r="E111" s="318">
        <v>274</v>
      </c>
      <c r="F111" s="172" t="s">
        <v>731</v>
      </c>
      <c r="G111" s="9" t="str">
        <f>IF(D111="","*",VLOOKUP(F111,BS_ATIVIDADE[#All],3,FALSE))</f>
        <v>MODERNIZAÇÃO</v>
      </c>
      <c r="H111" s="173" t="s">
        <v>1314</v>
      </c>
      <c r="I111" s="173" t="s">
        <v>264</v>
      </c>
      <c r="J111" s="217">
        <v>74</v>
      </c>
      <c r="K111" s="217">
        <v>217</v>
      </c>
      <c r="L111" s="217">
        <v>213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11" s="173">
        <v>0.33333333333333331</v>
      </c>
      <c r="P111" s="173">
        <v>6.9444444444444447E-4</v>
      </c>
      <c r="Q111" s="83">
        <v>1400</v>
      </c>
      <c r="R111" s="10" t="str">
        <f>IFERROR(_xlfn.XLOOKUP(F111, BS_ATIVIDADE[ATIVIDADE],BS_ATIVIDADE[UNIDADE] ), "*")</f>
        <v>Nº DE DORMENTES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1" s="80" t="str">
        <f>IFERROR(_xlfn.XLOOKUP(J111, BASE_MAPA!$D$2:$D$359, BASE_MAPA!$I$2:$I$359), "ERRO")</f>
        <v>MARCO INICIAL - ALTO ARAGUAIA</v>
      </c>
      <c r="V111" s="198" t="s">
        <v>1397</v>
      </c>
      <c r="W111" s="173" t="s">
        <v>1440</v>
      </c>
      <c r="X111" s="218" t="s">
        <v>958</v>
      </c>
      <c r="Y111" s="158" t="s">
        <v>966</v>
      </c>
      <c r="Z111" s="158" t="s">
        <v>959</v>
      </c>
      <c r="AA111" s="83" t="s">
        <v>1320</v>
      </c>
      <c r="AB111" s="70" t="s">
        <v>954</v>
      </c>
      <c r="AC111" s="70" t="s">
        <v>949</v>
      </c>
      <c r="AD111" s="173">
        <v>0.25</v>
      </c>
      <c r="AE111" s="83">
        <v>7671</v>
      </c>
      <c r="AF111" s="83">
        <v>9322</v>
      </c>
      <c r="AG111" s="83" t="s">
        <v>608</v>
      </c>
      <c r="AH111" s="48"/>
      <c r="AI111" s="142" t="str">
        <f>IF(BS_CONTROLE[[#This Row],[Atividade]]=0, "-", BS_CONTROLE[[#This Row],[Atividade]])</f>
        <v>MODERNIZAÇÃO - DORMENTE - DESCARGA</v>
      </c>
      <c r="AJ111" s="9" t="str">
        <f>IF(D111="","*",VLOOKUP(AI111,BS_ATIVIDADE[#Data],3,FALSE))</f>
        <v>MODERNIZAÇÃO</v>
      </c>
      <c r="AK111" s="278" t="str">
        <f>IF(BS_CONTROLE[[#This Row],[Local - Partida]]=0, "-", BS_CONTROLE[[#This Row],[Local - Partida]])</f>
        <v xml:space="preserve">TCS2 </v>
      </c>
      <c r="AL111" s="278" t="str">
        <f>IF(BS_CONTROLE[[#This Row],[Local - Encerramento]]=0, "-", BS_CONTROLE[[#This Row],[Local - Encerramento]])</f>
        <v>TCS2</v>
      </c>
      <c r="AM111" s="278" t="str">
        <f>IF(BS_CONTROLE[[#This Row],[Entre - Estações]]=0, "-", BS_CONTROLE[[#This Row],[Entre - Estações]])</f>
        <v>TID-TVI</v>
      </c>
      <c r="AN111" s="278" t="str">
        <f>IF(BS_CONTROLE[[#This Row],[SB]]=0, "-", BS_CONTROLE[[#This Row],[SB]])</f>
        <v>213TVI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217</v>
      </c>
      <c r="AQ111" s="280">
        <f>IF(BS_CONTROLE[[#This Row],[KM - Fim]]=0, "-", BS_CONTROLE[[#This Row],[KM - Fim]])</f>
        <v>213</v>
      </c>
      <c r="AR111" s="242">
        <v>0</v>
      </c>
      <c r="AS111" s="242">
        <v>0</v>
      </c>
      <c r="AT111" s="242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Nº DE DORMENTES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1" s="11" t="str">
        <f>IFERROR(_xlfn.XLOOKUP(AO111, BASE_MAPA!$D$2:$D$359, BASE_MAPA!$I$2:$I$359), "ERRO")</f>
        <v>MARCO INICIAL - ALTO ARAGUAIA</v>
      </c>
      <c r="BF111" s="281" t="str">
        <f>IF(BS_CONTROLE[[#This Row],[Responsavel pelo boletim]]=0, "-", BS_CONTROLE[[#This Row],[Responsavel pelo boletim]])</f>
        <v>Guilherme</v>
      </c>
      <c r="BG111" s="15"/>
      <c r="BH111" s="16">
        <v>0</v>
      </c>
      <c r="BI111" s="16"/>
      <c r="BJ111" s="16" t="s">
        <v>1434</v>
      </c>
      <c r="BK111" s="16" t="s">
        <v>1434</v>
      </c>
      <c r="BL111" s="15"/>
      <c r="BM111" s="14" t="s">
        <v>983</v>
      </c>
      <c r="BN111" s="14" t="s">
        <v>1004</v>
      </c>
      <c r="BO111" s="165" t="s">
        <v>1115</v>
      </c>
      <c r="BP111" s="16" t="s">
        <v>1434</v>
      </c>
      <c r="BQ111" s="12" t="str">
        <f t="shared" si="12"/>
        <v>Produção e Intervalo</v>
      </c>
      <c r="BR111" s="18">
        <f t="shared" si="13"/>
        <v>0</v>
      </c>
      <c r="BS111" s="18">
        <f t="shared" si="14"/>
        <v>0</v>
      </c>
      <c r="BT111" s="225" t="str">
        <f t="shared" si="15"/>
        <v>CCOCirculaçãoIntervaloContrato</v>
      </c>
    </row>
    <row r="112" spans="1:72" hidden="1">
      <c r="A112" s="50" t="str">
        <f t="shared" si="11"/>
        <v>V8646000</v>
      </c>
      <c r="B112" s="171">
        <v>46000</v>
      </c>
      <c r="C112" s="8">
        <f>IF(BS_CONTROLE[[#This Row],[DATA]]="","",WEEKNUM(BS_CONTROLE[[#This Row],[DATA]]))</f>
        <v>50</v>
      </c>
      <c r="D112" s="51" t="s">
        <v>817</v>
      </c>
      <c r="E112" s="314">
        <v>61</v>
      </c>
      <c r="F112" s="172" t="s">
        <v>714</v>
      </c>
      <c r="G112" s="9" t="str">
        <f>IF(D112="","*",VLOOKUP(F112,BS_ATIVIDADE[#All],3,FALSE))</f>
        <v>MECANIZAÇÃO - SOCADORA</v>
      </c>
      <c r="H112" s="173" t="s">
        <v>248</v>
      </c>
      <c r="I112" s="173" t="s">
        <v>248</v>
      </c>
      <c r="J112" s="217">
        <v>74</v>
      </c>
      <c r="K112" s="217">
        <v>200</v>
      </c>
      <c r="L112" s="217">
        <v>194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12" s="173">
        <v>0.39583333333333331</v>
      </c>
      <c r="P112" s="173">
        <v>6.25E-2</v>
      </c>
      <c r="Q112" s="83">
        <v>800</v>
      </c>
      <c r="R112" s="10" t="str">
        <f>IFERROR(_xlfn.XLOOKUP(F112, BS_ATIVIDADE[ATIVIDADE],BS_ATIVIDADE[UNIDADE] ), "*")</f>
        <v>M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BASE_MAPA!$I$2:$I$359), "ERRO")</f>
        <v>MARCO INICIAL - ALTO ARAGUAIA</v>
      </c>
      <c r="V112" s="198" t="s">
        <v>1237</v>
      </c>
      <c r="W112" s="173" t="s">
        <v>1380</v>
      </c>
      <c r="X112" s="218" t="s">
        <v>969</v>
      </c>
      <c r="Y112" s="158" t="s">
        <v>966</v>
      </c>
      <c r="Z112" s="158" t="s">
        <v>964</v>
      </c>
      <c r="AA112" s="83">
        <v>1</v>
      </c>
      <c r="AB112" s="70" t="s">
        <v>954</v>
      </c>
      <c r="AC112" s="70" t="s">
        <v>949</v>
      </c>
      <c r="AD112" s="173">
        <v>0.39583333333333331</v>
      </c>
      <c r="AE112" s="83">
        <v>6236</v>
      </c>
      <c r="AF112" s="83">
        <v>6636</v>
      </c>
      <c r="AG112" s="83" t="s">
        <v>608</v>
      </c>
      <c r="AH112" s="48"/>
      <c r="AI112" s="142" t="str">
        <f>IF(BS_CONTROLE[[#This Row],[Atividade]]=0, "-", BS_CONTROLE[[#This Row],[Atividade]])</f>
        <v>MECANIZAÇÃO - SOCADORA</v>
      </c>
      <c r="AJ112" s="9" t="str">
        <f>IF(D112="","*",VLOOKUP(AI112,BS_ATIVIDADE[#Data],3,FALSE))</f>
        <v>MECANIZAÇÃO - SOCADORA</v>
      </c>
      <c r="AK112" s="278" t="str">
        <f>IF(BS_CONTROLE[[#This Row],[Local - Partida]]=0, "-", BS_CONTROLE[[#This Row],[Local - Partida]])</f>
        <v>TID2</v>
      </c>
      <c r="AL112" s="278" t="str">
        <f>IF(BS_CONTROLE[[#This Row],[Local - Encerramento]]=0, "-", BS_CONTROLE[[#This Row],[Local - Encerramento]])</f>
        <v>TID2</v>
      </c>
      <c r="AM112" s="278" t="str">
        <f>IF(BS_CONTROLE[[#This Row],[Entre - Estações]]=0, "-", BS_CONTROLE[[#This Row],[Entre - Estações]])</f>
        <v>TID-TVI</v>
      </c>
      <c r="AN112" s="278" t="str">
        <f>IF(BS_CONTROLE[[#This Row],[SB]]=0, "-", BS_CONTROLE[[#This Row],[SB]])</f>
        <v>TID201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200</v>
      </c>
      <c r="AQ112" s="280">
        <f>IF(BS_CONTROLE[[#This Row],[KM - Fim]]=0, "-", BS_CONTROLE[[#This Row],[KM - Fim]])</f>
        <v>194</v>
      </c>
      <c r="AR112" s="242">
        <v>0.3840277777777778</v>
      </c>
      <c r="AS112" s="242">
        <v>0.52361111111111114</v>
      </c>
      <c r="AT112" s="242">
        <v>0.6069444444444444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8.3333333333333259E-2</v>
      </c>
      <c r="AZ112" s="13"/>
      <c r="BA112" s="71">
        <v>730</v>
      </c>
      <c r="BB112" s="10" t="str">
        <f>IFERROR(_xlfn.XLOOKUP(AI112, BS_ATIVIDADE[ATIVIDADE],BS_ATIVIDADE[UNIDADE] ), "*")</f>
        <v>M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BASE_MAPA!$I$2:$I$359), "ERRO")</f>
        <v>MARCO INICIAL - ALTO ARAGUAIA</v>
      </c>
      <c r="BF112" s="281" t="str">
        <f>IF(BS_CONTROLE[[#This Row],[Responsavel pelo boletim]]=0, "-", BS_CONTROLE[[#This Row],[Responsavel pelo boletim]])</f>
        <v>Saulo</v>
      </c>
      <c r="BG112" s="15"/>
      <c r="BH112" s="16">
        <v>2</v>
      </c>
      <c r="BI112" s="16"/>
      <c r="BJ112" s="16" t="s">
        <v>1441</v>
      </c>
      <c r="BK112" s="16" t="s">
        <v>1441</v>
      </c>
      <c r="BL112" s="15"/>
      <c r="BM112" s="14" t="s">
        <v>988</v>
      </c>
      <c r="BN112" s="14" t="s">
        <v>988</v>
      </c>
      <c r="BO112" s="165" t="s">
        <v>988</v>
      </c>
      <c r="BP112" s="16"/>
      <c r="BQ112" s="12" t="str">
        <f t="shared" si="12"/>
        <v>Produção</v>
      </c>
      <c r="BR112" s="18">
        <f t="shared" si="13"/>
        <v>1.3333333333333321</v>
      </c>
      <c r="BS112" s="18">
        <f t="shared" si="14"/>
        <v>0.91249999999999998</v>
      </c>
      <c r="BT112" s="225" t="str">
        <f t="shared" si="15"/>
        <v>OKOK</v>
      </c>
    </row>
    <row r="113" spans="1:72" hidden="1">
      <c r="A113" s="50" t="str">
        <f t="shared" si="11"/>
        <v>FRANCISCO (TF-670)46000</v>
      </c>
      <c r="B113" s="171">
        <v>46000</v>
      </c>
      <c r="C113" s="8">
        <f>IF(BS_CONTROLE[[#This Row],[DATA]]="","",WEEKNUM(BS_CONTROLE[[#This Row],[DATA]]))</f>
        <v>50</v>
      </c>
      <c r="D113" s="51" t="s">
        <v>894</v>
      </c>
      <c r="E113" s="318">
        <v>62</v>
      </c>
      <c r="F113" s="172" t="s">
        <v>791</v>
      </c>
      <c r="G113" s="9" t="str">
        <f>IF(D113="","*",VLOOKUP(F113,BS_ATIVIDADE[#All],3,FALSE))</f>
        <v>SOLDA</v>
      </c>
      <c r="H113" s="204" t="str" cm="1">
        <f t="array" ref="H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13" s="173" t="s">
        <v>608</v>
      </c>
      <c r="J113" s="217">
        <v>74</v>
      </c>
      <c r="K113" s="217">
        <v>109.1</v>
      </c>
      <c r="L113" s="217" t="s">
        <v>608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13" s="173">
        <v>0.375</v>
      </c>
      <c r="P113" s="173">
        <v>6.25E-2</v>
      </c>
      <c r="Q113" s="83">
        <v>1</v>
      </c>
      <c r="R113" s="10" t="str">
        <f>IFERROR(_xlfn.XLOOKUP(F113, BS_ATIVIDADE[ATIVIDADE],BS_ATIVIDADE[UNIDADE] ), "*")</f>
        <v>Nº DE SOLDA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BASE_MAPA!$I$2:$I$359), "ERRO")</f>
        <v>MARCO INICIAL - ALTO ARAGUAIA</v>
      </c>
      <c r="V113" s="198" t="s">
        <v>1382</v>
      </c>
      <c r="W113" s="173" t="s">
        <v>1369</v>
      </c>
      <c r="X113" s="218" t="s">
        <v>963</v>
      </c>
      <c r="Y113" s="158" t="s">
        <v>966</v>
      </c>
      <c r="Z113" s="158" t="s">
        <v>968</v>
      </c>
      <c r="AA113" s="83" t="s">
        <v>608</v>
      </c>
      <c r="AB113" s="70" t="s">
        <v>608</v>
      </c>
      <c r="AC113" s="70" t="s">
        <v>608</v>
      </c>
      <c r="AD113" s="173" t="s">
        <v>608</v>
      </c>
      <c r="AE113" s="83" t="s">
        <v>608</v>
      </c>
      <c r="AF113" s="83" t="s">
        <v>608</v>
      </c>
      <c r="AG113" s="83" t="s">
        <v>608</v>
      </c>
      <c r="AH113" s="48"/>
      <c r="AI113" s="142" t="str">
        <f>IF(BS_CONTROLE[[#This Row],[Atividade]]=0, "-", BS_CONTROLE[[#This Row],[Atividade]])</f>
        <v>PDM - SOLDA</v>
      </c>
      <c r="AJ113" s="9" t="str">
        <f>IF(D113="","*",VLOOKUP(AI113,BS_ATIVIDADE[#Data],3,FALSE))</f>
        <v>SOLDA</v>
      </c>
      <c r="AK113" s="278" t="str">
        <f>IF(BS_CONTROLE[[#This Row],[Local - Partida]]=0, "-", BS_CONTROLE[[#This Row],[Local - Partida]])</f>
        <v>TIN1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TIN</v>
      </c>
      <c r="AN113" s="278" t="str">
        <f>IF(BS_CONTROLE[[#This Row],[SB]]=0, "-", BS_CONTROLE[[#This Row],[SB]])</f>
        <v>TIN1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109.1</v>
      </c>
      <c r="AQ113" s="280" t="str">
        <f>IF(BS_CONTROLE[[#This Row],[KM - Fim]]=0, "-", BS_CONTROLE[[#This Row],[KM - Fim]])</f>
        <v>-</v>
      </c>
      <c r="AR113" s="242">
        <v>0.30833333333333335</v>
      </c>
      <c r="AS113" s="242">
        <v>0</v>
      </c>
      <c r="AT113" s="242">
        <v>0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</v>
      </c>
      <c r="AZ113" s="13"/>
      <c r="BA113" s="71">
        <v>0</v>
      </c>
      <c r="BB113" s="10" t="str">
        <f>IFERROR(_xlfn.XLOOKUP(AI113, BS_ATIVIDADE[ATIVIDADE],BS_ATIVIDADE[UNIDADE] ), "*")</f>
        <v>Nº DE SOLDA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BASE_MAPA!$I$2:$I$359), "ERRO")</f>
        <v>MARCO INICIAL - ALTO ARAGUAIA</v>
      </c>
      <c r="BF113" s="281" t="str">
        <f>IF(BS_CONTROLE[[#This Row],[Responsavel pelo boletim]]=0, "-", BS_CONTROLE[[#This Row],[Responsavel pelo boletim]])</f>
        <v>Heleno</v>
      </c>
      <c r="BG113" s="15"/>
      <c r="BH113" s="16">
        <v>0</v>
      </c>
      <c r="BI113" s="16"/>
      <c r="BJ113" s="16" t="s">
        <v>1433</v>
      </c>
      <c r="BK113" s="16" t="s">
        <v>1433</v>
      </c>
      <c r="BL113" s="15"/>
      <c r="BM113" s="14" t="s">
        <v>990</v>
      </c>
      <c r="BN113" s="14" t="s">
        <v>1015</v>
      </c>
      <c r="BO113" s="165" t="s">
        <v>1015</v>
      </c>
      <c r="BP113" s="16" t="s">
        <v>1433</v>
      </c>
      <c r="BQ113" s="12" t="str">
        <f t="shared" si="12"/>
        <v>Produção e Intervalo</v>
      </c>
      <c r="BR113" s="18">
        <f t="shared" si="13"/>
        <v>0</v>
      </c>
      <c r="BS113" s="18">
        <f t="shared" si="14"/>
        <v>0</v>
      </c>
      <c r="BT113" s="225" t="str">
        <f t="shared" si="15"/>
        <v>CondiçõesClimáticaChuva</v>
      </c>
    </row>
    <row r="114" spans="1:72" hidden="1">
      <c r="A114" s="50" t="str">
        <f t="shared" si="11"/>
        <v>ANISIO (TF-514)46000</v>
      </c>
      <c r="B114" s="171">
        <v>46000</v>
      </c>
      <c r="C114" s="8">
        <f>IF(BS_CONTROLE[[#This Row],[DATA]]="","",WEEKNUM(BS_CONTROLE[[#This Row],[DATA]]))</f>
        <v>50</v>
      </c>
      <c r="D114" s="51" t="s">
        <v>865</v>
      </c>
      <c r="E114" s="318">
        <v>63</v>
      </c>
      <c r="F114" s="172" t="s">
        <v>798</v>
      </c>
      <c r="G114" s="9" t="str">
        <f>IF(D114="","*",VLOOKUP(F114,BS_ATIVIDADE[#All],3,FALSE))</f>
        <v>TRILHO - SUBSTITUIÇÂO</v>
      </c>
      <c r="H114" s="204" t="s">
        <v>206</v>
      </c>
      <c r="I114" s="173" t="s">
        <v>608</v>
      </c>
      <c r="J114" s="217">
        <v>74</v>
      </c>
      <c r="K114" s="217">
        <v>23.3</v>
      </c>
      <c r="L114" s="83" t="s">
        <v>608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14" s="204" t="s">
        <v>206</v>
      </c>
      <c r="O114" s="173">
        <v>0.375</v>
      </c>
      <c r="P114" s="173">
        <v>4.1666666666666664E-2</v>
      </c>
      <c r="Q114" s="83">
        <v>12</v>
      </c>
      <c r="R114" s="10" t="str">
        <f>IFERROR(_xlfn.XLOOKUP(F114, BS_ATIVIDADE[ATIVIDADE],BS_ATIVIDADE[UNIDADE] ), "*")</f>
        <v>M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BASE_MAPA!$I$2:$I$359), "ERRO")</f>
        <v>MARCO INICIAL - ALTO ARAGUAIA</v>
      </c>
      <c r="V114" s="198" t="s">
        <v>1318</v>
      </c>
      <c r="W114" s="173" t="s">
        <v>1267</v>
      </c>
      <c r="X114" s="218" t="s">
        <v>963</v>
      </c>
      <c r="Y114" s="158" t="s">
        <v>966</v>
      </c>
      <c r="Z114" s="158" t="s">
        <v>970</v>
      </c>
      <c r="AA114" s="83" t="s">
        <v>608</v>
      </c>
      <c r="AB114" s="70" t="s">
        <v>608</v>
      </c>
      <c r="AC114" s="70" t="s">
        <v>608</v>
      </c>
      <c r="AD114" s="173" t="s">
        <v>608</v>
      </c>
      <c r="AE114" s="83" t="s">
        <v>608</v>
      </c>
      <c r="AF114" s="83" t="s">
        <v>608</v>
      </c>
      <c r="AG114" s="83" t="s">
        <v>608</v>
      </c>
      <c r="AH114" s="48"/>
      <c r="AI114" s="142" t="str">
        <f>IF(BS_CONTROLE[[#This Row],[Atividade]]=0, "-", BS_CONTROLE[[#This Row],[Atividade]])</f>
        <v>PDM - SUBSTITUIÇÃO - TRILHO</v>
      </c>
      <c r="AJ114" s="9" t="str">
        <f>IF(D114="","*",VLOOKUP(AI114,BS_ATIVIDADE[#Data],3,FALSE))</f>
        <v>TRILHO - SUBSTITUIÇÂO</v>
      </c>
      <c r="AK114" s="278" t="str">
        <f>IF(BS_CONTROLE[[#This Row],[Local - Partida]]=0, "-", BS_CONTROLE[[#This Row],[Local - Partida]])</f>
        <v>TAP2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TAP</v>
      </c>
      <c r="AN114" s="278" t="str">
        <f>IF(BS_CONTROLE[[#This Row],[SB]]=0, "-", BS_CONTROLE[[#This Row],[SB]])</f>
        <v>TAP2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23.3</v>
      </c>
      <c r="AQ114" s="280" t="str">
        <f>IF(BS_CONTROLE[[#This Row],[KM - Fim]]=0, "-", BS_CONTROLE[[#This Row],[KM - Fim]])</f>
        <v>-</v>
      </c>
      <c r="AR114" s="242">
        <v>0.5229166666666667</v>
      </c>
      <c r="AS114" s="242">
        <v>0.52500000000000002</v>
      </c>
      <c r="AT114" s="242">
        <v>0.56666666666666665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4.166666666666663E-2</v>
      </c>
      <c r="AZ114" s="13"/>
      <c r="BA114" s="71">
        <v>12</v>
      </c>
      <c r="BB114" s="10" t="str">
        <f>IFERROR(_xlfn.XLOOKUP(AI114, BS_ATIVIDADE[ATIVIDADE],BS_ATIVIDADE[UNIDADE] ), "*")</f>
        <v>M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BASE_MAPA!$I$2:$I$359),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1442</v>
      </c>
      <c r="BK114" s="16" t="s">
        <v>1442</v>
      </c>
      <c r="BL114" s="15"/>
      <c r="BM114" s="14" t="s">
        <v>988</v>
      </c>
      <c r="BN114" s="14" t="s">
        <v>988</v>
      </c>
      <c r="BO114" s="165" t="s">
        <v>988</v>
      </c>
      <c r="BP114" s="16" t="s">
        <v>1443</v>
      </c>
      <c r="BQ114" s="12" t="str">
        <f t="shared" si="12"/>
        <v>Intervalo</v>
      </c>
      <c r="BR114" s="18">
        <f t="shared" si="13"/>
        <v>0.99999999999999911</v>
      </c>
      <c r="BS114" s="18">
        <f t="shared" si="14"/>
        <v>1</v>
      </c>
      <c r="BT114" s="225" t="str">
        <f t="shared" si="15"/>
        <v>OKOK</v>
      </c>
    </row>
    <row r="115" spans="1:72" hidden="1">
      <c r="A115" s="50" t="str">
        <f t="shared" si="11"/>
        <v>V4246000</v>
      </c>
      <c r="B115" s="171">
        <v>46000</v>
      </c>
      <c r="C115" s="8">
        <f>IF(BS_CONTROLE[[#This Row],[DATA]]="","",WEEKNUM(BS_CONTROLE[[#This Row],[DATA]]))</f>
        <v>50</v>
      </c>
      <c r="D115" s="51" t="s">
        <v>787</v>
      </c>
      <c r="E115" s="330">
        <v>65</v>
      </c>
      <c r="F115" s="172" t="s">
        <v>740</v>
      </c>
      <c r="G115" s="9" t="str">
        <f>IF(D115="","*",VLOOKUP(F115,BS_ATIVIDADE[#All],3,FALSE))</f>
        <v>MODERNIZAÇÃO</v>
      </c>
      <c r="H115" s="173" t="s">
        <v>394</v>
      </c>
      <c r="I115" s="173" t="s">
        <v>394</v>
      </c>
      <c r="J115" s="217">
        <v>72</v>
      </c>
      <c r="K115" s="217">
        <v>310</v>
      </c>
      <c r="L115" s="83">
        <v>311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5" s="173">
        <v>0.35416666666666669</v>
      </c>
      <c r="P115" s="173">
        <v>0.16666666666666666</v>
      </c>
      <c r="Q115" s="83">
        <v>800</v>
      </c>
      <c r="R115" s="10" t="str">
        <f>IFERROR(_xlfn.XLOOKUP(F115, BS_ATIVIDADE[ATIVIDADE],BS_ATIVIDADE[UNIDADE] ), "*")</f>
        <v>M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5" s="80" t="str">
        <f>IFERROR(_xlfn.XLOOKUP(J115, BASE_MAPA!$D$2:$D$359, BASE_MAPA!$I$2:$I$359), "ERRO")</f>
        <v>ARARAQUARA - COLOMBIA</v>
      </c>
      <c r="V115" s="198" t="s">
        <v>1349</v>
      </c>
      <c r="W115" s="173" t="s">
        <v>1380</v>
      </c>
      <c r="X115" s="218" t="s">
        <v>963</v>
      </c>
      <c r="Y115" s="158" t="s">
        <v>966</v>
      </c>
      <c r="Z115" s="158" t="s">
        <v>959</v>
      </c>
      <c r="AA115" s="83">
        <v>1</v>
      </c>
      <c r="AB115" s="70" t="s">
        <v>954</v>
      </c>
      <c r="AC115" s="70" t="s">
        <v>949</v>
      </c>
      <c r="AD115" s="173">
        <v>0.3125</v>
      </c>
      <c r="AE115" s="83">
        <v>6242</v>
      </c>
      <c r="AF115" s="83" t="s">
        <v>608</v>
      </c>
      <c r="AG115" s="83" t="s">
        <v>608</v>
      </c>
      <c r="AH115" s="48"/>
      <c r="AI115" s="142" t="str">
        <f>IF(BS_CONTROLE[[#This Row],[Atividade]]=0, "-", BS_CONTROLE[[#This Row],[Atividade]])</f>
        <v>MODERNIZAÇÃO - SOCADORA</v>
      </c>
      <c r="AJ115" s="9" t="str">
        <f>IF(D115="","*",VLOOKUP(AI115,BS_ATIVIDADE[#Data],3,FALSE))</f>
        <v>MODERNIZAÇÃO</v>
      </c>
      <c r="AK115" s="278" t="str">
        <f>IF(BS_CONTROLE[[#This Row],[Local - Partida]]=0, "-", BS_CONTROLE[[#This Row],[Local - Partida]])</f>
        <v>ZGT1</v>
      </c>
      <c r="AL115" s="278" t="str">
        <f>IF(BS_CONTROLE[[#This Row],[Local - Encerramento]]=0, "-", BS_CONTROLE[[#This Row],[Local - Encerramento]])</f>
        <v>ZGT1</v>
      </c>
      <c r="AM115" s="278" t="str">
        <f>IF(BS_CONTROLE[[#This Row],[Entre - Estações]]=0, "-", BS_CONTROLE[[#This Row],[Entre - Estações]])</f>
        <v>ZGT-ZXE</v>
      </c>
      <c r="AN115" s="278" t="str">
        <f>IF(BS_CONTROLE[[#This Row],[SB]]=0, "-", BS_CONTROLE[[#This Row],[SB]])</f>
        <v>ZGTZXE</v>
      </c>
      <c r="AO115" s="279">
        <f>IF(BS_CONTROLE[[#This Row],[SUB]]=0, "-", BS_CONTROLE[[#This Row],[SUB]])</f>
        <v>72</v>
      </c>
      <c r="AP115" s="280">
        <f>IF(BS_CONTROLE[[#This Row],[KM - Inicio]]=0, "-", BS_CONTROLE[[#This Row],[KM - Inicio]])</f>
        <v>310</v>
      </c>
      <c r="AQ115" s="280">
        <f>IF(BS_CONTROLE[[#This Row],[KM - Fim]]=0, "-", BS_CONTROLE[[#This Row],[KM - Fim]])</f>
        <v>311</v>
      </c>
      <c r="AR115" s="242">
        <v>0.25833333333333336</v>
      </c>
      <c r="AS115" s="242">
        <v>0.33541666666666664</v>
      </c>
      <c r="AT115" s="242">
        <v>0.50208333333333333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0.16666666666666669</v>
      </c>
      <c r="AZ115" s="13"/>
      <c r="BA115" s="71">
        <v>1300</v>
      </c>
      <c r="BB115" s="10" t="str">
        <f>IFERROR(_xlfn.XLOOKUP(AI115, BS_ATIVIDADE[ATIVIDADE],BS_ATIVIDADE[UNIDADE] ), "*")</f>
        <v>M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5" s="11" t="str">
        <f>IFERROR(_xlfn.XLOOKUP(AO115, BASE_MAPA!$D$2:$D$359, BASE_MAPA!$I$2:$I$359), "ERRO")</f>
        <v>ARARAQUARA - COLOMBIA</v>
      </c>
      <c r="BF115" s="281" t="str">
        <f>IF(BS_CONTROLE[[#This Row],[Responsavel pelo boletim]]=0, "-", BS_CONTROLE[[#This Row],[Responsavel pelo boletim]])</f>
        <v>Ezequiel</v>
      </c>
      <c r="BG115" s="15"/>
      <c r="BH115" s="16">
        <v>2</v>
      </c>
      <c r="BI115" s="16"/>
      <c r="BJ115" s="16" t="s">
        <v>1444</v>
      </c>
      <c r="BK115" s="16" t="s">
        <v>1444</v>
      </c>
      <c r="BL115" s="15"/>
      <c r="BM115" s="14" t="s">
        <v>988</v>
      </c>
      <c r="BN115" s="14" t="s">
        <v>988</v>
      </c>
      <c r="BO115" s="165" t="s">
        <v>988</v>
      </c>
      <c r="BP115" s="16"/>
      <c r="BQ115" s="12" t="str">
        <f t="shared" si="12"/>
        <v>Aderente</v>
      </c>
      <c r="BR115" s="18">
        <f t="shared" si="13"/>
        <v>1.0000000000000002</v>
      </c>
      <c r="BS115" s="18">
        <f t="shared" si="14"/>
        <v>1.625</v>
      </c>
      <c r="BT115" s="225" t="str">
        <f t="shared" si="15"/>
        <v>OKOK</v>
      </c>
    </row>
    <row r="116" spans="1:72" hidden="1">
      <c r="A116" s="50" t="str">
        <f t="shared" si="11"/>
        <v>E1746000</v>
      </c>
      <c r="B116" s="171">
        <v>46000</v>
      </c>
      <c r="C116" s="8">
        <f>IF(BS_CONTROLE[[#This Row],[DATA]]="","",WEEKNUM(BS_CONTROLE[[#This Row],[DATA]]))</f>
        <v>50</v>
      </c>
      <c r="D116" s="218" t="s">
        <v>753</v>
      </c>
      <c r="E116" s="318">
        <v>313</v>
      </c>
      <c r="F116" s="172" t="s">
        <v>610</v>
      </c>
      <c r="G116" s="9" t="str">
        <f>IF(D116="","*",VLOOKUP(F116,BS_ATIVIDADE[#All],3,FALSE))</f>
        <v>CAMINHÂO - SOLDA</v>
      </c>
      <c r="H116" s="173" t="s">
        <v>468</v>
      </c>
      <c r="I116" s="173" t="s">
        <v>468</v>
      </c>
      <c r="J116" s="217">
        <v>78</v>
      </c>
      <c r="K116" s="217">
        <v>251</v>
      </c>
      <c r="L116" s="83">
        <v>244</v>
      </c>
      <c r="M116" s="217" t="s">
        <v>1284</v>
      </c>
      <c r="N116" s="217" t="s">
        <v>1285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BASE_MAPA!$I$2:$I$359), "ERRO")</f>
        <v>ITIRAPINA - BAURU</v>
      </c>
      <c r="V116" s="198" t="s">
        <v>1276</v>
      </c>
      <c r="W116" s="173" t="s">
        <v>1387</v>
      </c>
      <c r="X116" s="218" t="s">
        <v>963</v>
      </c>
      <c r="Y116" s="158" t="s">
        <v>966</v>
      </c>
      <c r="Z116" s="158" t="s">
        <v>959</v>
      </c>
      <c r="AA116" s="83" t="s">
        <v>608</v>
      </c>
      <c r="AB116" s="70" t="s">
        <v>954</v>
      </c>
      <c r="AC116" s="70" t="s">
        <v>949</v>
      </c>
      <c r="AD116" s="173" t="s">
        <v>608</v>
      </c>
      <c r="AE116" s="83" t="s">
        <v>608</v>
      </c>
      <c r="AF116" s="83" t="s">
        <v>608</v>
      </c>
      <c r="AG116" s="83" t="s">
        <v>608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ZDK1</v>
      </c>
      <c r="AL116" s="278" t="str">
        <f>IF(BS_CONTROLE[[#This Row],[Local - Encerramento]]=0, "-", BS_CONTROLE[[#This Row],[Local - Encerramento]])</f>
        <v>ZDK1</v>
      </c>
      <c r="AM116" s="278" t="str">
        <f>IF(BS_CONTROLE[[#This Row],[Entre - Estações]]=0, "-", BS_CONTROLE[[#This Row],[Entre - Estações]])</f>
        <v>ZDK-ZVT</v>
      </c>
      <c r="AN116" s="278" t="str">
        <f>IF(BS_CONTROLE[[#This Row],[SB]]=0, "-", BS_CONTROLE[[#This Row],[SB]])</f>
        <v>ZDK1/ZDKZVT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251</v>
      </c>
      <c r="AQ116" s="280">
        <f>IF(BS_CONTROLE[[#This Row],[KM - Fim]]=0, "-", BS_CONTROLE[[#This Row],[KM - Fim]])</f>
        <v>244</v>
      </c>
      <c r="AR116" s="242">
        <v>0</v>
      </c>
      <c r="AS116" s="242">
        <v>0</v>
      </c>
      <c r="AT116" s="242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BASE_MAPA!$I$2:$I$359), "ERRO")</f>
        <v>ITIRAPINA - BAURU</v>
      </c>
      <c r="BF116" s="281" t="str">
        <f>IF(BS_CONTROLE[[#This Row],[Responsavel pelo boletim]]=0, "-", BS_CONTROLE[[#This Row],[Responsavel pelo boletim]])</f>
        <v>herbert</v>
      </c>
      <c r="BG116" s="15"/>
      <c r="BH116" s="16">
        <v>0</v>
      </c>
      <c r="BI116" s="16"/>
      <c r="BJ116" s="16" t="s">
        <v>1445</v>
      </c>
      <c r="BK116" s="16" t="s">
        <v>1445</v>
      </c>
      <c r="BL116" s="15"/>
      <c r="BM116" s="14" t="s">
        <v>990</v>
      </c>
      <c r="BN116" s="14" t="s">
        <v>1015</v>
      </c>
      <c r="BO116" s="165" t="s">
        <v>1015</v>
      </c>
      <c r="BP116" s="16" t="s">
        <v>1445</v>
      </c>
      <c r="BQ116" s="12" t="str">
        <f t="shared" si="12"/>
        <v>Produção e Intervalo</v>
      </c>
      <c r="BR116" s="18">
        <f t="shared" si="13"/>
        <v>0</v>
      </c>
      <c r="BS116" s="18">
        <f t="shared" si="14"/>
        <v>0</v>
      </c>
      <c r="BT116" s="225" t="str">
        <f t="shared" si="15"/>
        <v>CondiçõesClimáticaChuva</v>
      </c>
    </row>
    <row r="117" spans="1:72" hidden="1">
      <c r="A117" s="50" t="str">
        <f t="shared" si="11"/>
        <v>A7446000</v>
      </c>
      <c r="B117" s="171">
        <v>46000</v>
      </c>
      <c r="C117" s="8">
        <f>IF(BS_CONTROLE[[#This Row],[DATA]]="","",WEEKNUM(BS_CONTROLE[[#This Row],[DATA]]))</f>
        <v>50</v>
      </c>
      <c r="D117" s="218" t="s">
        <v>732</v>
      </c>
      <c r="E117" s="318">
        <v>107</v>
      </c>
      <c r="F117" s="172" t="s">
        <v>682</v>
      </c>
      <c r="G117" s="9" t="str">
        <f>IF(D117="","*",VLOOKUP(F117,BS_ATIVIDADE[#All],3,FALSE))</f>
        <v>OUTROS</v>
      </c>
      <c r="H117" s="173" t="s">
        <v>518</v>
      </c>
      <c r="I117" s="173" t="s">
        <v>441</v>
      </c>
      <c r="J117" s="217">
        <v>78</v>
      </c>
      <c r="K117" s="217">
        <v>336</v>
      </c>
      <c r="L117" s="83" t="s">
        <v>608</v>
      </c>
      <c r="M117" s="204" t="s">
        <v>1446</v>
      </c>
      <c r="N117" s="204" t="s">
        <v>1447</v>
      </c>
      <c r="O117" s="173">
        <v>0.35416666666666669</v>
      </c>
      <c r="P117" s="173">
        <v>4.1666666666666664E-2</v>
      </c>
      <c r="Q117" s="83">
        <v>1</v>
      </c>
      <c r="R117" s="10" t="str">
        <f>IFERROR(_xlfn.XLOOKUP(F117, BS_ATIVIDADE[ATIVIDADE],BS_ATIVIDADE[UNIDADE] ), "*")</f>
        <v>BINÁRIO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BASE_MAPA!$I$2:$I$359), "ERRO")</f>
        <v>ITIRAPINA - BAURU</v>
      </c>
      <c r="V117" s="198" t="s">
        <v>1448</v>
      </c>
      <c r="W117" s="173" t="s">
        <v>1449</v>
      </c>
      <c r="X117" s="218" t="s">
        <v>963</v>
      </c>
      <c r="Y117" s="158" t="s">
        <v>966</v>
      </c>
      <c r="Z117" s="158" t="s">
        <v>964</v>
      </c>
      <c r="AA117" s="83" t="s">
        <v>608</v>
      </c>
      <c r="AB117" s="70" t="s">
        <v>954</v>
      </c>
      <c r="AC117" s="70" t="s">
        <v>949</v>
      </c>
      <c r="AD117" s="173" t="s">
        <v>608</v>
      </c>
      <c r="AE117" s="83" t="s">
        <v>608</v>
      </c>
      <c r="AF117" s="331" t="s">
        <v>608</v>
      </c>
      <c r="AG117" s="331" t="s">
        <v>608</v>
      </c>
      <c r="AH117" s="48"/>
      <c r="AI117" s="142" t="str">
        <f>IF(BS_CONTROLE[[#This Row],[Atividade]]=0, "-", BS_CONTROLE[[#This Row],[Atividade]])</f>
        <v>INSPEÇÃO AUTO DE LINHA</v>
      </c>
      <c r="AJ117" s="9" t="str">
        <f>IF(D117="","*",VLOOKUP(AI117,BS_ATIVIDADE[#Data],3,FALSE))</f>
        <v>OUTROS</v>
      </c>
      <c r="AK117" s="278" t="str">
        <f>IF(BS_CONTROLE[[#This Row],[Local - Partida]]=0, "-", BS_CONTROLE[[#This Row],[Local - Partida]])</f>
        <v>ZTP</v>
      </c>
      <c r="AL117" s="278" t="str">
        <f>IF(BS_CONTROLE[[#This Row],[Local - Encerramento]]=0, "-", BS_CONTROLE[[#This Row],[Local - Encerramento]])</f>
        <v>ZBO</v>
      </c>
      <c r="AM117" s="278" t="str">
        <f>IF(BS_CONTROLE[[#This Row],[Entre - Estações]]=0, "-", BS_CONTROLE[[#This Row],[Entre - Estações]])</f>
        <v>ZTP-ZBO</v>
      </c>
      <c r="AN117" s="278" t="str">
        <f>IF(BS_CONTROLE[[#This Row],[SB]]=0, "-", BS_CONTROLE[[#This Row],[SB]])</f>
        <v>ZTPZBO</v>
      </c>
      <c r="AO117" s="279">
        <f>IF(BS_CONTROLE[[#This Row],[SUB]]=0, "-", BS_CONTROLE[[#This Row],[SUB]])</f>
        <v>78</v>
      </c>
      <c r="AP117" s="280">
        <f>IF(BS_CONTROLE[[#This Row],[KM - Inicio]]=0, "-", BS_CONTROLE[[#This Row],[KM - Inicio]])</f>
        <v>336</v>
      </c>
      <c r="AQ117" s="280" t="str">
        <f>IF(BS_CONTROLE[[#This Row],[KM - Fim]]=0, "-", BS_CONTROLE[[#This Row],[KM - Fim]])</f>
        <v>-</v>
      </c>
      <c r="AR117" s="242">
        <v>0.33680555555555558</v>
      </c>
      <c r="AS117" s="242">
        <v>0.3611111111111111</v>
      </c>
      <c r="AT117" s="242">
        <v>0.40277777777777779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4.1666666666666685E-2</v>
      </c>
      <c r="AZ117" s="13"/>
      <c r="BA117" s="71">
        <v>1</v>
      </c>
      <c r="BB117" s="10" t="str">
        <f>IFERROR(_xlfn.XLOOKUP(AI117, BS_ATIVIDADE[ATIVIDADE],BS_ATIVIDADE[UNIDADE] ), "*")</f>
        <v>BINÁRIO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BASE_MAPA!$I$2:$I$359), "ERRO")</f>
        <v>ITIRAPINA - BAURU</v>
      </c>
      <c r="BF117" s="281" t="str">
        <f>IF(BS_CONTROLE[[#This Row],[Responsavel pelo boletim]]=0, "-", BS_CONTROLE[[#This Row],[Responsavel pelo boletim]])</f>
        <v>paulo</v>
      </c>
      <c r="BG117" s="15"/>
      <c r="BH117" s="16">
        <v>2</v>
      </c>
      <c r="BI117" s="16"/>
      <c r="BJ117" s="16" t="s">
        <v>1450</v>
      </c>
      <c r="BK117" s="16" t="s">
        <v>1450</v>
      </c>
      <c r="BL117" s="15"/>
      <c r="BM117" s="14" t="s">
        <v>988</v>
      </c>
      <c r="BN117" s="14" t="s">
        <v>988</v>
      </c>
      <c r="BO117" s="165" t="s">
        <v>988</v>
      </c>
      <c r="BP117" s="16"/>
      <c r="BQ117" s="12" t="str">
        <f t="shared" si="12"/>
        <v>Aderente</v>
      </c>
      <c r="BR117" s="18">
        <f t="shared" si="13"/>
        <v>1.0000000000000004</v>
      </c>
      <c r="BS117" s="18">
        <f t="shared" si="14"/>
        <v>1</v>
      </c>
      <c r="BT117" s="225" t="str">
        <f t="shared" si="15"/>
        <v>OKOK</v>
      </c>
    </row>
    <row r="118" spans="1:72" hidden="1">
      <c r="A118" s="50" t="str">
        <f t="shared" si="11"/>
        <v>A1346000</v>
      </c>
      <c r="B118" s="171">
        <v>46000</v>
      </c>
      <c r="C118" s="8">
        <f>IF(BS_CONTROLE[[#This Row],[DATA]]="","",WEEKNUM(BS_CONTROLE[[#This Row],[DATA]]))</f>
        <v>50</v>
      </c>
      <c r="D118" s="218" t="s">
        <v>684</v>
      </c>
      <c r="E118" s="318">
        <v>108</v>
      </c>
      <c r="F118" s="172" t="s">
        <v>682</v>
      </c>
      <c r="G118" s="9" t="str">
        <f>IF(D118="","*",VLOOKUP(F118,BS_ATIVIDADE[#All],3,FALSE))</f>
        <v>OUTROS</v>
      </c>
      <c r="H118" s="173" t="s">
        <v>90</v>
      </c>
      <c r="I118" s="173" t="s">
        <v>121</v>
      </c>
      <c r="J118" s="217">
        <v>101</v>
      </c>
      <c r="K118" s="217">
        <v>726</v>
      </c>
      <c r="L118" s="83" t="s">
        <v>608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PPN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724PPN</v>
      </c>
      <c r="O118" s="173">
        <v>0.375</v>
      </c>
      <c r="P118" s="173">
        <v>4.1666666666666664E-2</v>
      </c>
      <c r="Q118" s="83">
        <v>1</v>
      </c>
      <c r="R118" s="10" t="str">
        <f>IFERROR(_xlfn.XLOOKUP(F118, BS_ATIVIDADE[ATIVIDADE],BS_ATIVIDADE[UNIDADE] ), "*")</f>
        <v>BINÁRIO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8" s="80" t="str">
        <f>IFERROR(_xlfn.XLOOKUP(J118, BASE_MAPA!$D$2:$D$359, BASE_MAPA!$I$2:$I$359), "ERRO")</f>
        <v>PORTO NACIONAL - OURO VERDE</v>
      </c>
      <c r="V118" s="198" t="s">
        <v>1451</v>
      </c>
      <c r="W118" s="173" t="s">
        <v>1452</v>
      </c>
      <c r="X118" s="218" t="s">
        <v>963</v>
      </c>
      <c r="Y118" s="158" t="s">
        <v>966</v>
      </c>
      <c r="Z118" s="158" t="s">
        <v>959</v>
      </c>
      <c r="AA118" s="83" t="s">
        <v>608</v>
      </c>
      <c r="AB118" s="70" t="s">
        <v>954</v>
      </c>
      <c r="AC118" s="70" t="s">
        <v>949</v>
      </c>
      <c r="AD118" s="173" t="s">
        <v>608</v>
      </c>
      <c r="AE118" s="83" t="s">
        <v>608</v>
      </c>
      <c r="AF118" s="83" t="s">
        <v>608</v>
      </c>
      <c r="AG118" s="83" t="s">
        <v>608</v>
      </c>
      <c r="AH118" s="48"/>
      <c r="AI118" s="142" t="str">
        <f>IF(BS_CONTROLE[[#This Row],[Atividade]]=0, "-", BS_CONTROLE[[#This Row],[Atividade]])</f>
        <v>INSPEÇÃO AUTO DE LINHA</v>
      </c>
      <c r="AJ118" s="9" t="str">
        <f>IF(D118="","*",VLOOKUP(AI118,BS_ATIVIDADE[#Data],3,FALSE))</f>
        <v>OUTROS</v>
      </c>
      <c r="AK118" s="278" t="str">
        <f>IF(BS_CONTROLE[[#This Row],[Local - Partida]]=0, "-", BS_CONTROLE[[#This Row],[Local - Partida]])</f>
        <v>PPN</v>
      </c>
      <c r="AL118" s="278" t="str">
        <f>IF(BS_CONTROLE[[#This Row],[Local - Encerramento]]=0, "-", BS_CONTROLE[[#This Row],[Local - Encerramento]])</f>
        <v>PFI</v>
      </c>
      <c r="AM118" s="278" t="str">
        <f>IF(BS_CONTROLE[[#This Row],[Entre - Estações]]=0, "-", BS_CONTROLE[[#This Row],[Entre - Estações]])</f>
        <v>PPN</v>
      </c>
      <c r="AN118" s="278" t="str">
        <f>IF(BS_CONTROLE[[#This Row],[SB]]=0, "-", BS_CONTROLE[[#This Row],[SB]])</f>
        <v>724PPN</v>
      </c>
      <c r="AO118" s="279">
        <f>IF(BS_CONTROLE[[#This Row],[SUB]]=0, "-", BS_CONTROLE[[#This Row],[SUB]])</f>
        <v>101</v>
      </c>
      <c r="AP118" s="280">
        <f>IF(BS_CONTROLE[[#This Row],[KM - Inicio]]=0, "-", BS_CONTROLE[[#This Row],[KM - Inicio]])</f>
        <v>726</v>
      </c>
      <c r="AQ118" s="280" t="str">
        <f>IF(BS_CONTROLE[[#This Row],[KM - Fim]]=0, "-", BS_CONTROLE[[#This Row],[KM - Fim]])</f>
        <v>-</v>
      </c>
      <c r="AR118" s="242">
        <v>0.30972222222222223</v>
      </c>
      <c r="AS118" s="242">
        <v>0.35416666666666669</v>
      </c>
      <c r="AT118" s="242">
        <v>0.39583333333333331</v>
      </c>
      <c r="AU118" s="38"/>
      <c r="AV118" s="38"/>
      <c r="AW118" s="38"/>
      <c r="AX118" s="38"/>
      <c r="AY118" s="313">
        <f>IF(D118="","*",IFERROR(IF(ISODD(COUNT(AS118:AX118)),"ERRO",SUM((AT118-AS118),(AV118-AU118),(AX118-AW118))),"ERRO"))</f>
        <v>4.166666666666663E-2</v>
      </c>
      <c r="AZ118" s="13"/>
      <c r="BA118" s="71">
        <v>1</v>
      </c>
      <c r="BB118" s="10" t="str">
        <f>IFERROR(_xlfn.XLOOKUP(AI118, BS_ATIVIDADE[ATIVIDADE],BS_ATIVIDADE[UNIDADE] ), "*")</f>
        <v>BINÁRIO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8" s="11" t="str">
        <f>IFERROR(_xlfn.XLOOKUP(AO118, BASE_MAPA!$D$2:$D$359, BASE_MAPA!$I$2:$I$359), "ERRO")</f>
        <v>PORTO NACIONAL - OURO VERDE</v>
      </c>
      <c r="BF118" s="281" t="str">
        <f>IF(BS_CONTROLE[[#This Row],[Responsavel pelo boletim]]=0, "-", BS_CONTROLE[[#This Row],[Responsavel pelo boletim]])</f>
        <v>deydson</v>
      </c>
      <c r="BG118" s="15"/>
      <c r="BH118" s="16">
        <v>2</v>
      </c>
      <c r="BI118" s="16"/>
      <c r="BJ118" s="16" t="s">
        <v>1453</v>
      </c>
      <c r="BK118" s="16" t="s">
        <v>1453</v>
      </c>
      <c r="BL118" s="15"/>
      <c r="BM118" s="14" t="s">
        <v>988</v>
      </c>
      <c r="BN118" s="14" t="s">
        <v>988</v>
      </c>
      <c r="BO118" s="165" t="s">
        <v>988</v>
      </c>
      <c r="BP118" s="16"/>
      <c r="BQ118" s="12" t="str">
        <f t="shared" si="12"/>
        <v>Intervalo</v>
      </c>
      <c r="BR118" s="18">
        <f t="shared" si="13"/>
        <v>0.99999999999999911</v>
      </c>
      <c r="BS118" s="18">
        <f t="shared" si="14"/>
        <v>1</v>
      </c>
      <c r="BT118" s="225" t="str">
        <f t="shared" si="15"/>
        <v>OKOK</v>
      </c>
    </row>
    <row r="119" spans="1:72" hidden="1">
      <c r="A119" s="50" t="str">
        <f t="shared" si="11"/>
        <v>A1046000</v>
      </c>
      <c r="B119" s="171">
        <v>46000</v>
      </c>
      <c r="C119" s="8">
        <f>IF(BS_CONTROLE[[#This Row],[DATA]]="","",WEEKNUM(BS_CONTROLE[[#This Row],[DATA]]))</f>
        <v>50</v>
      </c>
      <c r="D119" s="218" t="s">
        <v>678</v>
      </c>
      <c r="E119" s="318">
        <v>108</v>
      </c>
      <c r="F119" s="172" t="s">
        <v>791</v>
      </c>
      <c r="G119" s="9" t="str">
        <f>IF(D119="","*",VLOOKUP(F119,BS_ATIVIDADE[#All],3,FALSE))</f>
        <v>SOLDA</v>
      </c>
      <c r="H119" s="173" t="s">
        <v>108</v>
      </c>
      <c r="I119" s="173" t="s">
        <v>106</v>
      </c>
      <c r="J119" s="217">
        <v>101</v>
      </c>
      <c r="K119" s="217">
        <v>834</v>
      </c>
      <c r="L119" s="83" t="s">
        <v>608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119" s="173">
        <v>0.375</v>
      </c>
      <c r="P119" s="173">
        <v>0.125</v>
      </c>
      <c r="Q119" s="83">
        <v>3</v>
      </c>
      <c r="R119" s="10" t="str">
        <f>IFERROR(_xlfn.XLOOKUP(F119, BS_ATIVIDADE[ATIVIDADE],BS_ATIVIDADE[UNIDADE] ), "*")</f>
        <v>Nº DE SOLDA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19" s="80" t="str">
        <f>IFERROR(_xlfn.XLOOKUP(J119, BASE_MAPA!$D$2:$D$359, BASE_MAPA!$I$2:$I$359), "ERRO")</f>
        <v>PORTO NACIONAL - OURO VERDE</v>
      </c>
      <c r="V119" s="327" t="s">
        <v>1454</v>
      </c>
      <c r="W119" s="327" t="s">
        <v>1455</v>
      </c>
      <c r="X119" s="218" t="s">
        <v>963</v>
      </c>
      <c r="Y119" s="158" t="s">
        <v>966</v>
      </c>
      <c r="Z119" s="158" t="s">
        <v>964</v>
      </c>
      <c r="AA119" s="83">
        <v>1</v>
      </c>
      <c r="AB119" s="70" t="s">
        <v>954</v>
      </c>
      <c r="AC119" s="70" t="s">
        <v>949</v>
      </c>
      <c r="AD119" s="329">
        <v>0.29166666666666669</v>
      </c>
      <c r="AE119" s="327">
        <v>6262</v>
      </c>
      <c r="AF119" s="328" t="s">
        <v>608</v>
      </c>
      <c r="AG119" s="328" t="s">
        <v>608</v>
      </c>
      <c r="AH119" s="48"/>
      <c r="AI119" s="142" t="str">
        <f>IF(BS_CONTROLE[[#This Row],[Atividade]]=0, "-", BS_CONTROLE[[#This Row],[Atividade]])</f>
        <v>PDM - SOLDA</v>
      </c>
      <c r="AJ119" s="9" t="str">
        <f>IF(D119="","*",VLOOKUP(AI119,BS_ATIVIDADE[#Data],3,FALSE))</f>
        <v>SOLDA</v>
      </c>
      <c r="AK119" s="278" t="str">
        <f>IF(BS_CONTROLE[[#This Row],[Local - Partida]]=0, "-", BS_CONTROLE[[#This Row],[Local - Partida]])</f>
        <v>PNN2</v>
      </c>
      <c r="AL119" s="278" t="str">
        <f>IF(BS_CONTROLE[[#This Row],[Local - Encerramento]]=0, "-", BS_CONTROLE[[#This Row],[Local - Encerramento]])</f>
        <v>PNN</v>
      </c>
      <c r="AM119" s="278" t="str">
        <f>IF(BS_CONTROLE[[#This Row],[Entre - Estações]]=0, "-", BS_CONTROLE[[#This Row],[Entre - Estações]])</f>
        <v>PNN-PCB</v>
      </c>
      <c r="AN119" s="278" t="str">
        <f>IF(BS_CONTROLE[[#This Row],[SB]]=0, "-", BS_CONTROLE[[#This Row],[SB]])</f>
        <v>PNNPCB</v>
      </c>
      <c r="AO119" s="279">
        <f>IF(BS_CONTROLE[[#This Row],[SUB]]=0, "-", BS_CONTROLE[[#This Row],[SUB]])</f>
        <v>101</v>
      </c>
      <c r="AP119" s="280">
        <f>IF(BS_CONTROLE[[#This Row],[KM - Inicio]]=0, "-", BS_CONTROLE[[#This Row],[KM - Inicio]])</f>
        <v>834</v>
      </c>
      <c r="AQ119" s="280" t="str">
        <f>IF(BS_CONTROLE[[#This Row],[KM - Fim]]=0, "-", BS_CONTROLE[[#This Row],[KM - Fim]])</f>
        <v>-</v>
      </c>
      <c r="AR119" s="242">
        <v>0</v>
      </c>
      <c r="AS119" s="242">
        <v>0</v>
      </c>
      <c r="AT119" s="242">
        <v>0</v>
      </c>
      <c r="AU119" s="38"/>
      <c r="AV119" s="38"/>
      <c r="AW119" s="38"/>
      <c r="AX119" s="38"/>
      <c r="AY119" s="313">
        <f>IF(D119="","*",IFERROR(IF(ISODD(COUNT(AS119:AX119)),"ERRO",SUM((AT119-AS119),(AV119-AU119),(AX119-AW119))),"ERRO"))</f>
        <v>0</v>
      </c>
      <c r="AZ119" s="13"/>
      <c r="BA119" s="71">
        <v>0</v>
      </c>
      <c r="BB119" s="10" t="str">
        <f>IFERROR(_xlfn.XLOOKUP(AI119, BS_ATIVIDADE[ATIVIDADE],BS_ATIVIDADE[UNIDADE] ), "*")</f>
        <v>Nº DE SOLDA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19" s="11" t="str">
        <f>IFERROR(_xlfn.XLOOKUP(AO119, BASE_MAPA!$D$2:$D$359, BASE_MAPA!$I$2:$I$359), "ERRO")</f>
        <v>PORTO NACIONAL - OURO VERDE</v>
      </c>
      <c r="BF119" s="281" t="str">
        <f>IF(BS_CONTROLE[[#This Row],[Responsavel pelo boletim]]=0, "-", BS_CONTROLE[[#This Row],[Responsavel pelo boletim]])</f>
        <v>Robison</v>
      </c>
      <c r="BG119" s="15"/>
      <c r="BH119" s="16">
        <v>0</v>
      </c>
      <c r="BI119" s="16"/>
      <c r="BJ119" s="16" t="s">
        <v>1456</v>
      </c>
      <c r="BK119" s="16" t="s">
        <v>1456</v>
      </c>
      <c r="BL119" s="15"/>
      <c r="BM119" s="14" t="s">
        <v>984</v>
      </c>
      <c r="BN119" s="14" t="s">
        <v>1014</v>
      </c>
      <c r="BO119" s="165" t="s">
        <v>1077</v>
      </c>
      <c r="BP119" s="16" t="s">
        <v>1456</v>
      </c>
      <c r="BQ119" s="12" t="str">
        <f t="shared" si="12"/>
        <v>Produção e Intervalo</v>
      </c>
      <c r="BR119" s="18">
        <f t="shared" si="13"/>
        <v>0</v>
      </c>
      <c r="BS119" s="18">
        <f t="shared" si="14"/>
        <v>0</v>
      </c>
      <c r="BT119" s="225" t="str">
        <f t="shared" si="15"/>
        <v>SuperExecução</v>
      </c>
    </row>
    <row r="120" spans="1:72" hidden="1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114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608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2" hidden="1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115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608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2" hidden="1">
      <c r="A122" s="50" t="str">
        <f t="shared" si="11"/>
        <v>A6046001</v>
      </c>
      <c r="B122" s="171">
        <v>46001</v>
      </c>
      <c r="C122" s="8">
        <f>IF(BS_CONTROLE[[#This Row],[DATA]]="","",WEEKNUM(BS_CONTROLE[[#This Row],[DATA]]))</f>
        <v>50</v>
      </c>
      <c r="D122" s="51" t="s">
        <v>707</v>
      </c>
      <c r="E122" s="318">
        <v>226</v>
      </c>
      <c r="F122" s="172" t="s">
        <v>630</v>
      </c>
      <c r="G122" s="9" t="str">
        <f>IF(D122="","*",VLOOKUP(F122,BS_ATIVIDADE[#All],3,FALSE))</f>
        <v>DETECÇÃO</v>
      </c>
      <c r="H122" s="173" t="s">
        <v>47</v>
      </c>
      <c r="I122" s="173" t="s">
        <v>78</v>
      </c>
      <c r="J122" s="217">
        <v>98</v>
      </c>
      <c r="K122" s="217">
        <v>617</v>
      </c>
      <c r="L122" s="83" t="s">
        <v>608</v>
      </c>
      <c r="M122" s="204" t="s">
        <v>1457</v>
      </c>
      <c r="N122" s="204" t="s">
        <v>1458</v>
      </c>
      <c r="O122" s="173">
        <v>0.33333333333333331</v>
      </c>
      <c r="P122" s="173">
        <v>4.1666666666666664E-2</v>
      </c>
      <c r="Q122" s="83">
        <v>140</v>
      </c>
      <c r="R122" s="10" t="str">
        <f>IFERROR(_xlfn.XLOOKUP(F122, BS_ATIVIDADE[ATIVIDADE],BS_ATIVIDADE[UNIDADE] ), "*")</f>
        <v>KM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2" s="80" t="str">
        <f>IFERROR(_xlfn.XLOOKUP(J122, BASE_MAPA!$D$2:$D$359, BASE_MAPA!$I$2:$I$359), "ERRO")</f>
        <v>ALTO ARAGUAIA - RONDONOPOLIS</v>
      </c>
      <c r="V122" s="198" t="s">
        <v>1234</v>
      </c>
      <c r="W122" s="173" t="s">
        <v>1235</v>
      </c>
      <c r="X122" s="218" t="s">
        <v>958</v>
      </c>
      <c r="Y122" s="158"/>
      <c r="Z122" s="158" t="s">
        <v>959</v>
      </c>
      <c r="AA122" s="83">
        <v>1</v>
      </c>
      <c r="AB122" s="70" t="s">
        <v>954</v>
      </c>
      <c r="AC122" s="70" t="s">
        <v>949</v>
      </c>
      <c r="AD122" s="173">
        <v>0.29166666666666669</v>
      </c>
      <c r="AE122" s="83">
        <v>5487</v>
      </c>
      <c r="AF122" s="83" t="s">
        <v>608</v>
      </c>
      <c r="AG122" s="83" t="s">
        <v>608</v>
      </c>
      <c r="AH122" s="48"/>
      <c r="AI122" s="142" t="str">
        <f>IF(BS_CONTROLE[[#This Row],[Atividade]]=0, "-", BS_CONTROLE[[#This Row],[Atividade]])</f>
        <v>DETECÇÃO - RONDA 7 DIAS</v>
      </c>
      <c r="AJ122" s="9" t="str">
        <f>IF(D122="","*",VLOOKUP(AI122,BS_ATIVIDADE[#Data],3,FALSE))</f>
        <v>DETECÇÃO</v>
      </c>
      <c r="AK122" s="278" t="str">
        <f>IF(BS_CONTROLE[[#This Row],[Local - Partida]]=0, "-", BS_CONTROLE[[#This Row],[Local - Partida]])</f>
        <v>TIQ</v>
      </c>
      <c r="AL122" s="278" t="str">
        <f>IF(BS_CONTROLE[[#This Row],[Local - Encerramento]]=0, "-", BS_CONTROLE[[#This Row],[Local - Encerramento]])</f>
        <v>TRO</v>
      </c>
      <c r="AM122" s="278" t="str">
        <f>IF(BS_CONTROLE[[#This Row],[Entre - Estações]]=0, "-", BS_CONTROLE[[#This Row],[Entre - Estações]])</f>
        <v>TIQ-TRO</v>
      </c>
      <c r="AN122" s="278" t="str">
        <f>IF(BS_CONTROLE[[#This Row],[SB]]=0, "-", BS_CONTROLE[[#This Row],[SB]])</f>
        <v>TIQTRO</v>
      </c>
      <c r="AO122" s="279">
        <f>IF(BS_CONTROLE[[#This Row],[SUB]]=0, "-", BS_CONTROLE[[#This Row],[SUB]])</f>
        <v>98</v>
      </c>
      <c r="AP122" s="280">
        <f>IF(BS_CONTROLE[[#This Row],[KM - Inicio]]=0, "-", BS_CONTROLE[[#This Row],[KM - Inicio]])</f>
        <v>617</v>
      </c>
      <c r="AQ122" s="280" t="str">
        <f>IF(BS_CONTROLE[[#This Row],[KM - Fim]]=0, "-", BS_CONTROLE[[#This Row],[KM - Fim]])</f>
        <v>-</v>
      </c>
      <c r="AR122" s="242">
        <v>0.32847222222222222</v>
      </c>
      <c r="AS122" s="242">
        <v>0.35208333333333336</v>
      </c>
      <c r="AT122" s="242">
        <v>0.39374999999999999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4.166666666666663E-2</v>
      </c>
      <c r="AZ122" s="13"/>
      <c r="BA122" s="71">
        <v>140</v>
      </c>
      <c r="BB122" s="10" t="str">
        <f>IFERROR(_xlfn.XLOOKUP(AI122, BS_ATIVIDADE[ATIVIDADE],BS_ATIVIDADE[UNIDADE] ), "*")</f>
        <v>KM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2" s="11" t="str">
        <f>IFERROR(_xlfn.XLOOKUP(AO122, BASE_MAPA!$D$2:$D$359, BASE_MAPA!$I$2:$I$359), "ERRO")</f>
        <v>ALTO ARAGUAIA - RONDONOPOLIS</v>
      </c>
      <c r="BF122" s="281" t="str">
        <f>IF(BS_CONTROLE[[#This Row],[Responsavel pelo boletim]]=0, "-", BS_CONTROLE[[#This Row],[Responsavel pelo boletim]])</f>
        <v>Miguel</v>
      </c>
      <c r="BG122" s="15"/>
      <c r="BH122" s="16">
        <v>2</v>
      </c>
      <c r="BI122" s="16"/>
      <c r="BJ122" s="16" t="s">
        <v>1459</v>
      </c>
      <c r="BK122" s="16" t="s">
        <v>1459</v>
      </c>
      <c r="BL122" s="15"/>
      <c r="BM122" s="14" t="s">
        <v>988</v>
      </c>
      <c r="BN122" s="14" t="s">
        <v>988</v>
      </c>
      <c r="BO122" s="165" t="s">
        <v>988</v>
      </c>
      <c r="BP122" s="16"/>
      <c r="BQ122" s="12" t="str">
        <f t="shared" si="12"/>
        <v>Intervalo</v>
      </c>
      <c r="BR122" s="18">
        <f t="shared" si="13"/>
        <v>0.99999999999999911</v>
      </c>
      <c r="BS122" s="18">
        <f t="shared" si="14"/>
        <v>1</v>
      </c>
      <c r="BT122" s="225" t="str">
        <f t="shared" si="15"/>
        <v>OKOK</v>
      </c>
    </row>
    <row r="123" spans="1:72" hidden="1">
      <c r="A123" s="50" t="str">
        <f t="shared" si="11"/>
        <v>W70</v>
      </c>
      <c r="B123" s="171"/>
      <c r="C123" s="8" t="str">
        <f>IF(BS_CONTROLE[[#This Row],[DATA]]="","",WEEKNUM(BS_CONTROLE[[#This Row],[DATA]]))</f>
        <v/>
      </c>
      <c r="D123" s="51" t="s">
        <v>842</v>
      </c>
      <c r="E123" s="314">
        <v>54</v>
      </c>
      <c r="F123" s="172" t="s">
        <v>782</v>
      </c>
      <c r="G123" s="9" t="str">
        <f>IF(D123="","*",VLOOKUP(F123,BS_ATIVIDADE[#All],3,FALSE))</f>
        <v>OUTROS</v>
      </c>
      <c r="H123" s="173" t="s">
        <v>1262</v>
      </c>
      <c r="I123" s="173" t="s">
        <v>1262</v>
      </c>
      <c r="J123" s="217">
        <v>74</v>
      </c>
      <c r="K123" s="217">
        <v>501</v>
      </c>
      <c r="L123" s="83" t="s">
        <v>608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23" s="204" t="s">
        <v>593</v>
      </c>
      <c r="O123" s="173">
        <v>0.33333333333333331</v>
      </c>
      <c r="P123" s="173">
        <v>4.1666666666666664E-2</v>
      </c>
      <c r="Q123" s="83">
        <v>16</v>
      </c>
      <c r="R123" s="10" t="str">
        <f>IFERROR(_xlfn.XLOOKUP(F123, BS_ATIVIDADE[ATIVIDADE],BS_ATIVIDADE[UNIDADE] ), "*")</f>
        <v>VAGÕES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3" s="80" t="str">
        <f>IFERROR(_xlfn.XLOOKUP(J123, BASE_MAPA!$D$2:$D$359, BASE_MAPA!$I$2:$I$359), "ERRO")</f>
        <v>MARCO INICIAL - ALTO ARAGUAIA</v>
      </c>
      <c r="V123" s="198" t="s">
        <v>1256</v>
      </c>
      <c r="W123" s="173" t="s">
        <v>1460</v>
      </c>
      <c r="X123" s="218" t="s">
        <v>963</v>
      </c>
      <c r="Y123" s="158"/>
      <c r="Z123" s="158" t="s">
        <v>959</v>
      </c>
      <c r="AA123" s="83" t="s">
        <v>1364</v>
      </c>
      <c r="AB123" s="70" t="s">
        <v>954</v>
      </c>
      <c r="AC123" s="70" t="s">
        <v>949</v>
      </c>
      <c r="AD123" s="173">
        <v>0.35416666666666669</v>
      </c>
      <c r="AE123" s="83">
        <v>9414</v>
      </c>
      <c r="AF123" s="83">
        <v>7632</v>
      </c>
      <c r="AG123" s="83" t="s">
        <v>608</v>
      </c>
      <c r="AH123" s="48"/>
      <c r="AI123" s="142" t="str">
        <f>IF(BS_CONTROLE[[#This Row],[Atividade]]=0, "-", BS_CONTROLE[[#This Row],[Atividade]])</f>
        <v>PDM - PEDRA - CARGA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TAG</v>
      </c>
      <c r="AL123" s="278" t="str">
        <f>IF(BS_CONTROLE[[#This Row],[Local - Encerramento]]=0, "-", BS_CONTROLE[[#This Row],[Local - Encerramento]])</f>
        <v>TAG</v>
      </c>
      <c r="AM123" s="278" t="str">
        <f>IF(BS_CONTROLE[[#This Row],[Entre - Estações]]=0, "-", BS_CONTROLE[[#This Row],[Entre - Estações]])</f>
        <v>TGR</v>
      </c>
      <c r="AN123" s="278" t="str">
        <f>IF(BS_CONTROLE[[#This Row],[SB]]=0, "-", BS_CONTROLE[[#This Row],[SB]])</f>
        <v>TGR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501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0</v>
      </c>
      <c r="AZ123" s="13"/>
      <c r="BA123" s="71"/>
      <c r="BB123" s="10" t="str">
        <f>IFERROR(_xlfn.XLOOKUP(AI123, BS_ATIVIDADE[ATIVIDADE],BS_ATIVIDADE[UNIDADE] ), "*")</f>
        <v>VAGÕES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3" s="11" t="str">
        <f>IFERROR(_xlfn.XLOOKUP(AO123, BASE_MAPA!$D$2:$D$359, BASE_MAPA!$I$2:$I$359), "ERRO")</f>
        <v>MARCO INICIAL - ALTO ARAGUAIA</v>
      </c>
      <c r="BF123" s="281" t="str">
        <f>IF(BS_CONTROLE[[#This Row],[Responsavel pelo boletim]]=0, "-", BS_CONTROLE[[#This Row],[Responsavel pelo boletim]])</f>
        <v xml:space="preserve">camila 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2" hidden="1">
      <c r="A124" s="50" t="str">
        <f t="shared" si="11"/>
        <v>BRUNO (TF-525)46001</v>
      </c>
      <c r="B124" s="171">
        <v>46001</v>
      </c>
      <c r="C124" s="8">
        <f>IF(BS_CONTROLE[[#This Row],[DATA]]="","",WEEKNUM(BS_CONTROLE[[#This Row],[DATA]]))</f>
        <v>50</v>
      </c>
      <c r="D124" s="51" t="s">
        <v>869</v>
      </c>
      <c r="E124" s="314">
        <v>56</v>
      </c>
      <c r="F124" s="172" t="s">
        <v>791</v>
      </c>
      <c r="G124" s="9" t="str">
        <f>IF(D124="","*",VLOOKUP(F124,BS_ATIVIDADE[#All],3,FALSE))</f>
        <v>SOLDA</v>
      </c>
      <c r="H124" s="204" t="str" cm="1">
        <f t="array" ref="H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124" s="173" t="s">
        <v>608</v>
      </c>
      <c r="J124" s="217">
        <v>74</v>
      </c>
      <c r="K124" s="217">
        <v>446</v>
      </c>
      <c r="L124" s="217">
        <v>445.7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124" s="173">
        <v>0.33333333333333331</v>
      </c>
      <c r="P124" s="173">
        <v>6.25E-2</v>
      </c>
      <c r="Q124" s="83">
        <v>1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4" s="80" t="str">
        <f>IFERROR(_xlfn.XLOOKUP(J124, BASE_MAPA!$D$2:$D$359, BASE_MAPA!$I$2:$I$359), "ERRO")</f>
        <v>MARCO INICIAL - ALTO ARAGUAIA</v>
      </c>
      <c r="V124" s="198" t="s">
        <v>1225</v>
      </c>
      <c r="W124" s="173" t="s">
        <v>1369</v>
      </c>
      <c r="X124" s="218" t="s">
        <v>963</v>
      </c>
      <c r="Y124" s="158"/>
      <c r="Z124" s="158" t="s">
        <v>964</v>
      </c>
      <c r="AA124" s="83" t="s">
        <v>608</v>
      </c>
      <c r="AB124" s="70" t="s">
        <v>608</v>
      </c>
      <c r="AC124" s="70" t="s">
        <v>608</v>
      </c>
      <c r="AD124" s="173" t="s">
        <v>608</v>
      </c>
      <c r="AE124" s="83" t="s">
        <v>608</v>
      </c>
      <c r="AF124" s="83" t="s">
        <v>608</v>
      </c>
      <c r="AG124" s="83" t="s">
        <v>608</v>
      </c>
      <c r="AH124" s="48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78" t="str">
        <f>IF(BS_CONTROLE[[#This Row],[Local - Partida]]=0, "-", BS_CONTROLE[[#This Row],[Local - Partida]])</f>
        <v>440TVL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TPC-TVL</v>
      </c>
      <c r="AN124" s="278" t="str">
        <f>IF(BS_CONTROLE[[#This Row],[SB]]=0, "-", BS_CONTROLE[[#This Row],[SB]])</f>
        <v>440TVL</v>
      </c>
      <c r="AO124" s="279">
        <f>IF(BS_CONTROLE[[#This Row],[SUB]]=0, "-", BS_CONTROLE[[#This Row],[SUB]])</f>
        <v>74</v>
      </c>
      <c r="AP124" s="280">
        <f>IF(BS_CONTROLE[[#This Row],[KM - Inicio]]=0, "-", BS_CONTROLE[[#This Row],[KM - Inicio]])</f>
        <v>446</v>
      </c>
      <c r="AQ124" s="280">
        <f>IF(BS_CONTROLE[[#This Row],[KM - Fim]]=0, "-", BS_CONTROLE[[#This Row],[KM - Fim]])</f>
        <v>445.7</v>
      </c>
      <c r="AR124" s="242">
        <v>0.30902777777777779</v>
      </c>
      <c r="AS124" s="242">
        <v>0</v>
      </c>
      <c r="AT124" s="242">
        <v>0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</v>
      </c>
      <c r="AZ124" s="13"/>
      <c r="BA124" s="71">
        <v>0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4" s="11" t="str">
        <f>IFERROR(_xlfn.XLOOKUP(AO124, BASE_MAPA!$D$2:$D$359, BASE_MAPA!$I$2:$I$359), "ERRO")</f>
        <v>MARCO INICIAL - ALTO ARAGUAIA</v>
      </c>
      <c r="BF124" s="281" t="str">
        <f>IF(BS_CONTROLE[[#This Row],[Responsavel pelo boletim]]=0, "-", BS_CONTROLE[[#This Row],[Responsavel pelo boletim]])</f>
        <v>Bruno</v>
      </c>
      <c r="BG124" s="15"/>
      <c r="BH124" s="16">
        <v>0</v>
      </c>
      <c r="BI124" s="16"/>
      <c r="BJ124" s="16" t="s">
        <v>1461</v>
      </c>
      <c r="BK124" s="16" t="s">
        <v>1461</v>
      </c>
      <c r="BL124" s="15"/>
      <c r="BM124" s="14" t="s">
        <v>990</v>
      </c>
      <c r="BN124" s="14" t="s">
        <v>1015</v>
      </c>
      <c r="BO124" s="165" t="s">
        <v>1015</v>
      </c>
      <c r="BP124" s="16" t="s">
        <v>1461</v>
      </c>
      <c r="BQ124" s="12" t="str">
        <f t="shared" si="12"/>
        <v>Produção e Intervalo</v>
      </c>
      <c r="BR124" s="18">
        <f t="shared" si="13"/>
        <v>0</v>
      </c>
      <c r="BS124" s="18">
        <f t="shared" si="14"/>
        <v>0</v>
      </c>
      <c r="BT124" s="225" t="str">
        <f t="shared" si="15"/>
        <v>CondiçõesClimáticaChuva</v>
      </c>
    </row>
    <row r="125" spans="1:72" hidden="1">
      <c r="A125" s="50" t="str">
        <f t="shared" si="11"/>
        <v>ELSON (TF-526)46001</v>
      </c>
      <c r="B125" s="171">
        <v>46001</v>
      </c>
      <c r="C125" s="8">
        <f>IF(BS_CONTROLE[[#This Row],[DATA]]="","",WEEKNUM(BS_CONTROLE[[#This Row],[DATA]]))</f>
        <v>50</v>
      </c>
      <c r="D125" s="51" t="s">
        <v>891</v>
      </c>
      <c r="E125" s="314">
        <v>396</v>
      </c>
      <c r="F125" s="172" t="s">
        <v>791</v>
      </c>
      <c r="G125" s="9" t="str">
        <f>IF(D125="","*",VLOOKUP(F125,BS_ATIVIDADE[#All],3,FALSE))</f>
        <v>SOLDA</v>
      </c>
      <c r="H125" s="204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125" s="173" t="s">
        <v>608</v>
      </c>
      <c r="J125" s="217">
        <v>74</v>
      </c>
      <c r="K125" s="217">
        <v>321</v>
      </c>
      <c r="L125" s="83" t="s">
        <v>608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25" s="173">
        <v>0.375</v>
      </c>
      <c r="P125" s="173">
        <v>6.25E-2</v>
      </c>
      <c r="Q125" s="83">
        <v>1</v>
      </c>
      <c r="R125" s="10" t="str">
        <f>IFERROR(_xlfn.XLOOKUP(F125, BS_ATIVIDADE[ATIVIDADE],BS_ATIVIDADE[UNIDADE] ), "*")</f>
        <v>Nº DE SOLDA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5" s="80" t="str">
        <f>IFERROR(_xlfn.XLOOKUP(J125, BASE_MAPA!$D$2:$D$359, BASE_MAPA!$I$2:$I$359), "ERRO")</f>
        <v>MARCO INICIAL - ALTO ARAGUAIA</v>
      </c>
      <c r="V125" s="198" t="s">
        <v>1240</v>
      </c>
      <c r="W125" s="173" t="s">
        <v>1369</v>
      </c>
      <c r="X125" s="218" t="s">
        <v>963</v>
      </c>
      <c r="Y125" s="158"/>
      <c r="Z125" s="158" t="s">
        <v>968</v>
      </c>
      <c r="AA125" s="83" t="s">
        <v>608</v>
      </c>
      <c r="AB125" s="70" t="s">
        <v>608</v>
      </c>
      <c r="AC125" s="70" t="s">
        <v>608</v>
      </c>
      <c r="AD125" s="173" t="s">
        <v>608</v>
      </c>
      <c r="AE125" s="83" t="s">
        <v>608</v>
      </c>
      <c r="AF125" s="83" t="s">
        <v>608</v>
      </c>
      <c r="AG125" s="83" t="s">
        <v>608</v>
      </c>
      <c r="AH125" s="48"/>
      <c r="AI125" s="142" t="str">
        <f>IF(BS_CONTROLE[[#This Row],[Atividade]]=0, "-", BS_CONTROLE[[#This Row],[Atividade]])</f>
        <v>PDM - SOLDA</v>
      </c>
      <c r="AJ125" s="9" t="str">
        <f>IF(D125="","*",VLOOKUP(AI125,BS_ATIVIDADE[#Data],3,FALSE))</f>
        <v>SOLDA</v>
      </c>
      <c r="AK125" s="278" t="str">
        <f>IF(BS_CONTROLE[[#This Row],[Local - Partida]]=0, "-", BS_CONTROLE[[#This Row],[Local - Partida]])</f>
        <v>TMR326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TMR-TLA</v>
      </c>
      <c r="AN125" s="278" t="str">
        <f>IF(BS_CONTROLE[[#This Row],[SB]]=0, "-", BS_CONTROLE[[#This Row],[SB]])</f>
        <v>TMR326</v>
      </c>
      <c r="AO125" s="279">
        <f>IF(BS_CONTROLE[[#This Row],[SUB]]=0, "-", BS_CONTROLE[[#This Row],[SUB]])</f>
        <v>74</v>
      </c>
      <c r="AP125" s="280">
        <f>IF(BS_CONTROLE[[#This Row],[KM - Inicio]]=0, "-", BS_CONTROLE[[#This Row],[KM - Inicio]])</f>
        <v>321</v>
      </c>
      <c r="AQ125" s="280" t="str">
        <f>IF(BS_CONTROLE[[#This Row],[KM - Fim]]=0, "-", BS_CONTROLE[[#This Row],[KM - Fim]])</f>
        <v>-</v>
      </c>
      <c r="AR125" s="242">
        <v>0.31944444444444442</v>
      </c>
      <c r="AS125" s="242">
        <v>0</v>
      </c>
      <c r="AT125" s="242">
        <v>0</v>
      </c>
      <c r="AU125" s="38"/>
      <c r="AV125" s="38"/>
      <c r="AW125" s="38"/>
      <c r="AX125" s="38"/>
      <c r="AY125" s="313">
        <f>IF(D125="","*",IFERROR(IF(ISODD(COUNT(AS125:AX125)),"ERRO",SUM((AT125-AS125),(AV125-AU125),(AX125-AW125))),"ERRO"))</f>
        <v>0</v>
      </c>
      <c r="AZ125" s="13"/>
      <c r="BA125" s="71">
        <v>0</v>
      </c>
      <c r="BB125" s="10" t="str">
        <f>IFERROR(_xlfn.XLOOKUP(AI125, BS_ATIVIDADE[ATIVIDADE],BS_ATIVIDADE[UNIDADE] ), "*")</f>
        <v>Nº DE SOLDA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5" s="11" t="str">
        <f>IFERROR(_xlfn.XLOOKUP(AO125, BASE_MAPA!$D$2:$D$359, BASE_MAPA!$I$2:$I$359), "ERRO")</f>
        <v>MARCO INICIAL - ALTO ARAGUAIA</v>
      </c>
      <c r="BF125" s="281" t="str">
        <f>IF(BS_CONTROLE[[#This Row],[Responsavel pelo boletim]]=0, "-", BS_CONTROLE[[#This Row],[Responsavel pelo boletim]])</f>
        <v>Elson</v>
      </c>
      <c r="BG125" s="15"/>
      <c r="BH125" s="16">
        <v>0</v>
      </c>
      <c r="BI125" s="16"/>
      <c r="BJ125" s="16" t="s">
        <v>1462</v>
      </c>
      <c r="BK125" s="16" t="s">
        <v>1462</v>
      </c>
      <c r="BL125" s="15"/>
      <c r="BM125" s="14" t="s">
        <v>990</v>
      </c>
      <c r="BN125" s="14" t="s">
        <v>1015</v>
      </c>
      <c r="BO125" s="165" t="s">
        <v>1015</v>
      </c>
      <c r="BP125" s="16" t="s">
        <v>1462</v>
      </c>
      <c r="BQ125" s="12" t="str">
        <f t="shared" si="12"/>
        <v>Produção e Intervalo</v>
      </c>
      <c r="BR125" s="18">
        <f t="shared" si="13"/>
        <v>0</v>
      </c>
      <c r="BS125" s="18">
        <f t="shared" si="14"/>
        <v>0</v>
      </c>
      <c r="BT125" s="225" t="str">
        <f t="shared" si="15"/>
        <v>CondiçõesClimáticaChuva</v>
      </c>
    </row>
    <row r="126" spans="1:72" hidden="1">
      <c r="A126" s="50" t="str">
        <f t="shared" si="11"/>
        <v>MOD FN46001</v>
      </c>
      <c r="B126" s="171">
        <v>46001</v>
      </c>
      <c r="C126" s="8">
        <f>IF(BS_CONTROLE[[#This Row],[DATA]]="","",WEEKNUM(BS_CONTROLE[[#This Row],[DATA]]))</f>
        <v>50</v>
      </c>
      <c r="D126" s="51" t="s">
        <v>625</v>
      </c>
      <c r="E126" s="314">
        <v>273</v>
      </c>
      <c r="F126" s="172" t="s">
        <v>605</v>
      </c>
      <c r="G126" s="9" t="str">
        <f>IF(D126="","*",VLOOKUP(F126,BS_ATIVIDADE[#All],3,FALSE))</f>
        <v>OUTROS</v>
      </c>
      <c r="H126" s="173" t="s">
        <v>608</v>
      </c>
      <c r="I126" s="173" t="s">
        <v>608</v>
      </c>
      <c r="J126" s="217">
        <v>74</v>
      </c>
      <c r="K126" s="217">
        <v>217</v>
      </c>
      <c r="L126" s="217">
        <v>213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6" s="173">
        <v>0.41666666666666669</v>
      </c>
      <c r="P126" s="173">
        <v>0.125</v>
      </c>
      <c r="Q126" s="83">
        <v>1</v>
      </c>
      <c r="R126" s="10" t="str">
        <f>IFERROR(_xlfn.XLOOKUP(F126, BS_ATIVIDADE[ATIVIDADE],BS_ATIVIDADE[UNIDADE] ), "*")</f>
        <v>BINÁRIO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6" s="80" t="str">
        <f>IFERROR(_xlfn.XLOOKUP(J126, BASE_MAPA!$D$2:$D$359, BASE_MAPA!$I$2:$I$359), "ERRO")</f>
        <v>MARCO INICIAL - ALTO ARAGUAIA</v>
      </c>
      <c r="V126" s="198" t="s">
        <v>1397</v>
      </c>
      <c r="W126" s="173" t="s">
        <v>1439</v>
      </c>
      <c r="X126" s="218" t="s">
        <v>963</v>
      </c>
      <c r="Y126" s="158"/>
      <c r="Z126" s="158" t="s">
        <v>959</v>
      </c>
      <c r="AA126" s="83" t="s">
        <v>608</v>
      </c>
      <c r="AB126" s="70" t="s">
        <v>608</v>
      </c>
      <c r="AC126" s="70" t="s">
        <v>608</v>
      </c>
      <c r="AD126" s="173" t="s">
        <v>608</v>
      </c>
      <c r="AE126" s="83" t="s">
        <v>608</v>
      </c>
      <c r="AF126" s="83" t="s">
        <v>608</v>
      </c>
      <c r="AG126" s="83"/>
      <c r="AH126" s="48"/>
      <c r="AI126" s="142" t="str">
        <f>IF(BS_CONTROLE[[#This Row],[Atividade]]=0, "-", BS_CONTROLE[[#This Row],[Atividade]])</f>
        <v>BLOCO</v>
      </c>
      <c r="AJ126" s="9" t="str">
        <f>IF(D126="","*",VLOOKUP(AI126,BS_ATIVIDADE[#Data],3,FALSE))</f>
        <v>OUTROS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TID-TVI</v>
      </c>
      <c r="AN126" s="278" t="str">
        <f>IF(BS_CONTROLE[[#This Row],[SB]]=0, "-", BS_CONTROLE[[#This Row],[SB]])</f>
        <v>213TVI</v>
      </c>
      <c r="AO126" s="279">
        <f>IF(BS_CONTROLE[[#This Row],[SUB]]=0, "-", BS_CONTROLE[[#This Row],[SUB]])</f>
        <v>74</v>
      </c>
      <c r="AP126" s="280">
        <f>IF(BS_CONTROLE[[#This Row],[KM - Inicio]]=0, "-", BS_CONTROLE[[#This Row],[KM - Inicio]])</f>
        <v>217</v>
      </c>
      <c r="AQ126" s="280">
        <f>IF(BS_CONTROLE[[#This Row],[KM - Fim]]=0, "-", BS_CONTROLE[[#This Row],[KM - Fim]])</f>
        <v>213</v>
      </c>
      <c r="AR126" s="242">
        <v>0</v>
      </c>
      <c r="AS126" s="242">
        <v>0</v>
      </c>
      <c r="AT126" s="242">
        <v>0</v>
      </c>
      <c r="AU126" s="38"/>
      <c r="AV126" s="38"/>
      <c r="AW126" s="38"/>
      <c r="AX126" s="38"/>
      <c r="AY126" s="313">
        <f>IF(D126="","*",IFERROR(IF(ISODD(COUNT(AS126:AX126)),"ERRO",SUM((AT126-AS126),(AV126-AU126),(AX126-AW126))),"ERRO"))</f>
        <v>0</v>
      </c>
      <c r="AZ126" s="13"/>
      <c r="BA126" s="71">
        <v>0</v>
      </c>
      <c r="BB126" s="10" t="str">
        <f>IFERROR(_xlfn.XLOOKUP(AI126, BS_ATIVIDADE[ATIVIDADE],BS_ATIVIDADE[UNIDADE] ), "*")</f>
        <v>BINÁRIO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6" s="11" t="str">
        <f>IFERROR(_xlfn.XLOOKUP(AO126, BASE_MAPA!$D$2:$D$359, BASE_MAPA!$I$2:$I$359), "ERRO")</f>
        <v>MARCO INICIAL - ALTO ARAGUAIA</v>
      </c>
      <c r="BF126" s="281" t="str">
        <f>IF(BS_CONTROLE[[#This Row],[Responsavel pelo boletim]]=0, "-", BS_CONTROLE[[#This Row],[Responsavel pelo boletim]])</f>
        <v>Guilherme</v>
      </c>
      <c r="BG126" s="15"/>
      <c r="BH126" s="16">
        <v>0</v>
      </c>
      <c r="BI126" s="16"/>
      <c r="BJ126" s="16" t="s">
        <v>1434</v>
      </c>
      <c r="BK126" s="16" t="s">
        <v>1434</v>
      </c>
      <c r="BL126" s="15"/>
      <c r="BM126" s="14" t="s">
        <v>994</v>
      </c>
      <c r="BN126" s="14" t="s">
        <v>994</v>
      </c>
      <c r="BO126" s="165" t="s">
        <v>994</v>
      </c>
      <c r="BP126" s="16" t="s">
        <v>1434</v>
      </c>
      <c r="BQ126" s="12" t="str">
        <f t="shared" si="12"/>
        <v>Produção e Intervalo</v>
      </c>
      <c r="BR126" s="18">
        <f t="shared" si="13"/>
        <v>0</v>
      </c>
      <c r="BS126" s="18">
        <f t="shared" si="14"/>
        <v>0</v>
      </c>
      <c r="BT126" s="225" t="str">
        <f t="shared" si="15"/>
        <v>SemOportunidadeSemOportunidade</v>
      </c>
    </row>
    <row r="127" spans="1:72" hidden="1">
      <c r="A127" s="50" t="str">
        <f t="shared" si="11"/>
        <v>W5046001</v>
      </c>
      <c r="B127" s="171">
        <v>46001</v>
      </c>
      <c r="C127" s="8">
        <f>IF(BS_CONTROLE[[#This Row],[DATA]]="","",WEEKNUM(BS_CONTROLE[[#This Row],[DATA]]))</f>
        <v>50</v>
      </c>
      <c r="D127" s="51" t="s">
        <v>833</v>
      </c>
      <c r="E127" s="318">
        <v>274</v>
      </c>
      <c r="F127" s="172" t="s">
        <v>731</v>
      </c>
      <c r="G127" s="9" t="str">
        <f>IF(D127="","*",VLOOKUP(F127,BS_ATIVIDADE[#All],3,FALSE))</f>
        <v>MODERNIZAÇÃO</v>
      </c>
      <c r="H127" s="173" t="s">
        <v>1314</v>
      </c>
      <c r="I127" s="173" t="s">
        <v>264</v>
      </c>
      <c r="J127" s="217">
        <v>74</v>
      </c>
      <c r="K127" s="217">
        <v>217</v>
      </c>
      <c r="L127" s="217">
        <v>213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27" s="173">
        <v>0.33333333333333331</v>
      </c>
      <c r="P127" s="173">
        <v>6.9444444444444447E-4</v>
      </c>
      <c r="Q127" s="83">
        <v>1400</v>
      </c>
      <c r="R127" s="10" t="str">
        <f>IFERROR(_xlfn.XLOOKUP(F127, BS_ATIVIDADE[ATIVIDADE],BS_ATIVIDADE[UNIDADE] ), "*")</f>
        <v>Nº DE DORMENTES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7" s="80" t="str">
        <f>IFERROR(_xlfn.XLOOKUP(J127, BASE_MAPA!$D$2:$D$359, BASE_MAPA!$I$2:$I$359), "ERRO")</f>
        <v>MARCO INICIAL - ALTO ARAGUAIA</v>
      </c>
      <c r="V127" s="198" t="s">
        <v>1397</v>
      </c>
      <c r="W127" s="173" t="s">
        <v>1440</v>
      </c>
      <c r="X127" s="218" t="s">
        <v>963</v>
      </c>
      <c r="Y127" s="158"/>
      <c r="Z127" s="158" t="s">
        <v>959</v>
      </c>
      <c r="AA127" s="83" t="s">
        <v>1320</v>
      </c>
      <c r="AB127" s="70" t="s">
        <v>954</v>
      </c>
      <c r="AC127" s="70" t="s">
        <v>949</v>
      </c>
      <c r="AD127" s="173">
        <v>0.25</v>
      </c>
      <c r="AE127" s="83">
        <v>7671</v>
      </c>
      <c r="AF127" s="83">
        <v>9322</v>
      </c>
      <c r="AG127" s="83" t="s">
        <v>608</v>
      </c>
      <c r="AH127" s="48"/>
      <c r="AI127" s="142" t="str">
        <f>IF(BS_CONTROLE[[#This Row],[Atividade]]=0, "-", BS_CONTROLE[[#This Row],[Atividade]])</f>
        <v>MODERNIZAÇÃO - DORMENTE - DESCARGA</v>
      </c>
      <c r="AJ127" s="9" t="str">
        <f>IF(D127="","*",VLOOKUP(AI127,BS_ATIVIDADE[#Data],3,FALSE))</f>
        <v>MODERNIZAÇÃO</v>
      </c>
      <c r="AK127" s="278" t="str">
        <f>IF(BS_CONTROLE[[#This Row],[Local - Partida]]=0, "-", BS_CONTROLE[[#This Row],[Local - Partida]])</f>
        <v xml:space="preserve">TCS2 </v>
      </c>
      <c r="AL127" s="278" t="str">
        <f>IF(BS_CONTROLE[[#This Row],[Local - Encerramento]]=0, "-", BS_CONTROLE[[#This Row],[Local - Encerramento]])</f>
        <v>TCS2</v>
      </c>
      <c r="AM127" s="278" t="str">
        <f>IF(BS_CONTROLE[[#This Row],[Entre - Estações]]=0, "-", BS_CONTROLE[[#This Row],[Entre - Estações]])</f>
        <v>TID-TVI</v>
      </c>
      <c r="AN127" s="278" t="str">
        <f>IF(BS_CONTROLE[[#This Row],[SB]]=0, "-", BS_CONTROLE[[#This Row],[SB]])</f>
        <v>213TVI</v>
      </c>
      <c r="AO127" s="279">
        <f>IF(BS_CONTROLE[[#This Row],[SUB]]=0, "-", BS_CONTROLE[[#This Row],[SUB]])</f>
        <v>74</v>
      </c>
      <c r="AP127" s="280">
        <f>IF(BS_CONTROLE[[#This Row],[KM - Inicio]]=0, "-", BS_CONTROLE[[#This Row],[KM - Inicio]])</f>
        <v>217</v>
      </c>
      <c r="AQ127" s="280">
        <f>IF(BS_CONTROLE[[#This Row],[KM - Fim]]=0, "-", BS_CONTROLE[[#This Row],[KM - Fim]])</f>
        <v>213</v>
      </c>
      <c r="AR127" s="242">
        <v>0</v>
      </c>
      <c r="AS127" s="242">
        <v>0</v>
      </c>
      <c r="AT127" s="242">
        <v>0</v>
      </c>
      <c r="AU127" s="38"/>
      <c r="AV127" s="38"/>
      <c r="AW127" s="38"/>
      <c r="AX127" s="38"/>
      <c r="AY127" s="313">
        <f>IF(D127="","*",IFERROR(IF(ISODD(COUNT(AS127:AX127)),"ERRO",SUM((AT127-AS127),(AV127-AU127),(AX127-AW127))),"ERRO"))</f>
        <v>0</v>
      </c>
      <c r="AZ127" s="13"/>
      <c r="BA127" s="71">
        <v>0</v>
      </c>
      <c r="BB127" s="10" t="str">
        <f>IFERROR(_xlfn.XLOOKUP(AI127, BS_ATIVIDADE[ATIVIDADE],BS_ATIVIDADE[UNIDADE] ), "*")</f>
        <v>Nº DE DORMENTES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7" s="11" t="str">
        <f>IFERROR(_xlfn.XLOOKUP(AO127, BASE_MAPA!$D$2:$D$359, BASE_MAPA!$I$2:$I$359), "ERRO")</f>
        <v>MARCO INICIAL - ALTO ARAGUAIA</v>
      </c>
      <c r="BF127" s="281" t="str">
        <f>IF(BS_CONTROLE[[#This Row],[Responsavel pelo boletim]]=0, "-", BS_CONTROLE[[#This Row],[Responsavel pelo boletim]])</f>
        <v>Guilherme</v>
      </c>
      <c r="BG127" s="15"/>
      <c r="BH127" s="16">
        <v>0</v>
      </c>
      <c r="BI127" s="16"/>
      <c r="BJ127" s="16" t="s">
        <v>1434</v>
      </c>
      <c r="BK127" s="16" t="s">
        <v>1434</v>
      </c>
      <c r="BL127" s="15"/>
      <c r="BM127" s="14" t="s">
        <v>994</v>
      </c>
      <c r="BN127" s="14" t="s">
        <v>994</v>
      </c>
      <c r="BO127" s="165" t="s">
        <v>994</v>
      </c>
      <c r="BP127" s="16" t="s">
        <v>1434</v>
      </c>
      <c r="BQ127" s="12" t="str">
        <f t="shared" si="12"/>
        <v>Produção e Intervalo</v>
      </c>
      <c r="BR127" s="18">
        <f t="shared" si="13"/>
        <v>0</v>
      </c>
      <c r="BS127" s="18">
        <f t="shared" si="14"/>
        <v>0</v>
      </c>
      <c r="BT127" s="225" t="str">
        <f t="shared" si="15"/>
        <v>SemOportunidadeSemOportunidade</v>
      </c>
    </row>
    <row r="128" spans="1:72" hidden="1">
      <c r="A128" s="50" t="str">
        <f t="shared" si="11"/>
        <v>V86</v>
      </c>
      <c r="B128" s="171"/>
      <c r="C128" s="8" t="str">
        <f>IF(BS_CONTROLE[[#This Row],[DATA]]="","",WEEKNUM(BS_CONTROLE[[#This Row],[DATA]]))</f>
        <v/>
      </c>
      <c r="D128" s="51" t="s">
        <v>817</v>
      </c>
      <c r="E128" s="314">
        <v>61</v>
      </c>
      <c r="F128" s="172" t="s">
        <v>714</v>
      </c>
      <c r="G128" s="9" t="str">
        <f>IF(D128="","*",VLOOKUP(F128,BS_ATIVIDADE[#All],3,FALSE))</f>
        <v>MECANIZAÇÃO - SOCADORA</v>
      </c>
      <c r="H128" s="173" t="s">
        <v>248</v>
      </c>
      <c r="I128" s="173" t="s">
        <v>248</v>
      </c>
      <c r="J128" s="217">
        <v>74</v>
      </c>
      <c r="K128" s="217">
        <v>200</v>
      </c>
      <c r="L128" s="217">
        <v>194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28" s="173">
        <v>0.39583333333333331</v>
      </c>
      <c r="P128" s="173">
        <v>6.25E-2</v>
      </c>
      <c r="Q128" s="83">
        <v>834</v>
      </c>
      <c r="R128" s="10" t="str">
        <f>IFERROR(_xlfn.XLOOKUP(F128, BS_ATIVIDADE[ATIVIDADE],BS_ATIVIDADE[UNIDADE] ), "*")</f>
        <v>M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8" s="80" t="str">
        <f>IFERROR(_xlfn.XLOOKUP(J128, BASE_MAPA!$D$2:$D$359, BASE_MAPA!$I$2:$I$359), "ERRO")</f>
        <v>MARCO INICIAL - ALTO ARAGUAIA</v>
      </c>
      <c r="V128" s="198" t="s">
        <v>1237</v>
      </c>
      <c r="W128" s="173" t="s">
        <v>1380</v>
      </c>
      <c r="X128" s="218" t="s">
        <v>969</v>
      </c>
      <c r="Y128" s="158"/>
      <c r="Z128" s="158" t="s">
        <v>964</v>
      </c>
      <c r="AA128" s="83">
        <v>1</v>
      </c>
      <c r="AB128" s="70" t="s">
        <v>954</v>
      </c>
      <c r="AC128" s="70" t="s">
        <v>949</v>
      </c>
      <c r="AD128" s="173">
        <v>0.39583333333333331</v>
      </c>
      <c r="AE128" s="83">
        <v>6236</v>
      </c>
      <c r="AF128" s="83">
        <v>6636</v>
      </c>
      <c r="AG128" s="83" t="s">
        <v>608</v>
      </c>
      <c r="AH128" s="48"/>
      <c r="AI128" s="142" t="str">
        <f>IF(BS_CONTROLE[[#This Row],[Atividade]]=0, "-", BS_CONTROLE[[#This Row],[Atividade]])</f>
        <v>MECANIZAÇÃO - SOCADORA</v>
      </c>
      <c r="AJ128" s="9" t="str">
        <f>IF(D128="","*",VLOOKUP(AI128,BS_ATIVIDADE[#Data],3,FALSE))</f>
        <v>MECANIZAÇÃO - SOCADORA</v>
      </c>
      <c r="AK128" s="278" t="str">
        <f>IF(BS_CONTROLE[[#This Row],[Local - Partida]]=0, "-", BS_CONTROLE[[#This Row],[Local - Partida]])</f>
        <v>TID2</v>
      </c>
      <c r="AL128" s="278" t="str">
        <f>IF(BS_CONTROLE[[#This Row],[Local - Encerramento]]=0, "-", BS_CONTROLE[[#This Row],[Local - Encerramento]])</f>
        <v>TID2</v>
      </c>
      <c r="AM128" s="278" t="str">
        <f>IF(BS_CONTROLE[[#This Row],[Entre - Estações]]=0, "-", BS_CONTROLE[[#This Row],[Entre - Estações]])</f>
        <v>TID-TVI</v>
      </c>
      <c r="AN128" s="278" t="str">
        <f>IF(BS_CONTROLE[[#This Row],[SB]]=0, "-", BS_CONTROLE[[#This Row],[SB]])</f>
        <v>TID201</v>
      </c>
      <c r="AO128" s="279">
        <f>IF(BS_CONTROLE[[#This Row],[SUB]]=0, "-", BS_CONTROLE[[#This Row],[SUB]])</f>
        <v>74</v>
      </c>
      <c r="AP128" s="280">
        <f>IF(BS_CONTROLE[[#This Row],[KM - Inicio]]=0, "-", BS_CONTROLE[[#This Row],[KM - Inicio]])</f>
        <v>200</v>
      </c>
      <c r="AQ128" s="280">
        <f>IF(BS_CONTROLE[[#This Row],[KM - Fim]]=0, "-", BS_CONTROLE[[#This Row],[KM - Fim]])</f>
        <v>194</v>
      </c>
      <c r="AR128" s="242">
        <v>0</v>
      </c>
      <c r="AS128" s="242">
        <v>0</v>
      </c>
      <c r="AT128" s="242">
        <v>0</v>
      </c>
      <c r="AU128" s="38"/>
      <c r="AV128" s="38"/>
      <c r="AW128" s="38"/>
      <c r="AX128" s="38"/>
      <c r="AY128" s="313">
        <f>IF(D128="","*",IFERROR(IF(ISODD(COUNT(AS128:AX128)),"ERRO",SUM((AT128-AS128),(AV128-AU128),(AX128-AW128))),"ERRO"))</f>
        <v>0</v>
      </c>
      <c r="AZ128" s="13"/>
      <c r="BA128" s="71">
        <v>0</v>
      </c>
      <c r="BB128" s="10" t="str">
        <f>IFERROR(_xlfn.XLOOKUP(AI128, BS_ATIVIDADE[ATIVIDADE],BS_ATIVIDADE[UNIDADE] ), "*")</f>
        <v>M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8" s="11" t="str">
        <f>IFERROR(_xlfn.XLOOKUP(AO128, BASE_MAPA!$D$2:$D$359, BASE_MAPA!$I$2:$I$359), "ERRO")</f>
        <v>MARCO INICIAL - ALTO ARAGUAIA</v>
      </c>
      <c r="BF128" s="281" t="str">
        <f>IF(BS_CONTROLE[[#This Row],[Responsavel pelo boletim]]=0, "-", BS_CONTROLE[[#This Row],[Responsavel pelo boletim]])</f>
        <v>Saulo</v>
      </c>
      <c r="BG128" s="15"/>
      <c r="BH128" s="16">
        <v>0</v>
      </c>
      <c r="BI128" s="16"/>
      <c r="BJ128" s="16" t="s">
        <v>1463</v>
      </c>
      <c r="BK128" s="16" t="s">
        <v>1463</v>
      </c>
      <c r="BL128" s="15"/>
      <c r="BM128" s="14" t="s">
        <v>980</v>
      </c>
      <c r="BN128" s="14" t="s">
        <v>1011</v>
      </c>
      <c r="BO128" s="165" t="s">
        <v>1100</v>
      </c>
      <c r="BP128" s="16" t="s">
        <v>1463</v>
      </c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>MecanizaçãoAtivos</v>
      </c>
    </row>
    <row r="129" spans="1:75" hidden="1">
      <c r="A129" s="50" t="str">
        <f t="shared" si="11"/>
        <v>FRANCISCO (TF-670)46001</v>
      </c>
      <c r="B129" s="171">
        <v>46001</v>
      </c>
      <c r="C129" s="8">
        <f>IF(BS_CONTROLE[[#This Row],[DATA]]="","",WEEKNUM(BS_CONTROLE[[#This Row],[DATA]]))</f>
        <v>50</v>
      </c>
      <c r="D129" s="51" t="s">
        <v>894</v>
      </c>
      <c r="E129" s="318">
        <v>62</v>
      </c>
      <c r="F129" s="172" t="s">
        <v>791</v>
      </c>
      <c r="G129" s="9" t="str">
        <f>IF(D129="","*",VLOOKUP(F129,BS_ATIVIDADE[#All],3,FALSE))</f>
        <v>SOLDA</v>
      </c>
      <c r="H129" s="204" t="str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29" s="173" t="s">
        <v>608</v>
      </c>
      <c r="J129" s="217">
        <v>74</v>
      </c>
      <c r="K129" s="217">
        <v>109.1</v>
      </c>
      <c r="L129" s="217" t="s">
        <v>608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29" s="173">
        <v>0.375</v>
      </c>
      <c r="P129" s="173">
        <v>6.25E-2</v>
      </c>
      <c r="Q129" s="83">
        <v>1</v>
      </c>
      <c r="R129" s="10" t="str">
        <f>IFERROR(_xlfn.XLOOKUP(F129, BS_ATIVIDADE[ATIVIDADE],BS_ATIVIDADE[UNIDADE] ), "*")</f>
        <v>Nº DE SOLDA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9" s="80" t="str">
        <f>IFERROR(_xlfn.XLOOKUP(J129, BASE_MAPA!$D$2:$D$359, BASE_MAPA!$I$2:$I$359), "ERRO")</f>
        <v>MARCO INICIAL - ALTO ARAGUAIA</v>
      </c>
      <c r="V129" s="198" t="s">
        <v>1382</v>
      </c>
      <c r="W129" s="173" t="s">
        <v>1369</v>
      </c>
      <c r="X129" s="218" t="s">
        <v>963</v>
      </c>
      <c r="Y129" s="158"/>
      <c r="Z129" s="158" t="s">
        <v>968</v>
      </c>
      <c r="AA129" s="83" t="s">
        <v>608</v>
      </c>
      <c r="AB129" s="70" t="s">
        <v>608</v>
      </c>
      <c r="AC129" s="70" t="s">
        <v>608</v>
      </c>
      <c r="AD129" s="173" t="s">
        <v>608</v>
      </c>
      <c r="AE129" s="83" t="s">
        <v>608</v>
      </c>
      <c r="AF129" s="83" t="s">
        <v>608</v>
      </c>
      <c r="AG129" s="83" t="s">
        <v>608</v>
      </c>
      <c r="AH129" s="48"/>
      <c r="AI129" s="142" t="str">
        <f>IF(BS_CONTROLE[[#This Row],[Atividade]]=0, "-", BS_CONTROLE[[#This Row],[Atividade]])</f>
        <v>PDM - SOLDA</v>
      </c>
      <c r="AJ129" s="9" t="str">
        <f>IF(D129="","*",VLOOKUP(AI129,BS_ATIVIDADE[#Data],3,FALSE))</f>
        <v>SOLDA</v>
      </c>
      <c r="AK129" s="278" t="str">
        <f>IF(BS_CONTROLE[[#This Row],[Local - Partida]]=0, "-", BS_CONTROLE[[#This Row],[Local - Partida]])</f>
        <v>TIN1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TIN</v>
      </c>
      <c r="AN129" s="278" t="str">
        <f>IF(BS_CONTROLE[[#This Row],[SB]]=0, "-", BS_CONTROLE[[#This Row],[SB]])</f>
        <v>TIN1</v>
      </c>
      <c r="AO129" s="279">
        <f>IF(BS_CONTROLE[[#This Row],[SUB]]=0, "-", BS_CONTROLE[[#This Row],[SUB]])</f>
        <v>74</v>
      </c>
      <c r="AP129" s="280">
        <f>IF(BS_CONTROLE[[#This Row],[KM - Inicio]]=0, "-", BS_CONTROLE[[#This Row],[KM - Inicio]])</f>
        <v>109.1</v>
      </c>
      <c r="AQ129" s="280" t="str">
        <f>IF(BS_CONTROLE[[#This Row],[KM - Fim]]=0, "-", BS_CONTROLE[[#This Row],[KM - Fim]])</f>
        <v>-</v>
      </c>
      <c r="AR129" s="242">
        <v>0.31944444444444442</v>
      </c>
      <c r="AS129" s="242">
        <v>0</v>
      </c>
      <c r="AT129" s="242">
        <v>0</v>
      </c>
      <c r="AU129" s="38"/>
      <c r="AV129" s="38"/>
      <c r="AW129" s="38"/>
      <c r="AX129" s="38"/>
      <c r="AY129" s="313">
        <f>IF(D129="","*",IFERROR(IF(ISODD(COUNT(AS129:AX129)),"ERRO",SUM((AT129-AS129),(AV129-AU129),(AX129-AW129))),"ERRO"))</f>
        <v>0</v>
      </c>
      <c r="AZ129" s="13"/>
      <c r="BA129" s="71">
        <v>0</v>
      </c>
      <c r="BB129" s="10" t="str">
        <f>IFERROR(_xlfn.XLOOKUP(AI129, BS_ATIVIDADE[ATIVIDADE],BS_ATIVIDADE[UNIDADE] ), "*")</f>
        <v>Nº DE SOLDA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9" s="11" t="str">
        <f>IFERROR(_xlfn.XLOOKUP(AO129, BASE_MAPA!$D$2:$D$359, BASE_MAPA!$I$2:$I$359), "ERRO")</f>
        <v>MARCO INICIAL - ALTO ARAGUAIA</v>
      </c>
      <c r="BF129" s="281" t="str">
        <f>IF(BS_CONTROLE[[#This Row],[Responsavel pelo boletim]]=0, "-", BS_CONTROLE[[#This Row],[Responsavel pelo boletim]])</f>
        <v>Heleno</v>
      </c>
      <c r="BG129" s="15"/>
      <c r="BH129" s="16">
        <v>0</v>
      </c>
      <c r="BI129" s="16"/>
      <c r="BJ129" s="16" t="s">
        <v>1462</v>
      </c>
      <c r="BK129" s="16" t="s">
        <v>1462</v>
      </c>
      <c r="BL129" s="15"/>
      <c r="BM129" s="14" t="s">
        <v>990</v>
      </c>
      <c r="BN129" s="14" t="s">
        <v>1015</v>
      </c>
      <c r="BO129" s="165" t="s">
        <v>1015</v>
      </c>
      <c r="BP129" s="16" t="s">
        <v>1462</v>
      </c>
      <c r="BQ129" s="12" t="str">
        <f t="shared" si="12"/>
        <v>Produção e Intervalo</v>
      </c>
      <c r="BR129" s="18">
        <f t="shared" si="13"/>
        <v>0</v>
      </c>
      <c r="BS129" s="18">
        <f t="shared" si="14"/>
        <v>0</v>
      </c>
      <c r="BT129" s="225" t="str">
        <f t="shared" si="15"/>
        <v>CondiçõesClimáticaChuva</v>
      </c>
      <c r="BU129" s="5"/>
      <c r="BV129" s="5"/>
      <c r="BW129" s="5"/>
    </row>
    <row r="130" spans="1:75" hidden="1">
      <c r="A130" s="50" t="str">
        <f t="shared" si="11"/>
        <v>ANISIO (TF-514)46001</v>
      </c>
      <c r="B130" s="171">
        <v>46001</v>
      </c>
      <c r="C130" s="8">
        <f>IF(BS_CONTROLE[[#This Row],[DATA]]="","",WEEKNUM(BS_CONTROLE[[#This Row],[DATA]]))</f>
        <v>50</v>
      </c>
      <c r="D130" s="51" t="s">
        <v>865</v>
      </c>
      <c r="E130" s="318">
        <v>63</v>
      </c>
      <c r="F130" s="172" t="s">
        <v>798</v>
      </c>
      <c r="G130" s="9" t="str">
        <f>IF(D130="","*",VLOOKUP(F130,BS_ATIVIDADE[#All],3,FALSE))</f>
        <v>TRILHO - SUBSTITUIÇÂO</v>
      </c>
      <c r="H130" s="204" t="s">
        <v>206</v>
      </c>
      <c r="I130" s="173" t="s">
        <v>608</v>
      </c>
      <c r="J130" s="217">
        <v>74</v>
      </c>
      <c r="K130" s="217">
        <v>23.3</v>
      </c>
      <c r="L130" s="83" t="s">
        <v>608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TAP</v>
      </c>
      <c r="N130" s="204" t="s">
        <v>206</v>
      </c>
      <c r="O130" s="173">
        <v>0.375</v>
      </c>
      <c r="P130" s="173">
        <v>4.1666666666666664E-2</v>
      </c>
      <c r="Q130" s="83">
        <v>30</v>
      </c>
      <c r="R130" s="10" t="str">
        <f>IFERROR(_xlfn.XLOOKUP(F130, BS_ATIVIDADE[ATIVIDADE],BS_ATIVIDADE[UNIDADE] ), "*")</f>
        <v>M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0" s="80" t="str">
        <f>IFERROR(_xlfn.XLOOKUP(J130, BASE_MAPA!$D$2:$D$359, BASE_MAPA!$I$2:$I$359), "ERRO")</f>
        <v>MARCO INICIAL - ALTO ARAGUAIA</v>
      </c>
      <c r="V130" s="198" t="s">
        <v>1318</v>
      </c>
      <c r="W130" s="173" t="s">
        <v>1267</v>
      </c>
      <c r="X130" s="218" t="s">
        <v>963</v>
      </c>
      <c r="Y130" s="158"/>
      <c r="Z130" s="158" t="s">
        <v>970</v>
      </c>
      <c r="AA130" s="83" t="s">
        <v>608</v>
      </c>
      <c r="AB130" s="70" t="s">
        <v>608</v>
      </c>
      <c r="AC130" s="70" t="s">
        <v>608</v>
      </c>
      <c r="AD130" s="173" t="s">
        <v>608</v>
      </c>
      <c r="AE130" s="83" t="s">
        <v>608</v>
      </c>
      <c r="AF130" s="83" t="s">
        <v>608</v>
      </c>
      <c r="AG130" s="83" t="s">
        <v>608</v>
      </c>
      <c r="AH130" s="48"/>
      <c r="AI130" s="142" t="str">
        <f>IF(BS_CONTROLE[[#This Row],[Atividade]]=0, "-", BS_CONTROLE[[#This Row],[Atividade]])</f>
        <v>PDM - SUBSTITUIÇÃO - TRILHO</v>
      </c>
      <c r="AJ130" s="9" t="str">
        <f>IF(D130="","*",VLOOKUP(AI130,BS_ATIVIDADE[#Data],3,FALSE))</f>
        <v>TRILHO - SUBSTITUIÇÂO</v>
      </c>
      <c r="AK130" s="278" t="str">
        <f>IF(BS_CONTROLE[[#This Row],[Local - Partida]]=0, "-", BS_CONTROLE[[#This Row],[Local - Partida]])</f>
        <v>TAP2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TAP</v>
      </c>
      <c r="AN130" s="278" t="str">
        <f>IF(BS_CONTROLE[[#This Row],[SB]]=0, "-", BS_CONTROLE[[#This Row],[SB]])</f>
        <v>TAP2</v>
      </c>
      <c r="AO130" s="279">
        <f>IF(BS_CONTROLE[[#This Row],[SUB]]=0, "-", BS_CONTROLE[[#This Row],[SUB]])</f>
        <v>74</v>
      </c>
      <c r="AP130" s="280">
        <f>IF(BS_CONTROLE[[#This Row],[KM - Inicio]]=0, "-", BS_CONTROLE[[#This Row],[KM - Inicio]])</f>
        <v>23.3</v>
      </c>
      <c r="AQ130" s="280" t="str">
        <f>IF(BS_CONTROLE[[#This Row],[KM - Fim]]=0, "-", BS_CONTROLE[[#This Row],[KM - Fim]])</f>
        <v>-</v>
      </c>
      <c r="AR130" s="242">
        <v>0.4861111111111111</v>
      </c>
      <c r="AS130" s="242">
        <v>0.49027777777777776</v>
      </c>
      <c r="AT130" s="242">
        <v>0.53194444444444444</v>
      </c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4.1666666666666685E-2</v>
      </c>
      <c r="AZ130" s="13"/>
      <c r="BA130" s="71">
        <v>32</v>
      </c>
      <c r="BB130" s="10" t="str">
        <f>IFERROR(_xlfn.XLOOKUP(AI130, BS_ATIVIDADE[ATIVIDADE],BS_ATIVIDADE[UNIDADE] ), "*")</f>
        <v>M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0" s="11" t="str">
        <f>IFERROR(_xlfn.XLOOKUP(AO130, BASE_MAPA!$D$2:$D$359, BASE_MAPA!$I$2:$I$359), "ERRO")</f>
        <v>MARCO INICIAL - ALTO ARAGUAIA</v>
      </c>
      <c r="BF130" s="281" t="str">
        <f>IF(BS_CONTROLE[[#This Row],[Responsavel pelo boletim]]=0, "-", BS_CONTROLE[[#This Row],[Responsavel pelo boletim]])</f>
        <v>Herbert</v>
      </c>
      <c r="BG130" s="15"/>
      <c r="BH130" s="16">
        <v>2</v>
      </c>
      <c r="BI130" s="16"/>
      <c r="BJ130" s="16" t="s">
        <v>1464</v>
      </c>
      <c r="BK130" s="16" t="s">
        <v>1464</v>
      </c>
      <c r="BL130" s="15"/>
      <c r="BM130" s="14" t="s">
        <v>988</v>
      </c>
      <c r="BN130" s="14" t="s">
        <v>988</v>
      </c>
      <c r="BO130" s="165" t="s">
        <v>988</v>
      </c>
      <c r="BP130" s="16" t="s">
        <v>1465</v>
      </c>
      <c r="BQ130" s="12" t="str">
        <f t="shared" si="12"/>
        <v>Aderente</v>
      </c>
      <c r="BR130" s="18">
        <f t="shared" si="13"/>
        <v>1.0000000000000004</v>
      </c>
      <c r="BS130" s="18">
        <f t="shared" si="14"/>
        <v>1.0666666666666667</v>
      </c>
      <c r="BT130" s="225" t="str">
        <f t="shared" si="15"/>
        <v>OKOK</v>
      </c>
      <c r="BU130" s="5"/>
      <c r="BV130" s="5"/>
      <c r="BW130" s="5"/>
    </row>
    <row r="131" spans="1:75" hidden="1">
      <c r="A131" s="50" t="str">
        <f t="shared" si="11"/>
        <v>V4246001</v>
      </c>
      <c r="B131" s="171">
        <v>46001</v>
      </c>
      <c r="C131" s="8">
        <f>IF(BS_CONTROLE[[#This Row],[DATA]]="","",WEEKNUM(BS_CONTROLE[[#This Row],[DATA]]))</f>
        <v>50</v>
      </c>
      <c r="D131" s="51" t="s">
        <v>787</v>
      </c>
      <c r="E131" s="330">
        <v>65</v>
      </c>
      <c r="F131" s="172" t="s">
        <v>740</v>
      </c>
      <c r="G131" s="9" t="str">
        <f>IF(D131="","*",VLOOKUP(F131,BS_ATIVIDADE[#All],3,FALSE))</f>
        <v>MODERNIZAÇÃO</v>
      </c>
      <c r="H131" s="173" t="s">
        <v>394</v>
      </c>
      <c r="I131" s="173" t="s">
        <v>394</v>
      </c>
      <c r="J131" s="217">
        <v>72</v>
      </c>
      <c r="K131" s="217">
        <v>313</v>
      </c>
      <c r="L131" s="83">
        <v>311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31" s="173">
        <v>0.35416666666666669</v>
      </c>
      <c r="P131" s="173">
        <v>0.16666666666666666</v>
      </c>
      <c r="Q131" s="83">
        <v>800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1" s="80" t="str">
        <f>IFERROR(_xlfn.XLOOKUP(J131, BASE_MAPA!$D$2:$D$359, BASE_MAPA!$I$2:$I$359), "ERRO")</f>
        <v>ARARAQUARA - COLOMBIA</v>
      </c>
      <c r="V131" s="198" t="s">
        <v>1349</v>
      </c>
      <c r="W131" s="173" t="s">
        <v>1380</v>
      </c>
      <c r="X131" s="218" t="s">
        <v>963</v>
      </c>
      <c r="Y131" s="158"/>
      <c r="Z131" s="158" t="s">
        <v>959</v>
      </c>
      <c r="AA131" s="83">
        <v>1</v>
      </c>
      <c r="AB131" s="70" t="s">
        <v>954</v>
      </c>
      <c r="AC131" s="70" t="s">
        <v>949</v>
      </c>
      <c r="AD131" s="173">
        <v>0.3125</v>
      </c>
      <c r="AE131" s="83">
        <v>6242</v>
      </c>
      <c r="AF131" s="83" t="s">
        <v>608</v>
      </c>
      <c r="AG131" s="83" t="s">
        <v>608</v>
      </c>
      <c r="AH131" s="48"/>
      <c r="AI131" s="142" t="str">
        <f>IF(BS_CONTROLE[[#This Row],[Atividade]]=0, "-", BS_CONTROLE[[#This Row],[Atividade]])</f>
        <v>MODERNIZAÇÃO - SOCADORA</v>
      </c>
      <c r="AJ131" s="9" t="str">
        <f>IF(D131="","*",VLOOKUP(AI131,BS_ATIVIDADE[#Data],3,FALSE))</f>
        <v>MODERNIZAÇÃO</v>
      </c>
      <c r="AK131" s="278" t="str">
        <f>IF(BS_CONTROLE[[#This Row],[Local - Partida]]=0, "-", BS_CONTROLE[[#This Row],[Local - Partida]])</f>
        <v>ZGT1</v>
      </c>
      <c r="AL131" s="278" t="str">
        <f>IF(BS_CONTROLE[[#This Row],[Local - Encerramento]]=0, "-", BS_CONTROLE[[#This Row],[Local - Encerramento]])</f>
        <v>ZGT1</v>
      </c>
      <c r="AM131" s="278" t="str">
        <f>IF(BS_CONTROLE[[#This Row],[Entre - Estações]]=0, "-", BS_CONTROLE[[#This Row],[Entre - Estações]])</f>
        <v>ZGT-ZXE</v>
      </c>
      <c r="AN131" s="278" t="str">
        <f>IF(BS_CONTROLE[[#This Row],[SB]]=0, "-", BS_CONTROLE[[#This Row],[SB]])</f>
        <v>ZGTZXE</v>
      </c>
      <c r="AO131" s="279">
        <f>IF(BS_CONTROLE[[#This Row],[SUB]]=0, "-", BS_CONTROLE[[#This Row],[SUB]])</f>
        <v>72</v>
      </c>
      <c r="AP131" s="280">
        <f>IF(BS_CONTROLE[[#This Row],[KM - Inicio]]=0, "-", BS_CONTROLE[[#This Row],[KM - Inicio]])</f>
        <v>313</v>
      </c>
      <c r="AQ131" s="280">
        <f>IF(BS_CONTROLE[[#This Row],[KM - Fim]]=0, "-", BS_CONTROLE[[#This Row],[KM - Fim]])</f>
        <v>311</v>
      </c>
      <c r="AR131" s="242">
        <v>0.4201388888888889</v>
      </c>
      <c r="AS131" s="242">
        <v>0</v>
      </c>
      <c r="AT131" s="242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1" s="11" t="str">
        <f>IFERROR(_xlfn.XLOOKUP(AO131, BASE_MAPA!$D$2:$D$359, BASE_MAPA!$I$2:$I$359), "ERRO")</f>
        <v>ARARAQUARA - COLOMBIA</v>
      </c>
      <c r="BF131" s="281" t="str">
        <f>IF(BS_CONTROLE[[#This Row],[Responsavel pelo boletim]]=0, "-", BS_CONTROLE[[#This Row],[Responsavel pelo boletim]])</f>
        <v>Ezequiel</v>
      </c>
      <c r="BG131" s="15"/>
      <c r="BH131" s="16">
        <v>0</v>
      </c>
      <c r="BI131" s="16"/>
      <c r="BJ131" s="16" t="s">
        <v>1466</v>
      </c>
      <c r="BK131" s="16" t="s">
        <v>1466</v>
      </c>
      <c r="BL131" s="15"/>
      <c r="BM131" s="14" t="s">
        <v>994</v>
      </c>
      <c r="BN131" s="14" t="s">
        <v>994</v>
      </c>
      <c r="BO131" s="165" t="s">
        <v>994</v>
      </c>
      <c r="BP131" s="16" t="s">
        <v>1466</v>
      </c>
      <c r="BQ131" s="12" t="str">
        <f t="shared" si="12"/>
        <v>Produção e Intervalo</v>
      </c>
      <c r="BR131" s="18">
        <f t="shared" si="13"/>
        <v>0</v>
      </c>
      <c r="BS131" s="18">
        <f t="shared" si="14"/>
        <v>0</v>
      </c>
      <c r="BT131" s="225" t="str">
        <f t="shared" si="15"/>
        <v>SemOportunidadeSemOportunidade</v>
      </c>
      <c r="BU131" s="5"/>
      <c r="BV131" s="5"/>
      <c r="BW131" s="5"/>
    </row>
    <row r="132" spans="1:75" hidden="1">
      <c r="A132" s="50" t="str">
        <f t="shared" si="11"/>
        <v>E1746001</v>
      </c>
      <c r="B132" s="171">
        <v>46001</v>
      </c>
      <c r="C132" s="8">
        <f>IF(BS_CONTROLE[[#This Row],[DATA]]="","",WEEKNUM(BS_CONTROLE[[#This Row],[DATA]]))</f>
        <v>50</v>
      </c>
      <c r="D132" s="218" t="s">
        <v>753</v>
      </c>
      <c r="E132" s="318">
        <v>313</v>
      </c>
      <c r="F132" s="172" t="s">
        <v>610</v>
      </c>
      <c r="G132" s="9" t="str">
        <f>IF(D132="","*",VLOOKUP(F132,BS_ATIVIDADE[#All],3,FALSE))</f>
        <v>CAMINHÂO - SOLDA</v>
      </c>
      <c r="H132" s="173" t="s">
        <v>468</v>
      </c>
      <c r="I132" s="173" t="s">
        <v>468</v>
      </c>
      <c r="J132" s="217">
        <v>78</v>
      </c>
      <c r="K132" s="217">
        <v>251</v>
      </c>
      <c r="L132" s="83">
        <v>244</v>
      </c>
      <c r="M132" s="217" t="s">
        <v>1284</v>
      </c>
      <c r="N132" s="217" t="s">
        <v>1285</v>
      </c>
      <c r="O132" s="173">
        <v>0.375</v>
      </c>
      <c r="P132" s="173">
        <v>0.125</v>
      </c>
      <c r="Q132" s="83">
        <v>3</v>
      </c>
      <c r="R132" s="10" t="str">
        <f>IFERROR(_xlfn.XLOOKUP(F132, BS_ATIVIDADE[ATIVIDADE],BS_ATIVIDADE[UNIDADE] ), "*")</f>
        <v>Nº DE SOLDA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2" s="80" t="str">
        <f>IFERROR(_xlfn.XLOOKUP(J132, BASE_MAPA!$D$2:$D$359, BASE_MAPA!$I$2:$I$359), "ERRO")</f>
        <v>ITIRAPINA - BAURU</v>
      </c>
      <c r="V132" s="198" t="s">
        <v>1276</v>
      </c>
      <c r="W132" s="173" t="s">
        <v>1387</v>
      </c>
      <c r="X132" s="218" t="s">
        <v>963</v>
      </c>
      <c r="Y132" s="158"/>
      <c r="Z132" s="158" t="s">
        <v>959</v>
      </c>
      <c r="AA132" s="83" t="s">
        <v>608</v>
      </c>
      <c r="AB132" s="70" t="s">
        <v>954</v>
      </c>
      <c r="AC132" s="70" t="s">
        <v>949</v>
      </c>
      <c r="AD132" s="173">
        <v>0.33333333333333331</v>
      </c>
      <c r="AE132" s="83">
        <v>6251</v>
      </c>
      <c r="AF132" s="83" t="s">
        <v>608</v>
      </c>
      <c r="AG132" s="83" t="s">
        <v>608</v>
      </c>
      <c r="AH132" s="48"/>
      <c r="AI132" s="142" t="str">
        <f>IF(BS_CONTROLE[[#This Row],[Atividade]]=0, "-", BS_CONTROLE[[#This Row],[Atividade]])</f>
        <v>CAMINHÃO DE SOLDA</v>
      </c>
      <c r="AJ132" s="9" t="str">
        <f>IF(D132="","*",VLOOKUP(AI132,BS_ATIVIDADE[#Data],3,FALSE))</f>
        <v>CAMINHÂO - SOLDA</v>
      </c>
      <c r="AK132" s="278" t="str">
        <f>IF(BS_CONTROLE[[#This Row],[Local - Partida]]=0, "-", BS_CONTROLE[[#This Row],[Local - Partida]])</f>
        <v>ZDK1</v>
      </c>
      <c r="AL132" s="278" t="str">
        <f>IF(BS_CONTROLE[[#This Row],[Local - Encerramento]]=0, "-", BS_CONTROLE[[#This Row],[Local - Encerramento]])</f>
        <v>ZDK1</v>
      </c>
      <c r="AM132" s="278" t="str">
        <f>IF(BS_CONTROLE[[#This Row],[Entre - Estações]]=0, "-", BS_CONTROLE[[#This Row],[Entre - Estações]])</f>
        <v>ZDK-ZVT</v>
      </c>
      <c r="AN132" s="278" t="str">
        <f>IF(BS_CONTROLE[[#This Row],[SB]]=0, "-", BS_CONTROLE[[#This Row],[SB]])</f>
        <v>ZDK1/ZDKZVT</v>
      </c>
      <c r="AO132" s="279">
        <f>IF(BS_CONTROLE[[#This Row],[SUB]]=0, "-", BS_CONTROLE[[#This Row],[SUB]])</f>
        <v>78</v>
      </c>
      <c r="AP132" s="280">
        <f>IF(BS_CONTROLE[[#This Row],[KM - Inicio]]=0, "-", BS_CONTROLE[[#This Row],[KM - Inicio]])</f>
        <v>251</v>
      </c>
      <c r="AQ132" s="280">
        <f>IF(BS_CONTROLE[[#This Row],[KM - Fim]]=0, "-", BS_CONTROLE[[#This Row],[KM - Fim]])</f>
        <v>244</v>
      </c>
      <c r="AR132" s="242">
        <v>0.40833333333333333</v>
      </c>
      <c r="AS132" s="242">
        <v>0.44166666666666665</v>
      </c>
      <c r="AT132" s="242">
        <v>0.56666666666666665</v>
      </c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0.125</v>
      </c>
      <c r="AZ132" s="13"/>
      <c r="BA132" s="71">
        <v>4</v>
      </c>
      <c r="BB132" s="10" t="str">
        <f>IFERROR(_xlfn.XLOOKUP(AI132, BS_ATIVIDADE[ATIVIDADE],BS_ATIVIDADE[UNIDADE] ), "*")</f>
        <v>Nº DE SOLDA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2" s="11" t="str">
        <f>IFERROR(_xlfn.XLOOKUP(AO132, BASE_MAPA!$D$2:$D$359, BASE_MAPA!$I$2:$I$359), "ERRO")</f>
        <v>ITIRAPINA - BAURU</v>
      </c>
      <c r="BF132" s="281" t="str">
        <f>IF(BS_CONTROLE[[#This Row],[Responsavel pelo boletim]]=0, "-", BS_CONTROLE[[#This Row],[Responsavel pelo boletim]])</f>
        <v>herbert</v>
      </c>
      <c r="BG132" s="15"/>
      <c r="BH132" s="16">
        <v>2</v>
      </c>
      <c r="BI132" s="16"/>
      <c r="BJ132" s="16" t="s">
        <v>1467</v>
      </c>
      <c r="BK132" s="16" t="s">
        <v>1467</v>
      </c>
      <c r="BL132" s="15"/>
      <c r="BM132" s="14" t="s">
        <v>988</v>
      </c>
      <c r="BN132" s="14" t="s">
        <v>988</v>
      </c>
      <c r="BO132" s="165" t="s">
        <v>988</v>
      </c>
      <c r="BP132" s="16"/>
      <c r="BQ132" s="12" t="str">
        <f t="shared" si="12"/>
        <v>Aderente</v>
      </c>
      <c r="BR132" s="18">
        <f t="shared" si="13"/>
        <v>1</v>
      </c>
      <c r="BS132" s="18">
        <f t="shared" si="14"/>
        <v>1.3333333333333333</v>
      </c>
      <c r="BT132" s="225" t="str">
        <f t="shared" si="15"/>
        <v>OKOK</v>
      </c>
      <c r="BU132" s="5"/>
      <c r="BV132" s="5"/>
      <c r="BW132" s="5"/>
    </row>
    <row r="133" spans="1:75" hidden="1">
      <c r="A133" s="50" t="str">
        <f t="shared" si="11"/>
        <v>A1346001</v>
      </c>
      <c r="B133" s="171">
        <v>46001</v>
      </c>
      <c r="C133" s="8">
        <f>IF(BS_CONTROLE[[#This Row],[DATA]]="","",WEEKNUM(BS_CONTROLE[[#This Row],[DATA]]))</f>
        <v>50</v>
      </c>
      <c r="D133" s="218" t="s">
        <v>684</v>
      </c>
      <c r="E133" s="318">
        <v>108</v>
      </c>
      <c r="F133" s="172" t="s">
        <v>682</v>
      </c>
      <c r="G133" s="9" t="str">
        <f>IF(D133="","*",VLOOKUP(F133,BS_ATIVIDADE[#All],3,FALSE))</f>
        <v>OUTROS</v>
      </c>
      <c r="H133" s="173" t="s">
        <v>143</v>
      </c>
      <c r="I133" s="173" t="s">
        <v>153</v>
      </c>
      <c r="J133" s="217">
        <v>101</v>
      </c>
      <c r="K133" s="217">
        <v>1200</v>
      </c>
      <c r="L133" s="83" t="s">
        <v>608</v>
      </c>
      <c r="M133" s="204" t="s">
        <v>1468</v>
      </c>
      <c r="N133" s="204" t="s">
        <v>1469</v>
      </c>
      <c r="O133" s="173">
        <v>0.5</v>
      </c>
      <c r="P133" s="173">
        <v>4.1666666666666664E-2</v>
      </c>
      <c r="Q133" s="83">
        <v>1</v>
      </c>
      <c r="R133" s="10" t="str">
        <f>IFERROR(_xlfn.XLOOKUP(F133, BS_ATIVIDADE[ATIVIDADE],BS_ATIVIDADE[UNIDADE] ), "*")</f>
        <v>BINÁRIO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33" s="80" t="str">
        <f>IFERROR(_xlfn.XLOOKUP(J133, BASE_MAPA!$D$2:$D$359, BASE_MAPA!$I$2:$I$359), "ERRO")</f>
        <v>PORTO NACIONAL - OURO VERDE</v>
      </c>
      <c r="V133" s="198" t="s">
        <v>1451</v>
      </c>
      <c r="W133" s="173" t="s">
        <v>1452</v>
      </c>
      <c r="X133" s="218" t="s">
        <v>963</v>
      </c>
      <c r="Y133" s="158"/>
      <c r="Z133" s="158" t="s">
        <v>959</v>
      </c>
      <c r="AA133" s="83" t="s">
        <v>608</v>
      </c>
      <c r="AB133" s="70" t="s">
        <v>954</v>
      </c>
      <c r="AC133" s="70" t="s">
        <v>949</v>
      </c>
      <c r="AD133" s="173" t="s">
        <v>608</v>
      </c>
      <c r="AE133" s="83" t="s">
        <v>608</v>
      </c>
      <c r="AF133" s="83" t="s">
        <v>608</v>
      </c>
      <c r="AG133" s="83" t="s">
        <v>608</v>
      </c>
      <c r="AH133" s="48"/>
      <c r="AI133" s="142" t="str">
        <f>IF(BS_CONTROLE[[#This Row],[Atividade]]=0, "-", BS_CONTROLE[[#This Row],[Atividade]])</f>
        <v>INSPEÇÃO AUTO DE LINHA</v>
      </c>
      <c r="AJ133" s="9" t="str">
        <f>IF(D133="","*",VLOOKUP(AI133,BS_ATIVIDADE[#Data],3,FALSE))</f>
        <v>OUTROS</v>
      </c>
      <c r="AK133" s="278" t="str">
        <f>IF(BS_CONTROLE[[#This Row],[Local - Partida]]=0, "-", BS_CONTROLE[[#This Row],[Local - Partida]])</f>
        <v>PEN</v>
      </c>
      <c r="AL133" s="278" t="str">
        <f>IF(BS_CONTROLE[[#This Row],[Local - Encerramento]]=0, "-", BS_CONTROLE[[#This Row],[Local - Encerramento]])</f>
        <v>PUR</v>
      </c>
      <c r="AM133" s="278" t="str">
        <f>IF(BS_CONTROLE[[#This Row],[Entre - Estações]]=0, "-", BS_CONTROLE[[#This Row],[Entre - Estações]])</f>
        <v>PEN-PUR</v>
      </c>
      <c r="AN133" s="278" t="str">
        <f>IF(BS_CONTROLE[[#This Row],[SB]]=0, "-", BS_CONTROLE[[#This Row],[SB]])</f>
        <v>PENPUR</v>
      </c>
      <c r="AO133" s="279">
        <f>IF(BS_CONTROLE[[#This Row],[SUB]]=0, "-", BS_CONTROLE[[#This Row],[SUB]])</f>
        <v>101</v>
      </c>
      <c r="AP133" s="280">
        <f>IF(BS_CONTROLE[[#This Row],[KM - Inicio]]=0, "-", BS_CONTROLE[[#This Row],[KM - Inicio]])</f>
        <v>1200</v>
      </c>
      <c r="AQ133" s="280" t="str">
        <f>IF(BS_CONTROLE[[#This Row],[KM - Fim]]=0, "-", BS_CONTROLE[[#This Row],[KM - Fim]])</f>
        <v>-</v>
      </c>
      <c r="AR133" s="242">
        <v>0.50277777777777777</v>
      </c>
      <c r="AS133" s="242">
        <v>0.50694444444444442</v>
      </c>
      <c r="AT133" s="242">
        <v>0.54861111111111116</v>
      </c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4.1666666666666741E-2</v>
      </c>
      <c r="AZ133" s="13"/>
      <c r="BA133" s="71">
        <v>1</v>
      </c>
      <c r="BB133" s="10" t="str">
        <f>IFERROR(_xlfn.XLOOKUP(AI133, BS_ATIVIDADE[ATIVIDADE],BS_ATIVIDADE[UNIDADE] ), "*")</f>
        <v>BINÁRIO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33" s="11" t="str">
        <f>IFERROR(_xlfn.XLOOKUP(AO133, BASE_MAPA!$D$2:$D$359, BASE_MAPA!$I$2:$I$359), "ERRO")</f>
        <v>PORTO NACIONAL - OURO VERDE</v>
      </c>
      <c r="BF133" s="281" t="str">
        <f>IF(BS_CONTROLE[[#This Row],[Responsavel pelo boletim]]=0, "-", BS_CONTROLE[[#This Row],[Responsavel pelo boletim]])</f>
        <v>deydson</v>
      </c>
      <c r="BG133" s="15"/>
      <c r="BH133" s="16">
        <v>2</v>
      </c>
      <c r="BI133" s="16"/>
      <c r="BJ133" s="16" t="s">
        <v>1470</v>
      </c>
      <c r="BK133" s="16" t="s">
        <v>1470</v>
      </c>
      <c r="BL133" s="15"/>
      <c r="BM133" s="14" t="s">
        <v>988</v>
      </c>
      <c r="BN133" s="14" t="s">
        <v>988</v>
      </c>
      <c r="BO133" s="165" t="s">
        <v>988</v>
      </c>
      <c r="BP133" s="16"/>
      <c r="BQ133" s="12" t="str">
        <f t="shared" si="12"/>
        <v>Aderente</v>
      </c>
      <c r="BR133" s="18">
        <f t="shared" si="13"/>
        <v>1.0000000000000018</v>
      </c>
      <c r="BS133" s="18">
        <f t="shared" si="14"/>
        <v>1</v>
      </c>
      <c r="BT133" s="225" t="str">
        <f t="shared" si="15"/>
        <v>OKOK</v>
      </c>
      <c r="BU133" s="5"/>
      <c r="BV133" s="5"/>
      <c r="BW133" s="5"/>
    </row>
    <row r="134" spans="1:75" hidden="1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128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608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si="15"/>
        <v/>
      </c>
      <c r="BU134" s="5"/>
      <c r="BV134" s="5"/>
      <c r="BW134" s="5"/>
    </row>
    <row r="135" spans="1:75" hidden="1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129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608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ref="BT135:BT210" si="16">IF(BN135="","",SUBSTITUTE(BM135," ","")&amp;SUBSTITUTE(BN135," ",""))</f>
        <v/>
      </c>
      <c r="BU135" s="5"/>
      <c r="BV135" s="5"/>
      <c r="BW135" s="5"/>
    </row>
    <row r="136" spans="1:75" hidden="1">
      <c r="A136" s="50" t="str">
        <f t="shared" si="11"/>
        <v>W7046002</v>
      </c>
      <c r="B136" s="171">
        <v>46002</v>
      </c>
      <c r="C136" s="8">
        <f>IF(BS_CONTROLE[[#This Row],[DATA]]="","",WEEKNUM(BS_CONTROLE[[#This Row],[DATA]]))</f>
        <v>50</v>
      </c>
      <c r="D136" s="51" t="s">
        <v>842</v>
      </c>
      <c r="E136" s="314">
        <v>54</v>
      </c>
      <c r="F136" s="172" t="s">
        <v>784</v>
      </c>
      <c r="G136" s="9" t="str">
        <f>IF(D136="","*",VLOOKUP(F136,BS_ATIVIDADE[#All],3,FALSE))</f>
        <v>PEDRA</v>
      </c>
      <c r="H136" s="173" t="s">
        <v>1262</v>
      </c>
      <c r="I136" s="173" t="s">
        <v>1262</v>
      </c>
      <c r="J136" s="217">
        <v>98</v>
      </c>
      <c r="K136" s="217">
        <v>504</v>
      </c>
      <c r="L136" s="83">
        <v>503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36" s="204" t="s">
        <v>14</v>
      </c>
      <c r="O136" s="173">
        <v>0.375</v>
      </c>
      <c r="P136" s="173">
        <v>4.1666666666666664E-2</v>
      </c>
      <c r="Q136" s="83">
        <v>16</v>
      </c>
      <c r="R136" s="10" t="str">
        <f>IFERROR(_xlfn.XLOOKUP(F136, BS_ATIVIDADE[ATIVIDADE],BS_ATIVIDADE[UNIDADE] ), "*")</f>
        <v>VAGÕES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6" s="80" t="str">
        <f>IFERROR(_xlfn.XLOOKUP(J136, BASE_MAPA!$D$2:$D$359, BASE_MAPA!$I$2:$I$359), "ERRO")</f>
        <v>ALTO ARAGUAIA - RONDONOPOLIS</v>
      </c>
      <c r="V136" s="198" t="s">
        <v>1256</v>
      </c>
      <c r="W136" s="173" t="s">
        <v>1471</v>
      </c>
      <c r="X136" s="218" t="s">
        <v>963</v>
      </c>
      <c r="Y136" s="158" t="s">
        <v>966</v>
      </c>
      <c r="Z136" s="158" t="s">
        <v>959</v>
      </c>
      <c r="AA136" s="83" t="s">
        <v>1364</v>
      </c>
      <c r="AB136" s="70" t="s">
        <v>954</v>
      </c>
      <c r="AC136" s="70" t="s">
        <v>949</v>
      </c>
      <c r="AD136" s="173">
        <v>0.35416666666666669</v>
      </c>
      <c r="AE136" s="83">
        <v>9414</v>
      </c>
      <c r="AF136" s="83">
        <v>7632</v>
      </c>
      <c r="AG136" s="83" t="s">
        <v>608</v>
      </c>
      <c r="AH136" s="48"/>
      <c r="AI136" s="142" t="str">
        <f>IF(BS_CONTROLE[[#This Row],[Atividade]]=0, "-", BS_CONTROLE[[#This Row],[Atividade]])</f>
        <v>PDM - PEDRA - DESCARGA</v>
      </c>
      <c r="AJ136" s="9" t="str">
        <f>IF(D136="","*",VLOOKUP(AI136,BS_ATIVIDADE[#Data],3,FALSE))</f>
        <v>PEDRA</v>
      </c>
      <c r="AK136" s="278" t="str">
        <f>IF(BS_CONTROLE[[#This Row],[Local - Partida]]=0, "-", BS_CONTROLE[[#This Row],[Local - Partida]])</f>
        <v>TAG</v>
      </c>
      <c r="AL136" s="278" t="str">
        <f>IF(BS_CONTROLE[[#This Row],[Local - Encerramento]]=0, "-", BS_CONTROLE[[#This Row],[Local - Encerramento]])</f>
        <v>TAG</v>
      </c>
      <c r="AM136" s="278" t="str">
        <f>IF(BS_CONTROLE[[#This Row],[Entre - Estações]]=0, "-", BS_CONTROLE[[#This Row],[Entre - Estações]])</f>
        <v>TGR-TBE</v>
      </c>
      <c r="AN136" s="278" t="str">
        <f>IF(BS_CONTROLE[[#This Row],[SB]]=0, "-", BS_CONTROLE[[#This Row],[SB]])</f>
        <v>TGR512</v>
      </c>
      <c r="AO136" s="279">
        <f>IF(BS_CONTROLE[[#This Row],[SUB]]=0, "-", BS_CONTROLE[[#This Row],[SUB]])</f>
        <v>98</v>
      </c>
      <c r="AP136" s="280">
        <f>IF(BS_CONTROLE[[#This Row],[KM - Inicio]]=0, "-", BS_CONTROLE[[#This Row],[KM - Inicio]])</f>
        <v>504</v>
      </c>
      <c r="AQ136" s="280">
        <f>IF(BS_CONTROLE[[#This Row],[KM - Fim]]=0, "-", BS_CONTROLE[[#This Row],[KM - Fim]])</f>
        <v>503</v>
      </c>
      <c r="AR136" s="242">
        <v>0.39861111111111114</v>
      </c>
      <c r="AS136" s="242">
        <v>0</v>
      </c>
      <c r="AT136" s="242">
        <v>0</v>
      </c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>
        <v>0</v>
      </c>
      <c r="BB136" s="10" t="str">
        <f>IFERROR(_xlfn.XLOOKUP(AI136, BS_ATIVIDADE[ATIVIDADE],BS_ATIVIDADE[UNIDADE] ), "*")</f>
        <v>VAGÕES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6" s="11" t="str">
        <f>IFERROR(_xlfn.XLOOKUP(AO136, BASE_MAPA!$D$2:$D$359, BASE_MAPA!$I$2:$I$359), "ERRO")</f>
        <v>ALTO ARAGUAIA - RONDONOPOLIS</v>
      </c>
      <c r="BF136" s="281" t="str">
        <f>IF(BS_CONTROLE[[#This Row],[Responsavel pelo boletim]]=0, "-", BS_CONTROLE[[#This Row],[Responsavel pelo boletim]])</f>
        <v xml:space="preserve">camila </v>
      </c>
      <c r="BG136" s="15"/>
      <c r="BH136" s="16">
        <v>0</v>
      </c>
      <c r="BI136" s="16"/>
      <c r="BJ136" s="16" t="s">
        <v>1472</v>
      </c>
      <c r="BK136" s="16" t="s">
        <v>1473</v>
      </c>
      <c r="BL136" s="15"/>
      <c r="BM136" s="14" t="s">
        <v>984</v>
      </c>
      <c r="BN136" s="14" t="s">
        <v>1014</v>
      </c>
      <c r="BO136" s="165" t="s">
        <v>1066</v>
      </c>
      <c r="BP136" s="16" t="s">
        <v>1473</v>
      </c>
      <c r="BQ136" s="12" t="str">
        <f t="shared" si="12"/>
        <v>Produção e Intervalo</v>
      </c>
      <c r="BR136" s="18">
        <f t="shared" si="13"/>
        <v>0</v>
      </c>
      <c r="BS136" s="18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0" t="str">
        <f t="shared" si="11"/>
        <v>A6046002</v>
      </c>
      <c r="B137" s="171">
        <v>46002</v>
      </c>
      <c r="C137" s="8">
        <f>IF(BS_CONTROLE[[#This Row],[DATA]]="","",WEEKNUM(BS_CONTROLE[[#This Row],[DATA]]))</f>
        <v>50</v>
      </c>
      <c r="D137" s="51" t="s">
        <v>707</v>
      </c>
      <c r="E137" s="318">
        <v>226</v>
      </c>
      <c r="F137" s="172" t="s">
        <v>630</v>
      </c>
      <c r="G137" s="9" t="str">
        <f>IF(D137="","*",VLOOKUP(F137,BS_ATIVIDADE[#All],3,FALSE))</f>
        <v>DETECÇÃO</v>
      </c>
      <c r="H137" s="173" t="s">
        <v>593</v>
      </c>
      <c r="I137" s="173" t="s">
        <v>47</v>
      </c>
      <c r="J137" s="217">
        <v>74</v>
      </c>
      <c r="K137" s="217">
        <v>501</v>
      </c>
      <c r="L137" s="83" t="s">
        <v>608</v>
      </c>
      <c r="M137" s="204" t="s">
        <v>1331</v>
      </c>
      <c r="N137" s="204" t="s">
        <v>1332</v>
      </c>
      <c r="O137" s="173">
        <v>0.33333333333333331</v>
      </c>
      <c r="P137" s="173">
        <v>4.1666666666666664E-2</v>
      </c>
      <c r="Q137" s="83">
        <v>117</v>
      </c>
      <c r="R137" s="10" t="str">
        <f>IFERROR(_xlfn.XLOOKUP(F137, BS_ATIVIDADE[ATIVIDADE],BS_ATIVIDADE[UNIDADE] ), "*")</f>
        <v>KM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7" s="80" t="str">
        <f>IFERROR(_xlfn.XLOOKUP(J137, BASE_MAPA!$D$2:$D$359, BASE_MAPA!$I$2:$I$359), "ERRO")</f>
        <v>MARCO INICIAL - ALTO ARAGUAIA</v>
      </c>
      <c r="V137" s="198" t="s">
        <v>1234</v>
      </c>
      <c r="W137" s="173" t="s">
        <v>1235</v>
      </c>
      <c r="X137" s="218" t="s">
        <v>958</v>
      </c>
      <c r="Y137" s="158" t="s">
        <v>957</v>
      </c>
      <c r="Z137" s="158" t="s">
        <v>959</v>
      </c>
      <c r="AA137" s="83">
        <v>1</v>
      </c>
      <c r="AB137" s="70" t="s">
        <v>954</v>
      </c>
      <c r="AC137" s="70" t="s">
        <v>949</v>
      </c>
      <c r="AD137" s="173">
        <v>0.29166666666666669</v>
      </c>
      <c r="AE137" s="83">
        <v>5487</v>
      </c>
      <c r="AF137" s="83" t="s">
        <v>608</v>
      </c>
      <c r="AG137" s="83" t="s">
        <v>608</v>
      </c>
      <c r="AH137" s="48"/>
      <c r="AI137" s="142" t="str">
        <f>IF(BS_CONTROLE[[#This Row],[Atividade]]=0, "-", BS_CONTROLE[[#This Row],[Atividade]])</f>
        <v>DETECÇÃO - RONDA 7 DIAS</v>
      </c>
      <c r="AJ137" s="9" t="str">
        <f>IF(D137="","*",VLOOKUP(AI137,BS_ATIVIDADE[#Data],3,FALSE))</f>
        <v>DETECÇÃO</v>
      </c>
      <c r="AK137" s="278" t="str">
        <f>IF(BS_CONTROLE[[#This Row],[Local - Partida]]=0, "-", BS_CONTROLE[[#This Row],[Local - Partida]])</f>
        <v>TGR</v>
      </c>
      <c r="AL137" s="278" t="str">
        <f>IF(BS_CONTROLE[[#This Row],[Local - Encerramento]]=0, "-", BS_CONTROLE[[#This Row],[Local - Encerramento]])</f>
        <v>TIQ</v>
      </c>
      <c r="AM137" s="278" t="str">
        <f>IF(BS_CONTROLE[[#This Row],[Entre - Estações]]=0, "-", BS_CONTROLE[[#This Row],[Entre - Estações]])</f>
        <v>TGR-TIQ</v>
      </c>
      <c r="AN137" s="278" t="str">
        <f>IF(BS_CONTROLE[[#This Row],[SB]]=0, "-", BS_CONTROLE[[#This Row],[SB]])</f>
        <v>TGRTIQ</v>
      </c>
      <c r="AO137" s="279">
        <f>IF(BS_CONTROLE[[#This Row],[SUB]]=0, "-", BS_CONTROLE[[#This Row],[SUB]])</f>
        <v>74</v>
      </c>
      <c r="AP137" s="280">
        <f>IF(BS_CONTROLE[[#This Row],[KM - Inicio]]=0, "-", BS_CONTROLE[[#This Row],[KM - Inicio]])</f>
        <v>501</v>
      </c>
      <c r="AQ137" s="280" t="str">
        <f>IF(BS_CONTROLE[[#This Row],[KM - Fim]]=0, "-", BS_CONTROLE[[#This Row],[KM - Fim]])</f>
        <v>-</v>
      </c>
      <c r="AR137" s="242">
        <v>0.3263888888888889</v>
      </c>
      <c r="AS137" s="242">
        <v>0.33124999999999999</v>
      </c>
      <c r="AT137" s="242">
        <v>0.37291666666666667</v>
      </c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4.1666666666666685E-2</v>
      </c>
      <c r="AZ137" s="13"/>
      <c r="BA137" s="71">
        <v>117</v>
      </c>
      <c r="BB137" s="10" t="str">
        <f>IFERROR(_xlfn.XLOOKUP(AI137, BS_ATIVIDADE[ATIVIDADE],BS_ATIVIDADE[UNIDADE] ), "*")</f>
        <v>KM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7" s="11" t="str">
        <f>IFERROR(_xlfn.XLOOKUP(AO137, BASE_MAPA!$D$2:$D$359, BASE_MAPA!$I$2:$I$359), "ERRO")</f>
        <v>MARCO INICIAL - ALTO ARAGUAIA</v>
      </c>
      <c r="BF137" s="281" t="str">
        <f>IF(BS_CONTROLE[[#This Row],[Responsavel pelo boletim]]=0, "-", BS_CONTROLE[[#This Row],[Responsavel pelo boletim]])</f>
        <v>Miguel</v>
      </c>
      <c r="BG137" s="15"/>
      <c r="BH137" s="16">
        <v>2</v>
      </c>
      <c r="BI137" s="16"/>
      <c r="BJ137" s="16" t="s">
        <v>1474</v>
      </c>
      <c r="BK137" s="16" t="s">
        <v>1475</v>
      </c>
      <c r="BL137" s="15"/>
      <c r="BM137" s="14" t="s">
        <v>988</v>
      </c>
      <c r="BN137" s="14" t="s">
        <v>988</v>
      </c>
      <c r="BO137" s="165" t="s">
        <v>988</v>
      </c>
      <c r="BP137" s="16" t="s">
        <v>608</v>
      </c>
      <c r="BQ137" s="12" t="str">
        <f t="shared" si="12"/>
        <v>Aderente</v>
      </c>
      <c r="BR137" s="18">
        <f t="shared" si="13"/>
        <v>1.0000000000000004</v>
      </c>
      <c r="BS137" s="18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0" t="str">
        <f t="shared" si="11"/>
        <v>MOD FN46002</v>
      </c>
      <c r="B138" s="171">
        <v>46002</v>
      </c>
      <c r="C138" s="8">
        <f>IF(BS_CONTROLE[[#This Row],[DATA]]="","",WEEKNUM(BS_CONTROLE[[#This Row],[DATA]]))</f>
        <v>50</v>
      </c>
      <c r="D138" s="51" t="s">
        <v>625</v>
      </c>
      <c r="E138" s="314">
        <v>273</v>
      </c>
      <c r="F138" s="172" t="s">
        <v>605</v>
      </c>
      <c r="G138" s="9" t="str">
        <f>IF(D138="","*",VLOOKUP(F138,BS_ATIVIDADE[#All],3,FALSE))</f>
        <v>OUTROS</v>
      </c>
      <c r="H138" s="173" t="s">
        <v>608</v>
      </c>
      <c r="I138" s="173" t="s">
        <v>608</v>
      </c>
      <c r="J138" s="217">
        <v>74</v>
      </c>
      <c r="K138" s="217">
        <v>217</v>
      </c>
      <c r="L138" s="217">
        <v>213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8" s="173">
        <v>0.41666666666666669</v>
      </c>
      <c r="P138" s="173">
        <v>8.3333333333333329E-2</v>
      </c>
      <c r="Q138" s="83">
        <v>1</v>
      </c>
      <c r="R138" s="10" t="str">
        <f>IFERROR(_xlfn.XLOOKUP(F138, BS_ATIVIDADE[ATIVIDADE],BS_ATIVIDADE[UNIDADE] ), "*")</f>
        <v>BINÁRIO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BASE_MAPA!$I$2:$I$359), "ERRO")</f>
        <v>MARCO INICIAL - ALTO ARAGUAIA</v>
      </c>
      <c r="V138" s="198" t="s">
        <v>1397</v>
      </c>
      <c r="W138" s="173" t="s">
        <v>1439</v>
      </c>
      <c r="X138" s="218" t="s">
        <v>963</v>
      </c>
      <c r="Y138" s="158" t="s">
        <v>966</v>
      </c>
      <c r="Z138" s="158" t="s">
        <v>959</v>
      </c>
      <c r="AA138" s="83" t="s">
        <v>608</v>
      </c>
      <c r="AB138" s="70" t="s">
        <v>608</v>
      </c>
      <c r="AC138" s="70" t="s">
        <v>608</v>
      </c>
      <c r="AD138" s="173" t="s">
        <v>608</v>
      </c>
      <c r="AE138" s="83" t="s">
        <v>608</v>
      </c>
      <c r="AF138" s="83" t="s">
        <v>608</v>
      </c>
      <c r="AG138" s="83"/>
      <c r="AH138" s="48"/>
      <c r="AI138" s="142" t="str">
        <f>IF(BS_CONTROLE[[#This Row],[Atividade]]=0, "-", BS_CONTROLE[[#This Row],[Atividade]])</f>
        <v>BLOCO</v>
      </c>
      <c r="AJ138" s="9" t="str">
        <f>IF(D138="","*",VLOOKUP(AI138,BS_ATIVIDADE[#Data],3,FALSE))</f>
        <v>OUTROS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TID-TVI</v>
      </c>
      <c r="AN138" s="278" t="str">
        <f>IF(BS_CONTROLE[[#This Row],[SB]]=0, "-", BS_CONTROLE[[#This Row],[SB]])</f>
        <v>213TVI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217</v>
      </c>
      <c r="AQ138" s="280">
        <f>IF(BS_CONTROLE[[#This Row],[KM - Fim]]=0, "-", BS_CONTROLE[[#This Row],[KM - Fim]])</f>
        <v>213</v>
      </c>
      <c r="AR138" s="242">
        <v>0</v>
      </c>
      <c r="AS138" s="242">
        <v>0</v>
      </c>
      <c r="AT138" s="242">
        <v>0</v>
      </c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>
        <v>0</v>
      </c>
      <c r="BB138" s="10" t="str">
        <f>IFERROR(_xlfn.XLOOKUP(AI138, BS_ATIVIDADE[ATIVIDADE],BS_ATIVIDADE[UNIDADE] ), "*")</f>
        <v>BINÁRIO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BASE_MAPA!$I$2:$I$359), "ERRO")</f>
        <v>MARCO INICIAL - ALTO ARAGUAIA</v>
      </c>
      <c r="BF138" s="281" t="str">
        <f>IF(BS_CONTROLE[[#This Row],[Responsavel pelo boletim]]=0, "-", BS_CONTROLE[[#This Row],[Responsavel pelo boletim]])</f>
        <v>Guilherme</v>
      </c>
      <c r="BG138" s="15"/>
      <c r="BH138" s="16">
        <v>0</v>
      </c>
      <c r="BI138" s="16"/>
      <c r="BJ138" s="16" t="s">
        <v>1476</v>
      </c>
      <c r="BK138" s="16" t="s">
        <v>1477</v>
      </c>
      <c r="BL138" s="15"/>
      <c r="BM138" s="14" t="s">
        <v>994</v>
      </c>
      <c r="BN138" s="14" t="s">
        <v>994</v>
      </c>
      <c r="BO138" s="165" t="s">
        <v>994</v>
      </c>
      <c r="BP138" s="16" t="s">
        <v>1477</v>
      </c>
      <c r="BQ138" s="12" t="str">
        <f t="shared" si="12"/>
        <v>Produção e Intervalo</v>
      </c>
      <c r="BR138" s="18">
        <f t="shared" si="13"/>
        <v>0</v>
      </c>
      <c r="BS138" s="18">
        <f t="shared" si="14"/>
        <v>0</v>
      </c>
      <c r="BT138" s="225" t="str">
        <f t="shared" si="16"/>
        <v>SemOportunidadeSemOportunidade</v>
      </c>
      <c r="BU138" s="5"/>
      <c r="BV138" s="5"/>
      <c r="BW138" s="5"/>
    </row>
    <row r="139" spans="1:75" hidden="1">
      <c r="A139" s="50" t="str">
        <f t="shared" si="11"/>
        <v>W5046002</v>
      </c>
      <c r="B139" s="171">
        <v>46002</v>
      </c>
      <c r="C139" s="8">
        <f>IF(BS_CONTROLE[[#This Row],[DATA]]="","",WEEKNUM(BS_CONTROLE[[#This Row],[DATA]]))</f>
        <v>50</v>
      </c>
      <c r="D139" s="51" t="s">
        <v>833</v>
      </c>
      <c r="E139" s="318">
        <v>274</v>
      </c>
      <c r="F139" s="172" t="s">
        <v>731</v>
      </c>
      <c r="G139" s="9" t="str">
        <f>IF(D139="","*",VLOOKUP(F139,BS_ATIVIDADE[#All],3,FALSE))</f>
        <v>MODERNIZAÇÃO</v>
      </c>
      <c r="H139" s="173" t="s">
        <v>1314</v>
      </c>
      <c r="I139" s="173" t="s">
        <v>264</v>
      </c>
      <c r="J139" s="217">
        <v>74</v>
      </c>
      <c r="K139" s="217">
        <v>217</v>
      </c>
      <c r="L139" s="217">
        <v>213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139" s="173">
        <v>0.33333333333333331</v>
      </c>
      <c r="P139" s="173">
        <v>6.9444444444444447E-4</v>
      </c>
      <c r="Q139" s="83">
        <v>800</v>
      </c>
      <c r="R139" s="10" t="str">
        <f>IFERROR(_xlfn.XLOOKUP(F139, BS_ATIVIDADE[ATIVIDADE],BS_ATIVIDADE[UNIDADE] ), "*")</f>
        <v>Nº DE DORMENTES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9" s="80" t="str">
        <f>IFERROR(_xlfn.XLOOKUP(J139, BASE_MAPA!$D$2:$D$359, BASE_MAPA!$I$2:$I$359), "ERRO")</f>
        <v>MARCO INICIAL - ALTO ARAGUAIA</v>
      </c>
      <c r="V139" s="198" t="s">
        <v>1397</v>
      </c>
      <c r="W139" s="173" t="s">
        <v>1440</v>
      </c>
      <c r="X139" s="218" t="s">
        <v>963</v>
      </c>
      <c r="Y139" s="158" t="s">
        <v>966</v>
      </c>
      <c r="Z139" s="158" t="s">
        <v>959</v>
      </c>
      <c r="AA139" s="83" t="s">
        <v>1320</v>
      </c>
      <c r="AB139" s="70" t="s">
        <v>954</v>
      </c>
      <c r="AC139" s="70" t="s">
        <v>949</v>
      </c>
      <c r="AD139" s="173">
        <v>0.25</v>
      </c>
      <c r="AE139" s="83">
        <v>7671</v>
      </c>
      <c r="AF139" s="83">
        <v>9322</v>
      </c>
      <c r="AG139" s="83" t="s">
        <v>608</v>
      </c>
      <c r="AH139" s="48"/>
      <c r="AI139" s="142" t="str">
        <f>IF(BS_CONTROLE[[#This Row],[Atividade]]=0, "-", BS_CONTROLE[[#This Row],[Atividade]])</f>
        <v>MODERNIZAÇÃO - DORMENTE - DESCARGA</v>
      </c>
      <c r="AJ139" s="9" t="str">
        <f>IF(D139="","*",VLOOKUP(AI139,BS_ATIVIDADE[#Data],3,FALSE))</f>
        <v>MODERNIZAÇÃO</v>
      </c>
      <c r="AK139" s="278" t="str">
        <f>IF(BS_CONTROLE[[#This Row],[Local - Partida]]=0, "-", BS_CONTROLE[[#This Row],[Local - Partida]])</f>
        <v xml:space="preserve">TCS2 </v>
      </c>
      <c r="AL139" s="278" t="str">
        <f>IF(BS_CONTROLE[[#This Row],[Local - Encerramento]]=0, "-", BS_CONTROLE[[#This Row],[Local - Encerramento]])</f>
        <v>TCS2</v>
      </c>
      <c r="AM139" s="278" t="str">
        <f>IF(BS_CONTROLE[[#This Row],[Entre - Estações]]=0, "-", BS_CONTROLE[[#This Row],[Entre - Estações]])</f>
        <v>TID-TVI</v>
      </c>
      <c r="AN139" s="278" t="str">
        <f>IF(BS_CONTROLE[[#This Row],[SB]]=0, "-", BS_CONTROLE[[#This Row],[SB]])</f>
        <v>213TVI</v>
      </c>
      <c r="AO139" s="279">
        <f>IF(BS_CONTROLE[[#This Row],[SUB]]=0, "-", BS_CONTROLE[[#This Row],[SUB]])</f>
        <v>74</v>
      </c>
      <c r="AP139" s="280">
        <f>IF(BS_CONTROLE[[#This Row],[KM - Inicio]]=0, "-", BS_CONTROLE[[#This Row],[KM - Inicio]])</f>
        <v>217</v>
      </c>
      <c r="AQ139" s="280">
        <f>IF(BS_CONTROLE[[#This Row],[KM - Fim]]=0, "-", BS_CONTROLE[[#This Row],[KM - Fim]])</f>
        <v>213</v>
      </c>
      <c r="AR139" s="242">
        <v>0.38055555555555554</v>
      </c>
      <c r="AS139" s="242">
        <v>0</v>
      </c>
      <c r="AT139" s="242">
        <v>0</v>
      </c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>
        <v>0</v>
      </c>
      <c r="BB139" s="10" t="str">
        <f>IFERROR(_xlfn.XLOOKUP(AI139, BS_ATIVIDADE[ATIVIDADE],BS_ATIVIDADE[UNIDADE] ), "*")</f>
        <v>Nº DE DORMENTES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9" s="11" t="str">
        <f>IFERROR(_xlfn.XLOOKUP(AO139, BASE_MAPA!$D$2:$D$359, BASE_MAPA!$I$2:$I$359), "ERRO")</f>
        <v>MARCO INICIAL - ALTO ARAGUAIA</v>
      </c>
      <c r="BF139" s="281" t="str">
        <f>IF(BS_CONTROLE[[#This Row],[Responsavel pelo boletim]]=0, "-", BS_CONTROLE[[#This Row],[Responsavel pelo boletim]])</f>
        <v>Guilherme</v>
      </c>
      <c r="BG139" s="15"/>
      <c r="BH139" s="16">
        <v>0</v>
      </c>
      <c r="BI139" s="16"/>
      <c r="BJ139" s="16" t="s">
        <v>1477</v>
      </c>
      <c r="BK139" s="16" t="s">
        <v>1477</v>
      </c>
      <c r="BL139" s="15"/>
      <c r="BM139" s="14" t="s">
        <v>994</v>
      </c>
      <c r="BN139" s="14" t="s">
        <v>994</v>
      </c>
      <c r="BO139" s="165" t="s">
        <v>994</v>
      </c>
      <c r="BP139" s="16" t="s">
        <v>1477</v>
      </c>
      <c r="BQ139" s="12" t="str">
        <f t="shared" si="12"/>
        <v>Produção e Intervalo</v>
      </c>
      <c r="BR139" s="18">
        <f t="shared" si="13"/>
        <v>0</v>
      </c>
      <c r="BS139" s="18">
        <f t="shared" si="14"/>
        <v>0</v>
      </c>
      <c r="BT139" s="225" t="str">
        <f t="shared" si="16"/>
        <v>SemOportunidadeSemOportunidade</v>
      </c>
      <c r="BU139" s="5"/>
      <c r="BV139" s="5"/>
      <c r="BW139" s="5"/>
    </row>
    <row r="140" spans="1:75" hidden="1">
      <c r="A140" s="50" t="str">
        <f t="shared" si="11"/>
        <v>V8646002</v>
      </c>
      <c r="B140" s="171">
        <v>46002</v>
      </c>
      <c r="C140" s="8">
        <f>IF(BS_CONTROLE[[#This Row],[DATA]]="","",WEEKNUM(BS_CONTROLE[[#This Row],[DATA]]))</f>
        <v>50</v>
      </c>
      <c r="D140" s="51" t="s">
        <v>817</v>
      </c>
      <c r="E140" s="314">
        <v>61</v>
      </c>
      <c r="F140" s="172" t="s">
        <v>714</v>
      </c>
      <c r="G140" s="9" t="str">
        <f>IF(D140="","*",VLOOKUP(F140,BS_ATIVIDADE[#All],3,FALSE))</f>
        <v>MECANIZAÇÃO - SOCADORA</v>
      </c>
      <c r="H140" s="173" t="s">
        <v>248</v>
      </c>
      <c r="I140" s="173" t="s">
        <v>248</v>
      </c>
      <c r="J140" s="217">
        <v>74</v>
      </c>
      <c r="K140" s="217">
        <v>200</v>
      </c>
      <c r="L140" s="217">
        <v>194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40" s="173">
        <v>0.39583333333333331</v>
      </c>
      <c r="P140" s="173">
        <v>6.25E-2</v>
      </c>
      <c r="Q140" s="83">
        <v>834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0" s="80" t="str">
        <f>IFERROR(_xlfn.XLOOKUP(J140, BASE_MAPA!$D$2:$D$359, BASE_MAPA!$I$2:$I$359), "ERRO")</f>
        <v>MARCO INICIAL - ALTO ARAGUAIA</v>
      </c>
      <c r="V140" s="198" t="s">
        <v>1237</v>
      </c>
      <c r="W140" s="173" t="s">
        <v>1380</v>
      </c>
      <c r="X140" s="218" t="s">
        <v>963</v>
      </c>
      <c r="Y140" s="158" t="s">
        <v>966</v>
      </c>
      <c r="Z140" s="158" t="s">
        <v>964</v>
      </c>
      <c r="AA140" s="83">
        <v>1</v>
      </c>
      <c r="AB140" s="70" t="s">
        <v>954</v>
      </c>
      <c r="AC140" s="70" t="s">
        <v>949</v>
      </c>
      <c r="AD140" s="173">
        <v>0.39583333333333331</v>
      </c>
      <c r="AE140" s="83">
        <v>6236</v>
      </c>
      <c r="AF140" s="83">
        <v>6636</v>
      </c>
      <c r="AG140" s="83" t="s">
        <v>608</v>
      </c>
      <c r="AH140" s="48"/>
      <c r="AI140" s="142" t="str">
        <f>IF(BS_CONTROLE[[#This Row],[Atividade]]=0, "-", BS_CONTROLE[[#This Row],[Atividade]])</f>
        <v>MECANIZAÇÃO - SOCADORA</v>
      </c>
      <c r="AJ140" s="9" t="str">
        <f>IF(D140="","*",VLOOKUP(AI140,BS_ATIVIDADE[#Data],3,FALSE))</f>
        <v>MECANIZAÇÃO - SOCADORA</v>
      </c>
      <c r="AK140" s="278" t="str">
        <f>IF(BS_CONTROLE[[#This Row],[Local - Partida]]=0, "-", BS_CONTROLE[[#This Row],[Local - Partida]])</f>
        <v>TID2</v>
      </c>
      <c r="AL140" s="278" t="str">
        <f>IF(BS_CONTROLE[[#This Row],[Local - Encerramento]]=0, "-", BS_CONTROLE[[#This Row],[Local - Encerramento]])</f>
        <v>TID2</v>
      </c>
      <c r="AM140" s="278" t="str">
        <f>IF(BS_CONTROLE[[#This Row],[Entre - Estações]]=0, "-", BS_CONTROLE[[#This Row],[Entre - Estações]])</f>
        <v>TID-TVI</v>
      </c>
      <c r="AN140" s="278" t="str">
        <f>IF(BS_CONTROLE[[#This Row],[SB]]=0, "-", BS_CONTROLE[[#This Row],[SB]])</f>
        <v>TID201</v>
      </c>
      <c r="AO140" s="279">
        <f>IF(BS_CONTROLE[[#This Row],[SUB]]=0, "-", BS_CONTROLE[[#This Row],[SUB]])</f>
        <v>74</v>
      </c>
      <c r="AP140" s="280">
        <f>IF(BS_CONTROLE[[#This Row],[KM - Inicio]]=0, "-", BS_CONTROLE[[#This Row],[KM - Inicio]])</f>
        <v>200</v>
      </c>
      <c r="AQ140" s="280">
        <f>IF(BS_CONTROLE[[#This Row],[KM - Fim]]=0, "-", BS_CONTROLE[[#This Row],[KM - Fim]])</f>
        <v>194</v>
      </c>
      <c r="AR140" s="242">
        <v>0.38263888888888886</v>
      </c>
      <c r="AS140" s="242">
        <v>0.55694444444444446</v>
      </c>
      <c r="AT140" s="242">
        <v>0.65208333333333335</v>
      </c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9.5138888888888884E-2</v>
      </c>
      <c r="AZ140" s="13"/>
      <c r="BA140" s="71">
        <v>732</v>
      </c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0" s="11" t="str">
        <f>IFERROR(_xlfn.XLOOKUP(AO140, BASE_MAPA!$D$2:$D$359, BASE_MAPA!$I$2:$I$359), "ERRO")</f>
        <v>MARCO INICIAL - ALTO ARAGUAIA</v>
      </c>
      <c r="BF140" s="281" t="str">
        <f>IF(BS_CONTROLE[[#This Row],[Responsavel pelo boletim]]=0, "-", BS_CONTROLE[[#This Row],[Responsavel pelo boletim]])</f>
        <v>Saulo</v>
      </c>
      <c r="BG140" s="15"/>
      <c r="BH140" s="16">
        <v>2</v>
      </c>
      <c r="BI140" s="16"/>
      <c r="BJ140" s="16" t="s">
        <v>1478</v>
      </c>
      <c r="BK140" s="16" t="s">
        <v>1479</v>
      </c>
      <c r="BL140" s="15"/>
      <c r="BM140" s="14" t="s">
        <v>980</v>
      </c>
      <c r="BN140" s="14" t="s">
        <v>1001</v>
      </c>
      <c r="BO140" s="165" t="s">
        <v>1109</v>
      </c>
      <c r="BP140" s="16" t="s">
        <v>1479</v>
      </c>
      <c r="BQ140" s="12" t="str">
        <f t="shared" si="12"/>
        <v>Produção</v>
      </c>
      <c r="BR140" s="18">
        <f t="shared" si="13"/>
        <v>1.5222222222222221</v>
      </c>
      <c r="BS140" s="18">
        <f t="shared" si="14"/>
        <v>0.87769784172661869</v>
      </c>
      <c r="BT140" s="225" t="str">
        <f t="shared" si="16"/>
        <v>MecanizaçãoOperação</v>
      </c>
      <c r="BU140" s="5"/>
      <c r="BV140" s="5"/>
      <c r="BW140" s="5"/>
    </row>
    <row r="141" spans="1:75" hidden="1">
      <c r="A141" s="50" t="str">
        <f t="shared" si="11"/>
        <v>FRANCISCO (TF-670)46002</v>
      </c>
      <c r="B141" s="171">
        <v>46002</v>
      </c>
      <c r="C141" s="8">
        <f>IF(BS_CONTROLE[[#This Row],[DATA]]="","",WEEKNUM(BS_CONTROLE[[#This Row],[DATA]]))</f>
        <v>50</v>
      </c>
      <c r="D141" s="51" t="s">
        <v>894</v>
      </c>
      <c r="E141" s="318">
        <v>62</v>
      </c>
      <c r="F141" s="172" t="s">
        <v>791</v>
      </c>
      <c r="G141" s="9" t="str">
        <f>IF(D141="","*",VLOOKUP(F141,BS_ATIVIDADE[#All],3,FALSE))</f>
        <v>SOLDA</v>
      </c>
      <c r="H141" s="204" t="str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I141" s="173" t="s">
        <v>608</v>
      </c>
      <c r="J141" s="217">
        <v>74</v>
      </c>
      <c r="K141" s="217">
        <v>109.1</v>
      </c>
      <c r="L141" s="217" t="s">
        <v>608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41" s="173">
        <v>0.375</v>
      </c>
      <c r="P141" s="173">
        <v>6.25E-2</v>
      </c>
      <c r="Q141" s="83">
        <v>1</v>
      </c>
      <c r="R141" s="10" t="str">
        <f>IFERROR(_xlfn.XLOOKUP(F141, BS_ATIVIDADE[ATIVIDADE],BS_ATIVIDADE[UNIDADE] ), "*")</f>
        <v>Nº DE SOLDA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41" s="80" t="str">
        <f>IFERROR(_xlfn.XLOOKUP(J141, BASE_MAPA!$D$2:$D$359, BASE_MAPA!$I$2:$I$359), "ERRO")</f>
        <v>MARCO INICIAL - ALTO ARAGUAIA</v>
      </c>
      <c r="V141" s="198" t="s">
        <v>1382</v>
      </c>
      <c r="W141" s="173" t="s">
        <v>1369</v>
      </c>
      <c r="X141" s="218" t="s">
        <v>963</v>
      </c>
      <c r="Y141" s="158" t="s">
        <v>966</v>
      </c>
      <c r="Z141" s="158" t="s">
        <v>968</v>
      </c>
      <c r="AA141" s="83" t="s">
        <v>608</v>
      </c>
      <c r="AB141" s="70" t="s">
        <v>608</v>
      </c>
      <c r="AC141" s="70" t="s">
        <v>608</v>
      </c>
      <c r="AD141" s="173" t="s">
        <v>608</v>
      </c>
      <c r="AE141" s="83" t="s">
        <v>608</v>
      </c>
      <c r="AF141" s="83" t="s">
        <v>608</v>
      </c>
      <c r="AG141" s="83" t="s">
        <v>608</v>
      </c>
      <c r="AH141" s="48"/>
      <c r="AI141" s="142" t="str">
        <f>IF(BS_CONTROLE[[#This Row],[Atividade]]=0, "-", BS_CONTROLE[[#This Row],[Atividade]])</f>
        <v>PDM - SOLDA</v>
      </c>
      <c r="AJ141" s="9" t="str">
        <f>IF(D141="","*",VLOOKUP(AI141,BS_ATIVIDADE[#Data],3,FALSE))</f>
        <v>SOLDA</v>
      </c>
      <c r="AK141" s="278" t="str">
        <f>IF(BS_CONTROLE[[#This Row],[Local - Partida]]=0, "-", BS_CONTROLE[[#This Row],[Local - Partida]])</f>
        <v>TIN1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TIN</v>
      </c>
      <c r="AN141" s="278" t="str">
        <f>IF(BS_CONTROLE[[#This Row],[SB]]=0, "-", BS_CONTROLE[[#This Row],[SB]])</f>
        <v>TIN1</v>
      </c>
      <c r="AO141" s="279">
        <f>IF(BS_CONTROLE[[#This Row],[SUB]]=0, "-", BS_CONTROLE[[#This Row],[SUB]])</f>
        <v>74</v>
      </c>
      <c r="AP141" s="280">
        <f>IF(BS_CONTROLE[[#This Row],[KM - Inicio]]=0, "-", BS_CONTROLE[[#This Row],[KM - Inicio]])</f>
        <v>109.1</v>
      </c>
      <c r="AQ141" s="280" t="str">
        <f>IF(BS_CONTROLE[[#This Row],[KM - Fim]]=0, "-", BS_CONTROLE[[#This Row],[KM - Fim]])</f>
        <v>-</v>
      </c>
      <c r="AR141" s="242">
        <v>0.40972222222222221</v>
      </c>
      <c r="AS141" s="242">
        <v>0.41458333333333336</v>
      </c>
      <c r="AT141" s="242">
        <v>0.47708333333333336</v>
      </c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6.25E-2</v>
      </c>
      <c r="AZ141" s="13"/>
      <c r="BA141" s="71">
        <v>2</v>
      </c>
      <c r="BB141" s="10" t="str">
        <f>IFERROR(_xlfn.XLOOKUP(AI141, BS_ATIVIDADE[ATIVIDADE],BS_ATIVIDADE[UNIDADE] ), "*")</f>
        <v>Nº DE SOLDA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41" s="11" t="str">
        <f>IFERROR(_xlfn.XLOOKUP(AO141, BASE_MAPA!$D$2:$D$359, BASE_MAPA!$I$2:$I$359), "ERRO")</f>
        <v>MARCO INICIAL - ALTO ARAGUAIA</v>
      </c>
      <c r="BF141" s="281" t="str">
        <f>IF(BS_CONTROLE[[#This Row],[Responsavel pelo boletim]]=0, "-", BS_CONTROLE[[#This Row],[Responsavel pelo boletim]])</f>
        <v>Heleno</v>
      </c>
      <c r="BG141" s="15"/>
      <c r="BH141" s="16">
        <v>2</v>
      </c>
      <c r="BI141" s="16"/>
      <c r="BJ141" s="16" t="s">
        <v>1480</v>
      </c>
      <c r="BK141" s="16" t="s">
        <v>1481</v>
      </c>
      <c r="BL141" s="15"/>
      <c r="BM141" s="14" t="s">
        <v>988</v>
      </c>
      <c r="BN141" s="14" t="s">
        <v>988</v>
      </c>
      <c r="BO141" s="165" t="s">
        <v>988</v>
      </c>
      <c r="BP141" s="16" t="s">
        <v>608</v>
      </c>
      <c r="BQ141" s="12" t="str">
        <f t="shared" si="12"/>
        <v>Aderente</v>
      </c>
      <c r="BR141" s="18">
        <f t="shared" si="13"/>
        <v>1</v>
      </c>
      <c r="BS141" s="18">
        <f t="shared" si="14"/>
        <v>2</v>
      </c>
      <c r="BT141" s="225" t="str">
        <f t="shared" si="16"/>
        <v>OKOK</v>
      </c>
      <c r="BU141" s="5"/>
      <c r="BV141" s="5"/>
      <c r="BW141" s="5"/>
    </row>
    <row r="142" spans="1:75" hidden="1">
      <c r="A142" s="50" t="str">
        <f t="shared" si="11"/>
        <v>V4246002</v>
      </c>
      <c r="B142" s="171">
        <v>46002</v>
      </c>
      <c r="C142" s="8">
        <f>IF(BS_CONTROLE[[#This Row],[DATA]]="","",WEEKNUM(BS_CONTROLE[[#This Row],[DATA]]))</f>
        <v>50</v>
      </c>
      <c r="D142" s="51" t="s">
        <v>787</v>
      </c>
      <c r="E142" s="330">
        <v>65</v>
      </c>
      <c r="F142" s="172" t="s">
        <v>740</v>
      </c>
      <c r="G142" s="9" t="str">
        <f>IF(D142="","*",VLOOKUP(F142,BS_ATIVIDADE[#All],3,FALSE))</f>
        <v>MODERNIZAÇÃO</v>
      </c>
      <c r="H142" s="173" t="s">
        <v>394</v>
      </c>
      <c r="I142" s="173" t="s">
        <v>394</v>
      </c>
      <c r="J142" s="217">
        <v>72</v>
      </c>
      <c r="K142" s="217">
        <v>313</v>
      </c>
      <c r="L142" s="83">
        <v>311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2" s="173">
        <v>0.35416666666666669</v>
      </c>
      <c r="P142" s="173">
        <v>0.16666666666666666</v>
      </c>
      <c r="Q142" s="83">
        <v>800</v>
      </c>
      <c r="R142" s="10" t="str">
        <f>IFERROR(_xlfn.XLOOKUP(F142, BS_ATIVIDADE[ATIVIDADE],BS_ATIVIDADE[UNIDADE] ), "*")</f>
        <v>M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2" s="80" t="str">
        <f>IFERROR(_xlfn.XLOOKUP(J142, BASE_MAPA!$D$2:$D$359, BASE_MAPA!$I$2:$I$359), "ERRO")</f>
        <v>ARARAQUARA - COLOMBIA</v>
      </c>
      <c r="V142" s="198" t="s">
        <v>1349</v>
      </c>
      <c r="W142" s="173" t="s">
        <v>1380</v>
      </c>
      <c r="X142" s="218" t="s">
        <v>963</v>
      </c>
      <c r="Y142" s="158" t="s">
        <v>966</v>
      </c>
      <c r="Z142" s="158" t="s">
        <v>959</v>
      </c>
      <c r="AA142" s="83">
        <v>1</v>
      </c>
      <c r="AB142" s="70" t="s">
        <v>954</v>
      </c>
      <c r="AC142" s="70" t="s">
        <v>949</v>
      </c>
      <c r="AD142" s="173">
        <v>0.3125</v>
      </c>
      <c r="AE142" s="83">
        <v>6242</v>
      </c>
      <c r="AF142" s="83" t="s">
        <v>608</v>
      </c>
      <c r="AG142" s="83" t="s">
        <v>608</v>
      </c>
      <c r="AH142" s="48"/>
      <c r="AI142" s="142" t="str">
        <f>IF(BS_CONTROLE[[#This Row],[Atividade]]=0, "-", BS_CONTROLE[[#This Row],[Atividade]])</f>
        <v>MODERNIZAÇÃO - SOCADORA</v>
      </c>
      <c r="AJ142" s="9" t="str">
        <f>IF(D142="","*",VLOOKUP(AI142,BS_ATIVIDADE[#Data],3,FALSE))</f>
        <v>MODERNIZAÇÃO</v>
      </c>
      <c r="AK142" s="278" t="str">
        <f>IF(BS_CONTROLE[[#This Row],[Local - Partida]]=0, "-", BS_CONTROLE[[#This Row],[Local - Partida]])</f>
        <v>ZGT1</v>
      </c>
      <c r="AL142" s="278" t="str">
        <f>IF(BS_CONTROLE[[#This Row],[Local - Encerramento]]=0, "-", BS_CONTROLE[[#This Row],[Local - Encerramento]])</f>
        <v>ZGT1</v>
      </c>
      <c r="AM142" s="278" t="str">
        <f>IF(BS_CONTROLE[[#This Row],[Entre - Estações]]=0, "-", BS_CONTROLE[[#This Row],[Entre - Estações]])</f>
        <v>ZGT-ZXE</v>
      </c>
      <c r="AN142" s="278" t="str">
        <f>IF(BS_CONTROLE[[#This Row],[SB]]=0, "-", BS_CONTROLE[[#This Row],[SB]])</f>
        <v>ZGTZXE</v>
      </c>
      <c r="AO142" s="279">
        <f>IF(BS_CONTROLE[[#This Row],[SUB]]=0, "-", BS_CONTROLE[[#This Row],[SUB]])</f>
        <v>72</v>
      </c>
      <c r="AP142" s="280">
        <f>IF(BS_CONTROLE[[#This Row],[KM - Inicio]]=0, "-", BS_CONTROLE[[#This Row],[KM - Inicio]])</f>
        <v>313</v>
      </c>
      <c r="AQ142" s="280">
        <f>IF(BS_CONTROLE[[#This Row],[KM - Fim]]=0, "-", BS_CONTROLE[[#This Row],[KM - Fim]])</f>
        <v>311</v>
      </c>
      <c r="AR142" s="242">
        <v>0.25416666666666665</v>
      </c>
      <c r="AS142" s="242">
        <v>0</v>
      </c>
      <c r="AT142" s="242">
        <v>0</v>
      </c>
      <c r="AU142" s="38"/>
      <c r="AV142" s="38"/>
      <c r="AW142" s="38"/>
      <c r="AX142" s="38"/>
      <c r="AY142" s="313">
        <f>IF(D142="","*",IFERROR(IF(ISODD(COUNT(AS142:AX142)),"ERRO",SUM((AT142-AS142),(AV142-AU142),(AX142-AW142))),"ERRO"))</f>
        <v>0</v>
      </c>
      <c r="AZ142" s="13"/>
      <c r="BA142" s="71">
        <v>0</v>
      </c>
      <c r="BB142" s="10" t="str">
        <f>IFERROR(_xlfn.XLOOKUP(AI142, BS_ATIVIDADE[ATIVIDADE],BS_ATIVIDADE[UNIDADE] ), "*")</f>
        <v>M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2" s="11" t="str">
        <f>IFERROR(_xlfn.XLOOKUP(AO142, BASE_MAPA!$D$2:$D$359, BASE_MAPA!$I$2:$I$359), "ERRO")</f>
        <v>ARARAQUARA - COLOMBIA</v>
      </c>
      <c r="BF142" s="281" t="str">
        <f>IF(BS_CONTROLE[[#This Row],[Responsavel pelo boletim]]=0, "-", BS_CONTROLE[[#This Row],[Responsavel pelo boletim]])</f>
        <v>Ezequiel</v>
      </c>
      <c r="BG142" s="15"/>
      <c r="BH142" s="16">
        <v>0</v>
      </c>
      <c r="BI142" s="16"/>
      <c r="BJ142" s="16" t="s">
        <v>1482</v>
      </c>
      <c r="BK142" s="16" t="s">
        <v>1483</v>
      </c>
      <c r="BL142" s="15"/>
      <c r="BM142" s="14" t="s">
        <v>994</v>
      </c>
      <c r="BN142" s="14" t="s">
        <v>994</v>
      </c>
      <c r="BO142" s="165" t="s">
        <v>994</v>
      </c>
      <c r="BP142" s="16" t="s">
        <v>1483</v>
      </c>
      <c r="BQ142" s="12" t="str">
        <f t="shared" si="12"/>
        <v>Produção e Intervalo</v>
      </c>
      <c r="BR142" s="18">
        <f t="shared" si="13"/>
        <v>0</v>
      </c>
      <c r="BS142" s="18">
        <f t="shared" si="14"/>
        <v>0</v>
      </c>
      <c r="BT142" s="225" t="str">
        <f t="shared" si="16"/>
        <v>SemOportunidadeSemOportunidade</v>
      </c>
      <c r="BU142" s="5"/>
      <c r="BV142" s="5"/>
      <c r="BW142" s="5"/>
    </row>
    <row r="143" spans="1:75" hidden="1">
      <c r="A143" s="50" t="str">
        <f t="shared" si="11"/>
        <v>E1746002</v>
      </c>
      <c r="B143" s="171">
        <v>46002</v>
      </c>
      <c r="C143" s="8">
        <f>IF(BS_CONTROLE[[#This Row],[DATA]]="","",WEEKNUM(BS_CONTROLE[[#This Row],[DATA]]))</f>
        <v>50</v>
      </c>
      <c r="D143" s="218" t="s">
        <v>753</v>
      </c>
      <c r="E143" s="318">
        <v>313</v>
      </c>
      <c r="F143" s="172" t="s">
        <v>610</v>
      </c>
      <c r="G143" s="9" t="str">
        <f>IF(D143="","*",VLOOKUP(F143,BS_ATIVIDADE[#All],3,FALSE))</f>
        <v>CAMINHÂO - SOLDA</v>
      </c>
      <c r="H143" s="173" t="s">
        <v>468</v>
      </c>
      <c r="I143" s="173" t="s">
        <v>468</v>
      </c>
      <c r="J143" s="217">
        <v>78</v>
      </c>
      <c r="K143" s="217">
        <v>251</v>
      </c>
      <c r="L143" s="83">
        <v>244</v>
      </c>
      <c r="M143" s="217" t="s">
        <v>1284</v>
      </c>
      <c r="N143" s="217" t="s">
        <v>1285</v>
      </c>
      <c r="O143" s="173">
        <v>0.375</v>
      </c>
      <c r="P143" s="173">
        <v>0.125</v>
      </c>
      <c r="Q143" s="83">
        <v>3</v>
      </c>
      <c r="R143" s="10" t="str">
        <f>IFERROR(_xlfn.XLOOKUP(F143, BS_ATIVIDADE[ATIVIDADE],BS_ATIVIDADE[UNIDADE] ), "*")</f>
        <v>Nº DE SOLDA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3" s="80" t="str">
        <f>IFERROR(_xlfn.XLOOKUP(J143, BASE_MAPA!$D$2:$D$359, BASE_MAPA!$I$2:$I$359), "ERRO")</f>
        <v>ITIRAPINA - BAURU</v>
      </c>
      <c r="V143" s="198" t="s">
        <v>1276</v>
      </c>
      <c r="W143" s="173" t="s">
        <v>1387</v>
      </c>
      <c r="X143" s="218" t="s">
        <v>963</v>
      </c>
      <c r="Y143" s="158" t="s">
        <v>966</v>
      </c>
      <c r="Z143" s="158" t="s">
        <v>959</v>
      </c>
      <c r="AA143" s="83" t="s">
        <v>608</v>
      </c>
      <c r="AB143" s="70" t="s">
        <v>954</v>
      </c>
      <c r="AC143" s="70" t="s">
        <v>949</v>
      </c>
      <c r="AD143" s="173">
        <v>0.33333333333333331</v>
      </c>
      <c r="AE143" s="83">
        <v>6251</v>
      </c>
      <c r="AF143" s="83" t="s">
        <v>608</v>
      </c>
      <c r="AG143" s="83" t="s">
        <v>608</v>
      </c>
      <c r="AH143" s="48"/>
      <c r="AI143" s="142" t="str">
        <f>IF(BS_CONTROLE[[#This Row],[Atividade]]=0, "-", BS_CONTROLE[[#This Row],[Atividade]])</f>
        <v>CAMINHÃO DE SOLDA</v>
      </c>
      <c r="AJ143" s="9" t="str">
        <f>IF(D143="","*",VLOOKUP(AI143,BS_ATIVIDADE[#Data],3,FALSE))</f>
        <v>CAMINHÂO - SOLDA</v>
      </c>
      <c r="AK143" s="278" t="str">
        <f>IF(BS_CONTROLE[[#This Row],[Local - Partida]]=0, "-", BS_CONTROLE[[#This Row],[Local - Partida]])</f>
        <v>ZDK1</v>
      </c>
      <c r="AL143" s="278" t="str">
        <f>IF(BS_CONTROLE[[#This Row],[Local - Encerramento]]=0, "-", BS_CONTROLE[[#This Row],[Local - Encerramento]])</f>
        <v>ZDK1</v>
      </c>
      <c r="AM143" s="278" t="str">
        <f>IF(BS_CONTROLE[[#This Row],[Entre - Estações]]=0, "-", BS_CONTROLE[[#This Row],[Entre - Estações]])</f>
        <v>ZDK-ZVT</v>
      </c>
      <c r="AN143" s="278" t="str">
        <f>IF(BS_CONTROLE[[#This Row],[SB]]=0, "-", BS_CONTROLE[[#This Row],[SB]])</f>
        <v>ZDK1/ZDKZVT</v>
      </c>
      <c r="AO143" s="279">
        <f>IF(BS_CONTROLE[[#This Row],[SUB]]=0, "-", BS_CONTROLE[[#This Row],[SUB]])</f>
        <v>78</v>
      </c>
      <c r="AP143" s="280">
        <f>IF(BS_CONTROLE[[#This Row],[KM - Inicio]]=0, "-", BS_CONTROLE[[#This Row],[KM - Inicio]])</f>
        <v>251</v>
      </c>
      <c r="AQ143" s="280">
        <f>IF(BS_CONTROLE[[#This Row],[KM - Fim]]=0, "-", BS_CONTROLE[[#This Row],[KM - Fim]])</f>
        <v>244</v>
      </c>
      <c r="AR143" s="242">
        <v>0.40208333333333335</v>
      </c>
      <c r="AS143" s="242">
        <v>0.42083333333333334</v>
      </c>
      <c r="AT143" s="242">
        <v>0.55972222222222223</v>
      </c>
      <c r="AU143" s="38"/>
      <c r="AV143" s="38"/>
      <c r="AW143" s="38"/>
      <c r="AX143" s="38"/>
      <c r="AY143" s="313">
        <f>IF(D143="","*",IFERROR(IF(ISODD(COUNT(AS143:AX143)),"ERRO",SUM((AT143-AS143),(AV143-AU143),(AX143-AW143))),"ERRO"))</f>
        <v>0.1388888888888889</v>
      </c>
      <c r="AZ143" s="13"/>
      <c r="BA143" s="71">
        <v>3</v>
      </c>
      <c r="BB143" s="10" t="str">
        <f>IFERROR(_xlfn.XLOOKUP(AI143, BS_ATIVIDADE[ATIVIDADE],BS_ATIVIDADE[UNIDADE] ), "*")</f>
        <v>Nº DE SOLDA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3" s="11" t="str">
        <f>IFERROR(_xlfn.XLOOKUP(AO143, BASE_MAPA!$D$2:$D$359, BASE_MAPA!$I$2:$I$359), "ERRO")</f>
        <v>ITIRAPINA - BAURU</v>
      </c>
      <c r="BF143" s="281" t="s">
        <v>1318</v>
      </c>
      <c r="BG143" s="15"/>
      <c r="BH143" s="16">
        <v>2</v>
      </c>
      <c r="BI143" s="16"/>
      <c r="BJ143" s="16" t="s">
        <v>1484</v>
      </c>
      <c r="BK143" s="16" t="s">
        <v>1485</v>
      </c>
      <c r="BL143" s="15"/>
      <c r="BM143" s="14" t="s">
        <v>988</v>
      </c>
      <c r="BN143" s="14" t="s">
        <v>988</v>
      </c>
      <c r="BO143" s="165" t="s">
        <v>988</v>
      </c>
      <c r="BP143" s="16" t="s">
        <v>608</v>
      </c>
      <c r="BQ143" s="12" t="str">
        <f t="shared" si="12"/>
        <v>Aderente</v>
      </c>
      <c r="BR143" s="18">
        <f t="shared" si="13"/>
        <v>1.1111111111111112</v>
      </c>
      <c r="BS143" s="18">
        <f t="shared" si="14"/>
        <v>1</v>
      </c>
      <c r="BT143" s="225" t="str">
        <f t="shared" si="16"/>
        <v>OKOK</v>
      </c>
      <c r="BU143" s="5"/>
      <c r="BV143" s="5"/>
      <c r="BW143" s="5"/>
    </row>
    <row r="144" spans="1:75" hidden="1">
      <c r="A144" s="50" t="str">
        <f t="shared" ref="A144" si="17">D144&amp;B144</f>
        <v>TURMA FIXA VIA 46002</v>
      </c>
      <c r="B144" s="171">
        <v>46002</v>
      </c>
      <c r="C144" s="8">
        <f>IF(BS_CONTROLE[[#This Row],[DATA]]="","",WEEKNUM(BS_CONTROLE[[#This Row],[DATA]]))</f>
        <v>50</v>
      </c>
      <c r="D144" s="218" t="s">
        <v>858</v>
      </c>
      <c r="E144" s="318"/>
      <c r="F144" s="172" t="s">
        <v>798</v>
      </c>
      <c r="G144" s="9" t="str">
        <f>IF(D144="","*",VLOOKUP(F144,BS_ATIVIDADE[#All],3,FALSE))</f>
        <v>TRILHO - SUBSTITUIÇÂO</v>
      </c>
      <c r="H144" s="204" t="s">
        <v>477</v>
      </c>
      <c r="I144" s="173" t="s">
        <v>608</v>
      </c>
      <c r="J144" s="217">
        <v>78</v>
      </c>
      <c r="K144" s="217">
        <v>275.3</v>
      </c>
      <c r="L144" s="83" t="s">
        <v>608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ZLF-ZJU</v>
      </c>
      <c r="N144" s="204" t="s">
        <v>477</v>
      </c>
      <c r="O144" s="173">
        <v>0.375</v>
      </c>
      <c r="P144" s="173">
        <v>0.16666666666666666</v>
      </c>
      <c r="Q144" s="83">
        <v>48</v>
      </c>
      <c r="R144" s="10" t="str">
        <f>IFERROR(_xlfn.XLOOKUP(F144, BS_ATIVIDADE[ATIVIDADE],BS_ATIVIDADE[UNIDADE] ), "*")</f>
        <v>M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4" s="80" t="str">
        <f>IFERROR(_xlfn.XLOOKUP(J144, BASE_MAPA!$D$2:$D$359, BASE_MAPA!$I$2:$I$359), "ERRO")</f>
        <v>ITIRAPINA - BAURU</v>
      </c>
      <c r="V144" s="198" t="s">
        <v>1486</v>
      </c>
      <c r="W144" s="173" t="s">
        <v>1487</v>
      </c>
      <c r="X144" s="218" t="s">
        <v>963</v>
      </c>
      <c r="Y144" s="158" t="s">
        <v>966</v>
      </c>
      <c r="Z144" s="158" t="s">
        <v>964</v>
      </c>
      <c r="AA144" s="83" t="s">
        <v>608</v>
      </c>
      <c r="AB144" s="70" t="s">
        <v>608</v>
      </c>
      <c r="AC144" s="70" t="s">
        <v>608</v>
      </c>
      <c r="AD144" s="173" t="s">
        <v>608</v>
      </c>
      <c r="AE144" s="83" t="s">
        <v>608</v>
      </c>
      <c r="AF144" s="83" t="s">
        <v>608</v>
      </c>
      <c r="AG144" s="83" t="s">
        <v>608</v>
      </c>
      <c r="AH144" s="48"/>
      <c r="AI144" s="142" t="str">
        <f>IF(BS_CONTROLE[[#This Row],[Atividade]]=0, "-", BS_CONTROLE[[#This Row],[Atividade]])</f>
        <v>PDM - SUBSTITUIÇÃO - TRILHO</v>
      </c>
      <c r="AJ144" s="9" t="str">
        <f>IF(D144="","*",VLOOKUP(AI144,BS_ATIVIDADE[#Data],3,FALSE))</f>
        <v>TRILHO - SUBSTITUIÇÂO</v>
      </c>
      <c r="AK144" s="278" t="str">
        <f>IF(BS_CONTROLE[[#This Row],[Local - Partida]]=0, "-", BS_CONTROLE[[#This Row],[Local - Partida]])</f>
        <v>ZJU1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ZLF-ZJU</v>
      </c>
      <c r="AN144" s="278" t="str">
        <f>IF(BS_CONTROLE[[#This Row],[SB]]=0, "-", BS_CONTROLE[[#This Row],[SB]])</f>
        <v>ZJU1</v>
      </c>
      <c r="AO144" s="279">
        <f>IF(BS_CONTROLE[[#This Row],[SUB]]=0, "-", BS_CONTROLE[[#This Row],[SUB]])</f>
        <v>78</v>
      </c>
      <c r="AP144" s="280">
        <f>IF(BS_CONTROLE[[#This Row],[KM - Inicio]]=0, "-", BS_CONTROLE[[#This Row],[KM - Inicio]])</f>
        <v>275.3</v>
      </c>
      <c r="AQ144" s="280" t="str">
        <f>IF(BS_CONTROLE[[#This Row],[KM - Fim]]=0, "-", BS_CONTROLE[[#This Row],[KM - Fim]])</f>
        <v>-</v>
      </c>
      <c r="AR144" s="242">
        <v>0</v>
      </c>
      <c r="AS144" s="242">
        <v>0</v>
      </c>
      <c r="AT144" s="242">
        <v>0</v>
      </c>
      <c r="AU144" s="38"/>
      <c r="AV144" s="38"/>
      <c r="AW144" s="38"/>
      <c r="AX144" s="38"/>
      <c r="AY144" s="313">
        <f>IF(D144="","*",IFERROR(IF(ISODD(COUNT(AS144:AX144)),"ERRO",SUM((AT144-AS144),(AV144-AU144),(AX144-AW144))),"ERRO"))</f>
        <v>0</v>
      </c>
      <c r="AZ144" s="13"/>
      <c r="BA144" s="71">
        <v>0</v>
      </c>
      <c r="BB144" s="10" t="str">
        <f>IFERROR(_xlfn.XLOOKUP(AI144, BS_ATIVIDADE[ATIVIDADE],BS_ATIVIDADE[UNIDADE] ), "*")</f>
        <v>M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4" s="11" t="str">
        <f>IFERROR(_xlfn.XLOOKUP(AO144, BASE_MAPA!$D$2:$D$359, BASE_MAPA!$I$2:$I$359), "ERRO")</f>
        <v>ITIRAPINA - BAURU</v>
      </c>
      <c r="BF144" s="281" t="str">
        <f>IF(BS_CONTROLE[[#This Row],[Responsavel pelo boletim]]=0, "-", BS_CONTROLE[[#This Row],[Responsavel pelo boletim]])</f>
        <v>Wesley</v>
      </c>
      <c r="BG144" s="15"/>
      <c r="BH144" s="16">
        <v>0</v>
      </c>
      <c r="BI144" s="16"/>
      <c r="BJ144" s="16" t="s">
        <v>1488</v>
      </c>
      <c r="BK144" s="16" t="s">
        <v>1489</v>
      </c>
      <c r="BL144" s="15"/>
      <c r="BM144" s="14" t="s">
        <v>984</v>
      </c>
      <c r="BN144" s="14" t="s">
        <v>1014</v>
      </c>
      <c r="BO144" s="165" t="s">
        <v>1127</v>
      </c>
      <c r="BP144" s="16" t="s">
        <v>1490</v>
      </c>
      <c r="BQ144" s="12" t="str">
        <f t="shared" si="12"/>
        <v>Produção e Intervalo</v>
      </c>
      <c r="BR144" s="18">
        <f t="shared" si="13"/>
        <v>0</v>
      </c>
      <c r="BS144" s="18">
        <f t="shared" si="14"/>
        <v>0</v>
      </c>
      <c r="BT144" s="225" t="str">
        <f t="shared" si="16"/>
        <v>SuperExecução</v>
      </c>
      <c r="BU144" s="5"/>
      <c r="BV144" s="5"/>
      <c r="BW144" s="5"/>
    </row>
    <row r="145" spans="1:75" hidden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608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608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 t="str">
        <f t="shared" si="16"/>
        <v/>
      </c>
      <c r="BU146" s="5"/>
      <c r="BV146" s="5"/>
      <c r="BW146" s="5"/>
    </row>
    <row r="147" spans="1:75" ht="17.25" hidden="1" customHeight="1">
      <c r="A147" s="50" t="str">
        <f t="shared" si="11"/>
        <v>W7046003</v>
      </c>
      <c r="B147" s="171">
        <v>46003</v>
      </c>
      <c r="C147" s="8">
        <f>IF(BS_CONTROLE[[#This Row],[DATA]]="","",WEEKNUM(BS_CONTROLE[[#This Row],[DATA]]))</f>
        <v>50</v>
      </c>
      <c r="D147" s="51" t="s">
        <v>842</v>
      </c>
      <c r="E147" s="314">
        <v>141</v>
      </c>
      <c r="F147" s="172" t="s">
        <v>784</v>
      </c>
      <c r="G147" s="9" t="str">
        <f>IF(D147="","*",VLOOKUP(F147,BS_ATIVIDADE[#All],3,FALSE))</f>
        <v>PEDRA</v>
      </c>
      <c r="H147" s="173" t="s">
        <v>595</v>
      </c>
      <c r="I147" s="173" t="s">
        <v>608</v>
      </c>
      <c r="J147" s="217">
        <v>98</v>
      </c>
      <c r="K147" s="217">
        <v>515</v>
      </c>
      <c r="L147" s="217">
        <v>514.5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47" s="204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47" s="173">
        <v>0.47916666666666669</v>
      </c>
      <c r="P147" s="173">
        <v>8.3333333333333329E-2</v>
      </c>
      <c r="Q147" s="83">
        <v>16</v>
      </c>
      <c r="R147" s="10" t="str">
        <f>IFERROR(_xlfn.XLOOKUP(F147, BS_ATIVIDADE[ATIVIDADE],BS_ATIVIDADE[UNIDADE] ), "*")</f>
        <v>VAGÕES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7" s="80" t="str">
        <f>IFERROR(_xlfn.XLOOKUP(J147, BASE_MAPA!$D$2:$D$359, BASE_MAPA!$I$2:$I$359), "ERRO")</f>
        <v>ALTO ARAGUAIA - RONDONOPOLIS</v>
      </c>
      <c r="V147" s="198" t="s">
        <v>1491</v>
      </c>
      <c r="W147" s="173" t="s">
        <v>1492</v>
      </c>
      <c r="X147" s="218" t="s">
        <v>958</v>
      </c>
      <c r="Y147" s="158" t="s">
        <v>966</v>
      </c>
      <c r="Z147" s="158" t="s">
        <v>964</v>
      </c>
      <c r="AA147" s="83" t="s">
        <v>608</v>
      </c>
      <c r="AB147" s="70" t="s">
        <v>608</v>
      </c>
      <c r="AC147" s="70" t="s">
        <v>608</v>
      </c>
      <c r="AD147" s="173" t="s">
        <v>608</v>
      </c>
      <c r="AE147" s="83" t="s">
        <v>608</v>
      </c>
      <c r="AF147" s="83" t="s">
        <v>608</v>
      </c>
      <c r="AG147" s="83" t="s">
        <v>608</v>
      </c>
      <c r="AH147" s="48"/>
      <c r="AI147" s="142" t="str">
        <f>IF(BS_CONTROLE[[#This Row],[Atividade]]=0, "-", BS_CONTROLE[[#This Row],[Atividade]])</f>
        <v>PDM - PEDRA - DESCARGA</v>
      </c>
      <c r="AJ147" s="9" t="str">
        <f>IF(D147="","*",VLOOKUP(AI147,BS_ATIVIDADE[#Data],3,FALSE))</f>
        <v>PEDRA</v>
      </c>
      <c r="AK147" s="278" t="str">
        <f>IF(BS_CONTROLE[[#This Row],[Local - Partida]]=0, "-", BS_CONTROLE[[#This Row],[Local - Partida]])</f>
        <v>TGR2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TGR-TBE</v>
      </c>
      <c r="AN147" s="278">
        <f>IF(BS_CONTROLE[[#This Row],[SB]]=0, "-", BS_CONTROLE[[#This Row],[SB]])</f>
        <v>512521</v>
      </c>
      <c r="AO147" s="279">
        <f>IF(BS_CONTROLE[[#This Row],[SUB]]=0, "-", BS_CONTROLE[[#This Row],[SUB]])</f>
        <v>98</v>
      </c>
      <c r="AP147" s="280">
        <f>IF(BS_CONTROLE[[#This Row],[KM - Inicio]]=0, "-", BS_CONTROLE[[#This Row],[KM - Inicio]])</f>
        <v>515</v>
      </c>
      <c r="AQ147" s="280">
        <f>IF(BS_CONTROLE[[#This Row],[KM - Fim]]=0, "-", BS_CONTROLE[[#This Row],[KM - Fim]])</f>
        <v>514.5</v>
      </c>
      <c r="AR147" s="242">
        <v>0.12708333333333333</v>
      </c>
      <c r="AS147" s="242">
        <v>0</v>
      </c>
      <c r="AT147" s="242">
        <v>0</v>
      </c>
      <c r="AU147" s="38"/>
      <c r="AV147" s="38"/>
      <c r="AW147" s="38"/>
      <c r="AX147" s="38"/>
      <c r="AY147" s="313">
        <f>IF(D147="","*",IFERROR(IF(ISODD(COUNT(AS147:AX147)),"ERRO",SUM((AT147-AS147),(AV147-AU147),(AX147-AW147))),"ERRO"))</f>
        <v>0</v>
      </c>
      <c r="AZ147" s="13"/>
      <c r="BA147" s="71">
        <v>0</v>
      </c>
      <c r="BB147" s="10" t="str">
        <f>IFERROR(_xlfn.XLOOKUP(AI147, BS_ATIVIDADE[ATIVIDADE],BS_ATIVIDADE[UNIDADE] ), "*")</f>
        <v>VAGÕES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7" s="11" t="str">
        <f>IFERROR(_xlfn.XLOOKUP(AO147, BASE_MAPA!$D$2:$D$359, BASE_MAPA!$I$2:$I$359), "ERRO")</f>
        <v>ALTO ARAGUAIA - RONDONOPOLIS</v>
      </c>
      <c r="BF147" s="281" t="str">
        <f>IF(BS_CONTROLE[[#This Row],[Responsavel pelo boletim]]=0, "-", BS_CONTROLE[[#This Row],[Responsavel pelo boletim]])</f>
        <v>Camila</v>
      </c>
      <c r="BG147" s="15"/>
      <c r="BH147" s="16">
        <v>0</v>
      </c>
      <c r="BI147" s="16"/>
      <c r="BJ147" s="16" t="s">
        <v>1493</v>
      </c>
      <c r="BK147" s="16" t="s">
        <v>1493</v>
      </c>
      <c r="BL147" s="15"/>
      <c r="BM147" s="14" t="s">
        <v>983</v>
      </c>
      <c r="BN147" s="14" t="s">
        <v>1004</v>
      </c>
      <c r="BO147" s="165" t="s">
        <v>1115</v>
      </c>
      <c r="BP147" s="16" t="s">
        <v>1493</v>
      </c>
      <c r="BQ147" s="12" t="str">
        <f t="shared" si="12"/>
        <v>Produção e Intervalo</v>
      </c>
      <c r="BR147" s="18">
        <f t="shared" si="13"/>
        <v>0</v>
      </c>
      <c r="BS147" s="18">
        <f t="shared" si="14"/>
        <v>0</v>
      </c>
      <c r="BT147" s="225" t="str">
        <f>IF(BN147="","",SUBSTITUTE(BM147," ","")&amp;SUBSTITUTE(BN147," ",""))</f>
        <v>CCOCirculaçãoIntervaloContrato</v>
      </c>
      <c r="BU147" s="5"/>
      <c r="BV147" s="5"/>
      <c r="BW147" s="5"/>
    </row>
    <row r="148" spans="1:75" ht="17.25" hidden="1" customHeight="1">
      <c r="A148" s="50" t="str">
        <f t="shared" si="11"/>
        <v>W7046003</v>
      </c>
      <c r="B148" s="171">
        <v>46003</v>
      </c>
      <c r="C148" s="8">
        <f>IF(BS_CONTROLE[[#This Row],[DATA]]="","",WEEKNUM(BS_CONTROLE[[#This Row],[DATA]]))</f>
        <v>50</v>
      </c>
      <c r="D148" s="51" t="s">
        <v>842</v>
      </c>
      <c r="E148" s="314">
        <v>142</v>
      </c>
      <c r="F148" s="172" t="s">
        <v>782</v>
      </c>
      <c r="G148" s="9" t="str">
        <f>IF(D148="","*",VLOOKUP(F148,BS_ATIVIDADE[#All],3,FALSE))</f>
        <v>OUTROS</v>
      </c>
      <c r="H148" s="173" t="s">
        <v>608</v>
      </c>
      <c r="I148" s="173" t="s">
        <v>595</v>
      </c>
      <c r="J148" s="217">
        <v>74</v>
      </c>
      <c r="K148" s="217">
        <v>501</v>
      </c>
      <c r="L148" s="83" t="s">
        <v>608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148" s="204" t="s">
        <v>595</v>
      </c>
      <c r="O148" s="173">
        <v>0.375</v>
      </c>
      <c r="P148" s="173">
        <v>4.1666666666666664E-2</v>
      </c>
      <c r="Q148" s="83">
        <v>16</v>
      </c>
      <c r="R148" s="10" t="str">
        <f>IFERROR(_xlfn.XLOOKUP(F148, BS_ATIVIDADE[ATIVIDADE],BS_ATIVIDADE[UNIDADE] ), "*")</f>
        <v>VAGÕES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8" s="80" t="str">
        <f>IFERROR(_xlfn.XLOOKUP(J148, BASE_MAPA!$D$2:$D$359, BASE_MAPA!$I$2:$I$359), "ERRO")</f>
        <v>MARCO INICIAL - ALTO ARAGUAIA</v>
      </c>
      <c r="V148" s="198" t="s">
        <v>1491</v>
      </c>
      <c r="W148" s="173" t="s">
        <v>1363</v>
      </c>
      <c r="X148" s="218" t="s">
        <v>963</v>
      </c>
      <c r="Y148" s="158" t="s">
        <v>966</v>
      </c>
      <c r="Z148" s="158" t="s">
        <v>959</v>
      </c>
      <c r="AA148" s="83" t="s">
        <v>1364</v>
      </c>
      <c r="AB148" s="70" t="s">
        <v>954</v>
      </c>
      <c r="AC148" s="70" t="s">
        <v>949</v>
      </c>
      <c r="AD148" s="173">
        <v>0.3125</v>
      </c>
      <c r="AE148" s="83">
        <v>9414</v>
      </c>
      <c r="AF148" s="83">
        <v>7632</v>
      </c>
      <c r="AG148" s="83" t="s">
        <v>608</v>
      </c>
      <c r="AH148" s="48"/>
      <c r="AI148" s="142" t="str">
        <f>IF(BS_CONTROLE[[#This Row],[Atividade]]=0, "-", BS_CONTROLE[[#This Row],[Atividade]])</f>
        <v>PDM - PEDRA - CARGA</v>
      </c>
      <c r="AJ148" s="9" t="str">
        <f>IF(D148="","*",VLOOKUP(AI148,BS_ATIVIDADE[#Data],3,FALSE))</f>
        <v>OUTROS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TGR2</v>
      </c>
      <c r="AM148" s="278" t="str">
        <f>IF(BS_CONTROLE[[#This Row],[Entre - Estações]]=0, "-", BS_CONTROLE[[#This Row],[Entre - Estações]])</f>
        <v>TGR</v>
      </c>
      <c r="AN148" s="278" t="str">
        <f>IF(BS_CONTROLE[[#This Row],[SB]]=0, "-", BS_CONTROLE[[#This Row],[SB]])</f>
        <v>TGR2</v>
      </c>
      <c r="AO148" s="279">
        <f>IF(BS_CONTROLE[[#This Row],[SUB]]=0, "-", BS_CONTROLE[[#This Row],[SUB]])</f>
        <v>74</v>
      </c>
      <c r="AP148" s="280">
        <f>IF(BS_CONTROLE[[#This Row],[KM - Inicio]]=0, "-", BS_CONTROLE[[#This Row],[KM - Inicio]])</f>
        <v>501</v>
      </c>
      <c r="AQ148" s="280" t="str">
        <f>IF(BS_CONTROLE[[#This Row],[KM - Fim]]=0, "-", BS_CONTROLE[[#This Row],[KM - Fim]])</f>
        <v>-</v>
      </c>
      <c r="AR148" s="242">
        <v>0.37708333333333333</v>
      </c>
      <c r="AS148" s="242">
        <v>0</v>
      </c>
      <c r="AT148" s="242">
        <v>0</v>
      </c>
      <c r="AU148" s="38"/>
      <c r="AV148" s="38"/>
      <c r="AW148" s="38"/>
      <c r="AX148" s="38"/>
      <c r="AY148" s="313">
        <f>IF(D148="","*",IFERROR(IF(ISODD(COUNT(AS148:AX148)),"ERRO",SUM((AT148-AS148),(AV148-AU148),(AX148-AW148))),"ERRO"))</f>
        <v>0</v>
      </c>
      <c r="AZ148" s="13"/>
      <c r="BA148" s="71">
        <v>0</v>
      </c>
      <c r="BB148" s="10" t="str">
        <f>IFERROR(_xlfn.XLOOKUP(AI148, BS_ATIVIDADE[ATIVIDADE],BS_ATIVIDADE[UNIDADE] ), "*")</f>
        <v>VAGÕES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8" s="11" t="str">
        <f>IFERROR(_xlfn.XLOOKUP(AO148, BASE_MAPA!$D$2:$D$359, BASE_MAPA!$I$2:$I$359), "ERRO")</f>
        <v>MARCO INICIAL - ALTO ARAGUAIA</v>
      </c>
      <c r="BF148" s="281" t="str">
        <f>IF(BS_CONTROLE[[#This Row],[Responsavel pelo boletim]]=0, "-", BS_CONTROLE[[#This Row],[Responsavel pelo boletim]])</f>
        <v>Camila</v>
      </c>
      <c r="BG148" s="15"/>
      <c r="BH148" s="16">
        <v>0</v>
      </c>
      <c r="BI148" s="16"/>
      <c r="BJ148" s="16" t="s">
        <v>1493</v>
      </c>
      <c r="BK148" s="16" t="s">
        <v>1493</v>
      </c>
      <c r="BL148" s="15"/>
      <c r="BM148" s="14" t="s">
        <v>990</v>
      </c>
      <c r="BN148" s="14" t="s">
        <v>1015</v>
      </c>
      <c r="BO148" s="165" t="s">
        <v>1015</v>
      </c>
      <c r="BP148" s="16" t="s">
        <v>1493</v>
      </c>
      <c r="BQ148" s="12" t="str">
        <f t="shared" si="12"/>
        <v>Produção e Intervalo</v>
      </c>
      <c r="BR148" s="18">
        <f t="shared" si="13"/>
        <v>0</v>
      </c>
      <c r="BS148" s="18">
        <f t="shared" si="14"/>
        <v>0</v>
      </c>
      <c r="BT148" s="225" t="str">
        <f>IF(BN148="","",SUBSTITUTE(BM148," ","")&amp;SUBSTITUTE(BN148," ",""))</f>
        <v>CondiçõesClimáticaChuva</v>
      </c>
      <c r="BU148" s="5"/>
      <c r="BV148" s="5"/>
      <c r="BW148" s="5"/>
    </row>
    <row r="149" spans="1:75" hidden="1">
      <c r="A149" s="50" t="str">
        <f t="shared" si="11"/>
        <v>ELSON (TF-526)46003</v>
      </c>
      <c r="B149" s="171">
        <v>46003</v>
      </c>
      <c r="C149" s="8">
        <f>IF(BS_CONTROLE[[#This Row],[DATA]]="","",WEEKNUM(BS_CONTROLE[[#This Row],[DATA]]))</f>
        <v>50</v>
      </c>
      <c r="D149" s="51" t="s">
        <v>891</v>
      </c>
      <c r="E149" s="314">
        <v>143</v>
      </c>
      <c r="F149" s="172" t="s">
        <v>791</v>
      </c>
      <c r="G149" s="9" t="str">
        <f>IF(D149="","*",VLOOKUP(F149,BS_ATIVIDADE[#All],3,FALSE))</f>
        <v>SOLDA</v>
      </c>
      <c r="H149" s="204" t="str" cm="1">
        <f t="array" ref="H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I149" s="173" t="s">
        <v>608</v>
      </c>
      <c r="J149" s="217">
        <v>74</v>
      </c>
      <c r="K149" s="217">
        <v>402</v>
      </c>
      <c r="L149" s="83" t="s">
        <v>608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TMT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TMT1</v>
      </c>
      <c r="O149" s="173">
        <v>0.375</v>
      </c>
      <c r="P149" s="173">
        <v>0.125</v>
      </c>
      <c r="Q149" s="83">
        <v>2</v>
      </c>
      <c r="R149" s="10" t="str">
        <f>IFERROR(_xlfn.XLOOKUP(F149, BS_ATIVIDADE[ATIVIDADE],BS_ATIVIDADE[UNIDADE] ), "*")</f>
        <v>Nº DE SOLDA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9" s="80" t="str">
        <f>IFERROR(_xlfn.XLOOKUP(J149, BASE_MAPA!$D$2:$D$359, BASE_MAPA!$I$2:$I$359), "ERRO")</f>
        <v>MARCO INICIAL - ALTO ARAGUAIA</v>
      </c>
      <c r="V149" s="198" t="s">
        <v>1494</v>
      </c>
      <c r="W149" s="173" t="s">
        <v>1495</v>
      </c>
      <c r="X149" s="218" t="s">
        <v>958</v>
      </c>
      <c r="Y149" s="158"/>
      <c r="Z149" s="158" t="s">
        <v>959</v>
      </c>
      <c r="AA149" s="83" t="s">
        <v>608</v>
      </c>
      <c r="AB149" s="70" t="s">
        <v>608</v>
      </c>
      <c r="AC149" s="70" t="s">
        <v>608</v>
      </c>
      <c r="AD149" s="173" t="s">
        <v>608</v>
      </c>
      <c r="AE149" s="83" t="s">
        <v>608</v>
      </c>
      <c r="AF149" s="83" t="s">
        <v>608</v>
      </c>
      <c r="AG149" s="83" t="s">
        <v>608</v>
      </c>
      <c r="AH149" s="48"/>
      <c r="AI149" s="142" t="str">
        <f>IF(BS_CONTROLE[[#This Row],[Atividade]]=0, "-", BS_CONTROLE[[#This Row],[Atividade]])</f>
        <v>PDM - SOLDA</v>
      </c>
      <c r="AJ149" s="9" t="str">
        <f>IF(D149="","*",VLOOKUP(AI149,BS_ATIVIDADE[#Data],3,FALSE))</f>
        <v>SOLDA</v>
      </c>
      <c r="AK149" s="278" t="str">
        <f>IF(BS_CONTROLE[[#This Row],[Local - Partida]]=0, "-", BS_CONTROLE[[#This Row],[Local - Partida]])</f>
        <v>TMT1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TMT</v>
      </c>
      <c r="AN149" s="278" t="str">
        <f>IF(BS_CONTROLE[[#This Row],[SB]]=0, "-", BS_CONTROLE[[#This Row],[SB]])</f>
        <v>TMT1</v>
      </c>
      <c r="AO149" s="279">
        <f>IF(BS_CONTROLE[[#This Row],[SUB]]=0, "-", BS_CONTROLE[[#This Row],[SUB]])</f>
        <v>74</v>
      </c>
      <c r="AP149" s="280">
        <f>IF(BS_CONTROLE[[#This Row],[KM - Inicio]]=0, "-", BS_CONTROLE[[#This Row],[KM - Inicio]])</f>
        <v>402</v>
      </c>
      <c r="AQ149" s="280" t="str">
        <f>IF(BS_CONTROLE[[#This Row],[KM - Fim]]=0, "-", BS_CONTROLE[[#This Row],[KM - Fim]])</f>
        <v>-</v>
      </c>
      <c r="AR149" s="242">
        <v>0</v>
      </c>
      <c r="AS149" s="242">
        <v>0</v>
      </c>
      <c r="AT149" s="242">
        <v>0</v>
      </c>
      <c r="AU149" s="38"/>
      <c r="AV149" s="38"/>
      <c r="AW149" s="38"/>
      <c r="AX149" s="38"/>
      <c r="AY149" s="313">
        <f>IF(D149="","*",IFERROR(IF(ISODD(COUNT(AS149:AX149)),"ERRO",SUM((AT149-AS149),(AV149-AU149),(AX149-AW149))),"ERRO"))</f>
        <v>0</v>
      </c>
      <c r="AZ149" s="13"/>
      <c r="BA149" s="71">
        <v>0</v>
      </c>
      <c r="BB149" s="10" t="str">
        <f>IFERROR(_xlfn.XLOOKUP(AI149, BS_ATIVIDADE[ATIVIDADE],BS_ATIVIDADE[UNIDADE] ), "*")</f>
        <v>Nº DE SOLDA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9" s="11" t="str">
        <f>IFERROR(_xlfn.XLOOKUP(AO149, BASE_MAPA!$D$2:$D$359, BASE_MAPA!$I$2:$I$359), "ERRO")</f>
        <v>MARCO INICIAL - ALTO ARAGUAIA</v>
      </c>
      <c r="BF149" s="281" t="str">
        <f>IF(BS_CONTROLE[[#This Row],[Responsavel pelo boletim]]=0, "-", BS_CONTROLE[[#This Row],[Responsavel pelo boletim]])</f>
        <v>Marcos Euzébio</v>
      </c>
      <c r="BG149" s="15"/>
      <c r="BH149" s="16">
        <v>0</v>
      </c>
      <c r="BI149" s="16"/>
      <c r="BJ149" s="16" t="s">
        <v>1496</v>
      </c>
      <c r="BK149" s="16" t="s">
        <v>1496</v>
      </c>
      <c r="BL149" s="15"/>
      <c r="BM149" s="14" t="s">
        <v>984</v>
      </c>
      <c r="BN149" s="14" t="s">
        <v>1014</v>
      </c>
      <c r="BO149" s="165" t="s">
        <v>1122</v>
      </c>
      <c r="BP149" s="16" t="s">
        <v>1496</v>
      </c>
      <c r="BQ149" s="12" t="str">
        <f t="shared" si="12"/>
        <v>Produção e Intervalo</v>
      </c>
      <c r="BR149" s="18">
        <f t="shared" si="13"/>
        <v>0</v>
      </c>
      <c r="BS149" s="18">
        <f t="shared" si="14"/>
        <v>0</v>
      </c>
      <c r="BT149" s="225" t="str">
        <f t="shared" si="16"/>
        <v>SuperExecução</v>
      </c>
      <c r="BU149" s="5"/>
      <c r="BV149" s="5"/>
      <c r="BW149" s="5"/>
    </row>
    <row r="150" spans="1:75" hidden="1">
      <c r="A150" s="50" t="str">
        <f t="shared" si="11"/>
        <v>MARCOS (TF-520)46003</v>
      </c>
      <c r="B150" s="171">
        <v>46003</v>
      </c>
      <c r="C150" s="8">
        <f>IF(BS_CONTROLE[[#This Row],[DATA]]="","",WEEKNUM(BS_CONTROLE[[#This Row],[DATA]]))</f>
        <v>50</v>
      </c>
      <c r="D150" s="51" t="s">
        <v>921</v>
      </c>
      <c r="E150" s="314">
        <v>143</v>
      </c>
      <c r="F150" s="172" t="s">
        <v>791</v>
      </c>
      <c r="G150" s="9" t="str">
        <f>IF(D150="","*",VLOOKUP(F150,BS_ATIVIDADE[#All],3,FALSE))</f>
        <v>SOLDA</v>
      </c>
      <c r="H150" s="204" t="str" cm="1">
        <f t="array" ref="H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I150" s="173" t="s">
        <v>608</v>
      </c>
      <c r="J150" s="217">
        <v>74</v>
      </c>
      <c r="K150" s="217">
        <v>288.3</v>
      </c>
      <c r="L150" s="83" t="s">
        <v>608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150" s="173">
        <v>0.375</v>
      </c>
      <c r="P150" s="173">
        <v>6.25E-2</v>
      </c>
      <c r="Q150" s="83">
        <v>1</v>
      </c>
      <c r="R150" s="10" t="str">
        <f>IFERROR(_xlfn.XLOOKUP(F150, BS_ATIVIDADE[ATIVIDADE],BS_ATIVIDADE[UNIDADE] ), "*")</f>
        <v>Nº DE SOLDA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0" s="80" t="str">
        <f>IFERROR(_xlfn.XLOOKUP(J150, BASE_MAPA!$D$2:$D$359, BASE_MAPA!$I$2:$I$359), "ERRO")</f>
        <v>MARCO INICIAL - ALTO ARAGUAIA</v>
      </c>
      <c r="V150" s="198" t="s">
        <v>1494</v>
      </c>
      <c r="W150" s="173" t="s">
        <v>1495</v>
      </c>
      <c r="X150" s="218" t="s">
        <v>963</v>
      </c>
      <c r="Y150" s="158" t="s">
        <v>966</v>
      </c>
      <c r="Z150" s="158" t="s">
        <v>968</v>
      </c>
      <c r="AA150" s="83" t="s">
        <v>608</v>
      </c>
      <c r="AB150" s="70" t="s">
        <v>608</v>
      </c>
      <c r="AC150" s="70" t="s">
        <v>608</v>
      </c>
      <c r="AD150" s="173" t="s">
        <v>608</v>
      </c>
      <c r="AE150" s="83" t="s">
        <v>608</v>
      </c>
      <c r="AF150" s="83" t="s">
        <v>608</v>
      </c>
      <c r="AG150" s="83" t="s">
        <v>608</v>
      </c>
      <c r="AH150" s="48"/>
      <c r="AI150" s="142" t="str">
        <f>IF(BS_CONTROLE[[#This Row],[Atividade]]=0, "-", BS_CONTROLE[[#This Row],[Atividade]])</f>
        <v>PDM - SOLDA</v>
      </c>
      <c r="AJ150" s="9" t="str">
        <f>IF(D150="","*",VLOOKUP(AI150,BS_ATIVIDADE[#Data],3,FALSE))</f>
        <v>SOLDA</v>
      </c>
      <c r="AK150" s="278" t="str">
        <f>IF(BS_CONTROLE[[#This Row],[Local - Partida]]=0, "-", BS_CONTROLE[[#This Row],[Local - Partida]])</f>
        <v>TCS1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TCS</v>
      </c>
      <c r="AN150" s="278" t="str">
        <f>IF(BS_CONTROLE[[#This Row],[SB]]=0, "-", BS_CONTROLE[[#This Row],[SB]])</f>
        <v>TCS1</v>
      </c>
      <c r="AO150" s="279">
        <f>IF(BS_CONTROLE[[#This Row],[SUB]]=0, "-", BS_CONTROLE[[#This Row],[SUB]])</f>
        <v>74</v>
      </c>
      <c r="AP150" s="280">
        <f>IF(BS_CONTROLE[[#This Row],[KM - Inicio]]=0, "-", BS_CONTROLE[[#This Row],[KM - Inicio]])</f>
        <v>288.3</v>
      </c>
      <c r="AQ150" s="280" t="str">
        <f>IF(BS_CONTROLE[[#This Row],[KM - Fim]]=0, "-", BS_CONTROLE[[#This Row],[KM - Fim]])</f>
        <v>-</v>
      </c>
      <c r="AR150" s="242">
        <v>0.36458333333333331</v>
      </c>
      <c r="AS150" s="242">
        <v>0.41666666666666669</v>
      </c>
      <c r="AT150" s="242">
        <v>0.47916666666666669</v>
      </c>
      <c r="AU150" s="38"/>
      <c r="AV150" s="38"/>
      <c r="AW150" s="38"/>
      <c r="AX150" s="38"/>
      <c r="AY150" s="313">
        <f>IF(D150="","*",IFERROR(IF(ISODD(COUNT(AS150:AX150)),"ERRO",SUM((AT150-AS150),(AV150-AU150),(AX150-AW150))),"ERRO"))</f>
        <v>6.25E-2</v>
      </c>
      <c r="AZ150" s="13"/>
      <c r="BA150" s="71">
        <v>1</v>
      </c>
      <c r="BB150" s="10" t="str">
        <f>IFERROR(_xlfn.XLOOKUP(AI150, BS_ATIVIDADE[ATIVIDADE],BS_ATIVIDADE[UNIDADE] ), "*")</f>
        <v>Nº DE SOLDA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0" s="11" t="str">
        <f>IFERROR(_xlfn.XLOOKUP(AO150, BASE_MAPA!$D$2:$D$359, BASE_MAPA!$I$2:$I$359), "ERRO")</f>
        <v>MARCO INICIAL - ALTO ARAGUAIA</v>
      </c>
      <c r="BF150" s="281" t="str">
        <f>IF(BS_CONTROLE[[#This Row],[Responsavel pelo boletim]]=0, "-", BS_CONTROLE[[#This Row],[Responsavel pelo boletim]])</f>
        <v>Marcos Euzébio</v>
      </c>
      <c r="BG150" s="15"/>
      <c r="BH150" s="16">
        <v>2</v>
      </c>
      <c r="BI150" s="16"/>
      <c r="BJ150" s="16" t="s">
        <v>1497</v>
      </c>
      <c r="BK150" s="16" t="s">
        <v>1497</v>
      </c>
      <c r="BL150" s="15"/>
      <c r="BM150" s="14" t="s">
        <v>988</v>
      </c>
      <c r="BN150" s="14" t="s">
        <v>988</v>
      </c>
      <c r="BO150" s="165" t="s">
        <v>988</v>
      </c>
      <c r="BP150" s="16"/>
      <c r="BQ150" s="12" t="str">
        <f t="shared" si="12"/>
        <v>Aderente</v>
      </c>
      <c r="BR150" s="18">
        <f t="shared" si="13"/>
        <v>1</v>
      </c>
      <c r="BS150" s="18">
        <f t="shared" si="14"/>
        <v>1</v>
      </c>
      <c r="BT150" s="225" t="str">
        <f>IF(BN150="","",SUBSTITUTE(BM150," ","")&amp;SUBSTITUTE(BN150," ",""))</f>
        <v>OKOK</v>
      </c>
      <c r="BU150" s="5"/>
      <c r="BV150" s="5"/>
      <c r="BW150" s="5"/>
    </row>
    <row r="151" spans="1:75" hidden="1">
      <c r="A151" s="50" t="str">
        <f t="shared" si="11"/>
        <v>MOD FN46003</v>
      </c>
      <c r="B151" s="171">
        <v>46003</v>
      </c>
      <c r="C151" s="8">
        <f>IF(BS_CONTROLE[[#This Row],[DATA]]="","",WEEKNUM(BS_CONTROLE[[#This Row],[DATA]]))</f>
        <v>50</v>
      </c>
      <c r="D151" s="51" t="s">
        <v>625</v>
      </c>
      <c r="E151" s="314">
        <v>273</v>
      </c>
      <c r="F151" s="172" t="s">
        <v>605</v>
      </c>
      <c r="G151" s="9" t="str">
        <f>IF(D151="","*",VLOOKUP(F151,BS_ATIVIDADE[#All],3,FALSE))</f>
        <v>OUTROS</v>
      </c>
      <c r="H151" s="173" t="s">
        <v>608</v>
      </c>
      <c r="I151" s="173" t="s">
        <v>608</v>
      </c>
      <c r="J151" s="217">
        <v>74</v>
      </c>
      <c r="K151" s="217">
        <v>217</v>
      </c>
      <c r="L151" s="217">
        <v>213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1" s="204" t="s">
        <v>1498</v>
      </c>
      <c r="O151" s="173">
        <v>0.41666666666666669</v>
      </c>
      <c r="P151" s="173">
        <v>0.125</v>
      </c>
      <c r="Q151" s="83">
        <v>1</v>
      </c>
      <c r="R151" s="10" t="str">
        <f>IFERROR(_xlfn.XLOOKUP(F151, BS_ATIVIDADE[ATIVIDADE],BS_ATIVIDADE[UNIDADE] ), "*")</f>
        <v>BINÁRIO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1" s="80" t="str">
        <f>IFERROR(_xlfn.XLOOKUP(J151, BASE_MAPA!$D$2:$D$359, BASE_MAPA!$I$2:$I$359), "ERRO")</f>
        <v>MARCO INICIAL - ALTO ARAGUAIA</v>
      </c>
      <c r="V151" s="198" t="s">
        <v>1397</v>
      </c>
      <c r="W151" s="173" t="s">
        <v>1439</v>
      </c>
      <c r="X151" s="218" t="s">
        <v>958</v>
      </c>
      <c r="Y151" s="158" t="s">
        <v>966</v>
      </c>
      <c r="Z151" s="158" t="s">
        <v>959</v>
      </c>
      <c r="AA151" s="83" t="s">
        <v>608</v>
      </c>
      <c r="AB151" s="70" t="s">
        <v>608</v>
      </c>
      <c r="AC151" s="70" t="s">
        <v>608</v>
      </c>
      <c r="AD151" s="173" t="s">
        <v>608</v>
      </c>
      <c r="AE151" s="83" t="s">
        <v>608</v>
      </c>
      <c r="AF151" s="83" t="s">
        <v>608</v>
      </c>
      <c r="AG151" s="83" t="s">
        <v>608</v>
      </c>
      <c r="AH151" s="48"/>
      <c r="AI151" s="142" t="str">
        <f>IF(BS_CONTROLE[[#This Row],[Atividade]]=0, "-", BS_CONTROLE[[#This Row],[Atividade]])</f>
        <v>BLOCO</v>
      </c>
      <c r="AJ151" s="9" t="str">
        <f>IF(D151="","*",VLOOKUP(AI151,BS_ATIVIDADE[#Data],3,FALSE))</f>
        <v>OUTROS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TID-TVI</v>
      </c>
      <c r="AN151" s="278" t="str">
        <f>IF(BS_CONTROLE[[#This Row],[SB]]=0, "-", BS_CONTROLE[[#This Row],[SB]])</f>
        <v>213TVI / 201213</v>
      </c>
      <c r="AO151" s="279">
        <f>IF(BS_CONTROLE[[#This Row],[SUB]]=0, "-", BS_CONTROLE[[#This Row],[SUB]])</f>
        <v>74</v>
      </c>
      <c r="AP151" s="280">
        <f>IF(BS_CONTROLE[[#This Row],[KM - Inicio]]=0, "-", BS_CONTROLE[[#This Row],[KM - Inicio]])</f>
        <v>217</v>
      </c>
      <c r="AQ151" s="280">
        <f>IF(BS_CONTROLE[[#This Row],[KM - Fim]]=0, "-", BS_CONTROLE[[#This Row],[KM - Fim]])</f>
        <v>213</v>
      </c>
      <c r="AR151" s="242">
        <v>0.52638888888888891</v>
      </c>
      <c r="AS151" s="242">
        <v>0</v>
      </c>
      <c r="AT151" s="242">
        <v>0.125</v>
      </c>
      <c r="AU151" s="38"/>
      <c r="AV151" s="38"/>
      <c r="AW151" s="38"/>
      <c r="AX151" s="38"/>
      <c r="AY151" s="313">
        <f>IF(D151="","*",IFERROR(IF(ISODD(COUNT(AS151:AX151)),"ERRO",SUM((AT151-AS151),(AV151-AU151),(AX151-AW151))),"ERRO"))</f>
        <v>0.125</v>
      </c>
      <c r="AZ151" s="13"/>
      <c r="BA151" s="71">
        <v>1</v>
      </c>
      <c r="BB151" s="10" t="str">
        <f>IFERROR(_xlfn.XLOOKUP(AI151, BS_ATIVIDADE[ATIVIDADE],BS_ATIVIDADE[UNIDADE] ), "*")</f>
        <v>BINÁRIO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1" s="11" t="str">
        <f>IFERROR(_xlfn.XLOOKUP(AO151, BASE_MAPA!$D$2:$D$359, BASE_MAPA!$I$2:$I$359), "ERRO")</f>
        <v>MARCO INICIAL - ALTO ARAGUAIA</v>
      </c>
      <c r="BF151" s="281" t="str">
        <f>IF(BS_CONTROLE[[#This Row],[Responsavel pelo boletim]]=0, "-", BS_CONTROLE[[#This Row],[Responsavel pelo boletim]])</f>
        <v>Guilherme</v>
      </c>
      <c r="BG151" s="15"/>
      <c r="BH151" s="16">
        <v>1</v>
      </c>
      <c r="BI151" s="16"/>
      <c r="BJ151" s="16" t="s">
        <v>1499</v>
      </c>
      <c r="BK151" s="16" t="s">
        <v>1499</v>
      </c>
      <c r="BL151" s="15"/>
      <c r="BM151" s="14" t="s">
        <v>988</v>
      </c>
      <c r="BN151" s="14" t="s">
        <v>988</v>
      </c>
      <c r="BO151" s="165" t="s">
        <v>988</v>
      </c>
      <c r="BP151" s="16"/>
      <c r="BQ151" s="12" t="str">
        <f t="shared" si="12"/>
        <v>Aderente</v>
      </c>
      <c r="BR151" s="18">
        <f t="shared" si="13"/>
        <v>1</v>
      </c>
      <c r="BS151" s="18">
        <f t="shared" si="14"/>
        <v>1</v>
      </c>
      <c r="BT151" s="225" t="str">
        <f>IF(BN151="","",SUBSTITUTE(BM151," ","")&amp;SUBSTITUTE(BN151," ",""))</f>
        <v>OKOK</v>
      </c>
      <c r="BU151" s="5"/>
      <c r="BV151" s="5"/>
      <c r="BW151" s="5"/>
    </row>
    <row r="152" spans="1:75" hidden="1">
      <c r="A152" s="50" t="str">
        <f t="shared" si="11"/>
        <v>W5046003</v>
      </c>
      <c r="B152" s="171">
        <v>46003</v>
      </c>
      <c r="C152" s="8">
        <f>IF(BS_CONTROLE[[#This Row],[DATA]]="","",WEEKNUM(BS_CONTROLE[[#This Row],[DATA]]))</f>
        <v>50</v>
      </c>
      <c r="D152" s="51" t="s">
        <v>833</v>
      </c>
      <c r="E152" s="318">
        <v>274</v>
      </c>
      <c r="F152" s="172" t="s">
        <v>731</v>
      </c>
      <c r="G152" s="9" t="str">
        <f>IF(D152="","*",VLOOKUP(F152,BS_ATIVIDADE[#All],3,FALSE))</f>
        <v>MODERNIZAÇÃO</v>
      </c>
      <c r="H152" s="173" t="s">
        <v>1314</v>
      </c>
      <c r="I152" s="173" t="s">
        <v>264</v>
      </c>
      <c r="J152" s="217">
        <v>74</v>
      </c>
      <c r="K152" s="217">
        <v>217</v>
      </c>
      <c r="L152" s="217">
        <v>213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2" s="204" t="s">
        <v>1498</v>
      </c>
      <c r="O152" s="173">
        <v>0.33333333333333331</v>
      </c>
      <c r="P152" s="173">
        <v>6.9444444444444447E-4</v>
      </c>
      <c r="Q152" s="83">
        <v>1400</v>
      </c>
      <c r="R152" s="10" t="str">
        <f>IFERROR(_xlfn.XLOOKUP(F152, BS_ATIVIDADE[ATIVIDADE],BS_ATIVIDADE[UNIDADE] ), "*")</f>
        <v>Nº DE DORMENTES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2" s="80" t="str">
        <f>IFERROR(_xlfn.XLOOKUP(J152, BASE_MAPA!$D$2:$D$359, BASE_MAPA!$I$2:$I$359), "ERRO")</f>
        <v>MARCO INICIAL - ALTO ARAGUAIA</v>
      </c>
      <c r="V152" s="198" t="s">
        <v>1397</v>
      </c>
      <c r="W152" s="173" t="s">
        <v>1440</v>
      </c>
      <c r="X152" s="218" t="s">
        <v>958</v>
      </c>
      <c r="Y152" s="158" t="s">
        <v>966</v>
      </c>
      <c r="Z152" s="158" t="s">
        <v>959</v>
      </c>
      <c r="AA152" s="83" t="s">
        <v>1320</v>
      </c>
      <c r="AB152" s="70" t="s">
        <v>954</v>
      </c>
      <c r="AC152" s="70" t="s">
        <v>949</v>
      </c>
      <c r="AD152" s="173">
        <v>0.25</v>
      </c>
      <c r="AE152" s="83">
        <v>7671</v>
      </c>
      <c r="AF152" s="83">
        <v>9322</v>
      </c>
      <c r="AG152" s="83" t="s">
        <v>608</v>
      </c>
      <c r="AH152" s="48"/>
      <c r="AI152" s="142" t="str">
        <f>IF(BS_CONTROLE[[#This Row],[Atividade]]=0, "-", BS_CONTROLE[[#This Row],[Atividade]])</f>
        <v>MODERNIZAÇÃO - DORMENTE - DESCARGA</v>
      </c>
      <c r="AJ152" s="9" t="str">
        <f>IF(D152="","*",VLOOKUP(AI152,BS_ATIVIDADE[#Data],3,FALSE))</f>
        <v>MODERNIZAÇÃO</v>
      </c>
      <c r="AK152" s="278" t="str">
        <f>IF(BS_CONTROLE[[#This Row],[Local - Partida]]=0, "-", BS_CONTROLE[[#This Row],[Local - Partida]])</f>
        <v xml:space="preserve">TCS2 </v>
      </c>
      <c r="AL152" s="278" t="str">
        <f>IF(BS_CONTROLE[[#This Row],[Local - Encerramento]]=0, "-", BS_CONTROLE[[#This Row],[Local - Encerramento]])</f>
        <v>TCS2</v>
      </c>
      <c r="AM152" s="278" t="str">
        <f>IF(BS_CONTROLE[[#This Row],[Entre - Estações]]=0, "-", BS_CONTROLE[[#This Row],[Entre - Estações]])</f>
        <v>TID-TVI</v>
      </c>
      <c r="AN152" s="278" t="str">
        <f>IF(BS_CONTROLE[[#This Row],[SB]]=0, "-", BS_CONTROLE[[#This Row],[SB]])</f>
        <v>213TVI / 201213</v>
      </c>
      <c r="AO152" s="279">
        <f>IF(BS_CONTROLE[[#This Row],[SUB]]=0, "-", BS_CONTROLE[[#This Row],[SUB]])</f>
        <v>74</v>
      </c>
      <c r="AP152" s="280">
        <f>IF(BS_CONTROLE[[#This Row],[KM - Inicio]]=0, "-", BS_CONTROLE[[#This Row],[KM - Inicio]])</f>
        <v>217</v>
      </c>
      <c r="AQ152" s="280">
        <f>IF(BS_CONTROLE[[#This Row],[KM - Fim]]=0, "-", BS_CONTROLE[[#This Row],[KM - Fim]])</f>
        <v>213</v>
      </c>
      <c r="AR152" s="242">
        <v>0.52638888888888891</v>
      </c>
      <c r="AS152" s="242">
        <v>0</v>
      </c>
      <c r="AT152" s="242">
        <v>6.9444444444444447E-4</v>
      </c>
      <c r="AU152" s="38"/>
      <c r="AV152" s="38"/>
      <c r="AW152" s="38"/>
      <c r="AX152" s="38"/>
      <c r="AY152" s="313">
        <f>IF(D152="","*",IFERROR(IF(ISODD(COUNT(AS152:AX152)),"ERRO",SUM((AT152-AS152),(AV152-AU152),(AX152-AW152))),"ERRO"))</f>
        <v>6.9444444444444447E-4</v>
      </c>
      <c r="AZ152" s="13"/>
      <c r="BA152" s="71">
        <v>708</v>
      </c>
      <c r="BB152" s="10" t="str">
        <f>IFERROR(_xlfn.XLOOKUP(AI152, BS_ATIVIDADE[ATIVIDADE],BS_ATIVIDADE[UNIDADE] ), "*")</f>
        <v>Nº DE DORMENTES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2" s="11" t="str">
        <f>IFERROR(_xlfn.XLOOKUP(AO152, BASE_MAPA!$D$2:$D$359, BASE_MAPA!$I$2:$I$359), "ERRO")</f>
        <v>MARCO INICIAL - ALTO ARAGUAIA</v>
      </c>
      <c r="BF152" s="281" t="str">
        <f>IF(BS_CONTROLE[[#This Row],[Responsavel pelo boletim]]=0, "-", BS_CONTROLE[[#This Row],[Responsavel pelo boletim]])</f>
        <v>Guilherme</v>
      </c>
      <c r="BG152" s="15"/>
      <c r="BH152" s="16">
        <v>1</v>
      </c>
      <c r="BI152" s="16"/>
      <c r="BJ152" s="16" t="s">
        <v>1499</v>
      </c>
      <c r="BK152" s="16" t="s">
        <v>1499</v>
      </c>
      <c r="BL152" s="15"/>
      <c r="BM152" s="14" t="s">
        <v>986</v>
      </c>
      <c r="BN152" s="14" t="s">
        <v>1014</v>
      </c>
      <c r="BO152" s="165" t="s">
        <v>1109</v>
      </c>
      <c r="BP152" s="16"/>
      <c r="BQ152" s="12" t="str">
        <f t="shared" si="12"/>
        <v>Produção</v>
      </c>
      <c r="BR152" s="18">
        <f t="shared" si="13"/>
        <v>1</v>
      </c>
      <c r="BS152" s="18">
        <f t="shared" si="14"/>
        <v>0.50571428571428567</v>
      </c>
      <c r="BT152" s="225" t="str">
        <f>IF(BN152="","",SUBSTITUTE(BM152," ","")&amp;SUBSTITUTE(BN152," ",""))</f>
        <v>ModernizaçãoExecução</v>
      </c>
    </row>
    <row r="153" spans="1:75" hidden="1">
      <c r="A153" s="50" t="str">
        <f t="shared" si="11"/>
        <v>V8646003</v>
      </c>
      <c r="B153" s="171">
        <v>46003</v>
      </c>
      <c r="C153" s="8">
        <f>IF(BS_CONTROLE[[#This Row],[DATA]]="","",WEEKNUM(BS_CONTROLE[[#This Row],[DATA]]))</f>
        <v>50</v>
      </c>
      <c r="D153" s="51" t="s">
        <v>817</v>
      </c>
      <c r="E153" s="314">
        <v>61</v>
      </c>
      <c r="F153" s="172" t="s">
        <v>714</v>
      </c>
      <c r="G153" s="9" t="str">
        <f>IF(D153="","*",VLOOKUP(F153,BS_ATIVIDADE[#All],3,FALSE))</f>
        <v>MECANIZAÇÃO - SOCADORA</v>
      </c>
      <c r="H153" s="173" t="s">
        <v>248</v>
      </c>
      <c r="I153" s="173" t="s">
        <v>248</v>
      </c>
      <c r="J153" s="217">
        <v>74</v>
      </c>
      <c r="K153" s="217">
        <v>200</v>
      </c>
      <c r="L153" s="217">
        <v>194.2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53" s="173">
        <v>0.39583333333333331</v>
      </c>
      <c r="P153" s="173">
        <v>6.25E-2</v>
      </c>
      <c r="Q153" s="83">
        <v>834</v>
      </c>
      <c r="R153" s="10" t="str">
        <f>IFERROR(_xlfn.XLOOKUP(F153, BS_ATIVIDADE[ATIVIDADE],BS_ATIVIDADE[UNIDADE] ), "*")</f>
        <v>M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3" s="80" t="str">
        <f>IFERROR(_xlfn.XLOOKUP(J153, BASE_MAPA!$D$2:$D$359, BASE_MAPA!$I$2:$I$359), "ERRO")</f>
        <v>MARCO INICIAL - ALTO ARAGUAIA</v>
      </c>
      <c r="V153" s="198" t="s">
        <v>1237</v>
      </c>
      <c r="W153" s="173" t="s">
        <v>1380</v>
      </c>
      <c r="X153" s="218" t="s">
        <v>969</v>
      </c>
      <c r="Y153" s="158" t="s">
        <v>966</v>
      </c>
      <c r="Z153" s="158" t="s">
        <v>964</v>
      </c>
      <c r="AA153" s="83">
        <v>1</v>
      </c>
      <c r="AB153" s="70" t="s">
        <v>954</v>
      </c>
      <c r="AC153" s="70" t="s">
        <v>949</v>
      </c>
      <c r="AD153" s="173">
        <v>0.39583333333333331</v>
      </c>
      <c r="AE153" s="83">
        <v>6236</v>
      </c>
      <c r="AF153" s="83">
        <v>6636</v>
      </c>
      <c r="AG153" s="83" t="s">
        <v>608</v>
      </c>
      <c r="AH153" s="48"/>
      <c r="AI153" s="142" t="str">
        <f>IF(BS_CONTROLE[[#This Row],[Atividade]]=0, "-", BS_CONTROLE[[#This Row],[Atividade]])</f>
        <v>MECANIZAÇÃO - SOCADORA</v>
      </c>
      <c r="AJ153" s="9" t="str">
        <f>IF(D153="","*",VLOOKUP(AI153,BS_ATIVIDADE[#Data],3,FALSE))</f>
        <v>MECANIZAÇÃO - SOCADORA</v>
      </c>
      <c r="AK153" s="278" t="str">
        <f>IF(BS_CONTROLE[[#This Row],[Local - Partida]]=0, "-", BS_CONTROLE[[#This Row],[Local - Partida]])</f>
        <v>TID2</v>
      </c>
      <c r="AL153" s="278" t="str">
        <f>IF(BS_CONTROLE[[#This Row],[Local - Encerramento]]=0, "-", BS_CONTROLE[[#This Row],[Local - Encerramento]])</f>
        <v>TID2</v>
      </c>
      <c r="AM153" s="278" t="str">
        <f>IF(BS_CONTROLE[[#This Row],[Entre - Estações]]=0, "-", BS_CONTROLE[[#This Row],[Entre - Estações]])</f>
        <v>TID-TVI</v>
      </c>
      <c r="AN153" s="278" t="str">
        <f>IF(BS_CONTROLE[[#This Row],[SB]]=0, "-", BS_CONTROLE[[#This Row],[SB]])</f>
        <v>TID201</v>
      </c>
      <c r="AO153" s="279">
        <f>IF(BS_CONTROLE[[#This Row],[SUB]]=0, "-", BS_CONTROLE[[#This Row],[SUB]])</f>
        <v>74</v>
      </c>
      <c r="AP153" s="280">
        <f>IF(BS_CONTROLE[[#This Row],[KM - Inicio]]=0, "-", BS_CONTROLE[[#This Row],[KM - Inicio]])</f>
        <v>200</v>
      </c>
      <c r="AQ153" s="280">
        <f>IF(BS_CONTROLE[[#This Row],[KM - Fim]]=0, "-", BS_CONTROLE[[#This Row],[KM - Fim]])</f>
        <v>194.2</v>
      </c>
      <c r="AR153" s="242">
        <v>0.42638888888888887</v>
      </c>
      <c r="AS153" s="242">
        <v>0.52152777777777781</v>
      </c>
      <c r="AT153" s="242">
        <v>0.58402777777777781</v>
      </c>
      <c r="AU153" s="38"/>
      <c r="AV153" s="38"/>
      <c r="AW153" s="38"/>
      <c r="AX153" s="38"/>
      <c r="AY153" s="313">
        <f>IF(D153="","*",IFERROR(IF(ISODD(COUNT(AS153:AX153)),"ERRO",SUM((AT153-AS153),(AV153-AU153),(AX153-AW153))),"ERRO"))</f>
        <v>6.25E-2</v>
      </c>
      <c r="AZ153" s="13"/>
      <c r="BA153" s="71">
        <v>233</v>
      </c>
      <c r="BB153" s="10" t="str">
        <f>IFERROR(_xlfn.XLOOKUP(AI153, BS_ATIVIDADE[ATIVIDADE],BS_ATIVIDADE[UNIDADE] ), "*")</f>
        <v>M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3" s="11" t="str">
        <f>IFERROR(_xlfn.XLOOKUP(AO153, BASE_MAPA!$D$2:$D$359, BASE_MAPA!$I$2:$I$359), "ERRO")</f>
        <v>MARCO INICIAL - ALTO ARAGUAIA</v>
      </c>
      <c r="BF153" s="281" t="str">
        <f>IF(BS_CONTROLE[[#This Row],[Responsavel pelo boletim]]=0, "-", BS_CONTROLE[[#This Row],[Responsavel pelo boletim]])</f>
        <v>Saulo</v>
      </c>
      <c r="BG153" s="15"/>
      <c r="BH153" s="16">
        <v>2</v>
      </c>
      <c r="BI153" s="16"/>
      <c r="BJ153" s="16" t="s">
        <v>1500</v>
      </c>
      <c r="BK153" s="16"/>
      <c r="BL153" s="15"/>
      <c r="BM153" s="14" t="s">
        <v>980</v>
      </c>
      <c r="BN153" s="14" t="s">
        <v>1001</v>
      </c>
      <c r="BO153" s="165" t="s">
        <v>1109</v>
      </c>
      <c r="BP153" s="16"/>
      <c r="BQ153" s="12" t="str">
        <f t="shared" si="12"/>
        <v>Produção</v>
      </c>
      <c r="BR153" s="18">
        <f t="shared" si="13"/>
        <v>1</v>
      </c>
      <c r="BS153" s="18">
        <f t="shared" si="14"/>
        <v>0.27937649880095922</v>
      </c>
      <c r="BT153" s="225" t="str">
        <f>IF(BN153="","",SUBSTITUTE(BM153," ","")&amp;SUBSTITUTE(BN153," ",""))</f>
        <v>MecanizaçãoOperação</v>
      </c>
    </row>
    <row r="154" spans="1:75" hidden="1">
      <c r="A154" s="50" t="str">
        <f t="shared" si="11"/>
        <v>A6646003</v>
      </c>
      <c r="B154" s="171">
        <v>46003</v>
      </c>
      <c r="C154" s="8">
        <f>IF(BS_CONTROLE[[#This Row],[DATA]]="","",WEEKNUM(BS_CONTROLE[[#This Row],[DATA]]))</f>
        <v>50</v>
      </c>
      <c r="D154" s="51" t="s">
        <v>713</v>
      </c>
      <c r="E154" s="314">
        <v>147</v>
      </c>
      <c r="F154" s="172" t="s">
        <v>682</v>
      </c>
      <c r="G154" s="9" t="str">
        <f>IF(D154="","*",VLOOKUP(F154,BS_ATIVIDADE[#All],3,FALSE))</f>
        <v>OUTROS</v>
      </c>
      <c r="H154" s="173" t="s">
        <v>249</v>
      </c>
      <c r="I154" s="173" t="s">
        <v>228</v>
      </c>
      <c r="J154" s="217">
        <v>74</v>
      </c>
      <c r="K154" s="217">
        <v>190</v>
      </c>
      <c r="L154" s="83" t="s">
        <v>608</v>
      </c>
      <c r="M154" s="204" t="s">
        <v>1501</v>
      </c>
      <c r="N154" s="204" t="s">
        <v>1502</v>
      </c>
      <c r="O154" s="173">
        <v>0.375</v>
      </c>
      <c r="P154" s="173">
        <v>4.1666666666666664E-2</v>
      </c>
      <c r="Q154" s="83">
        <v>1</v>
      </c>
      <c r="R154" s="10" t="str">
        <f>IFERROR(_xlfn.XLOOKUP(F154, BS_ATIVIDADE[ATIVIDADE],BS_ATIVIDADE[UNIDADE] ), "*")</f>
        <v>BINÁRIO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4" s="80" t="str">
        <f>IFERROR(_xlfn.XLOOKUP(J154, BASE_MAPA!$D$2:$D$359, BASE_MAPA!$I$2:$I$359), "ERRO")</f>
        <v>MARCO INICIAL - ALTO ARAGUAIA</v>
      </c>
      <c r="V154" s="198" t="s">
        <v>1318</v>
      </c>
      <c r="W154" s="173" t="s">
        <v>1503</v>
      </c>
      <c r="X154" s="218" t="s">
        <v>963</v>
      </c>
      <c r="Y154" s="158" t="s">
        <v>966</v>
      </c>
      <c r="Z154" s="158" t="s">
        <v>970</v>
      </c>
      <c r="AA154" s="83">
        <v>1</v>
      </c>
      <c r="AB154" s="70" t="s">
        <v>954</v>
      </c>
      <c r="AC154" s="70" t="s">
        <v>949</v>
      </c>
      <c r="AD154" s="173">
        <v>0.33333333333333331</v>
      </c>
      <c r="AE154" s="83" t="s">
        <v>608</v>
      </c>
      <c r="AF154" s="83" t="s">
        <v>608</v>
      </c>
      <c r="AG154" s="83" t="s">
        <v>608</v>
      </c>
      <c r="AH154" s="48"/>
      <c r="AI154" s="142" t="str">
        <f>IF(BS_CONTROLE[[#This Row],[Atividade]]=0, "-", BS_CONTROLE[[#This Row],[Atividade]])</f>
        <v>INSPEÇÃO AUTO DE LINHA</v>
      </c>
      <c r="AJ154" s="9" t="str">
        <f>IF(D154="","*",VLOOKUP(AI154,BS_ATIVIDADE[#Data],3,FALSE))</f>
        <v>OUTROS</v>
      </c>
      <c r="AK154" s="278" t="str">
        <f>IF(BS_CONTROLE[[#This Row],[Local - Partida]]=0, "-", BS_CONTROLE[[#This Row],[Local - Partida]])</f>
        <v>TID201</v>
      </c>
      <c r="AL154" s="278" t="str">
        <f>IF(BS_CONTROLE[[#This Row],[Local - Encerramento]]=0, "-", BS_CONTROLE[[#This Row],[Local - Encerramento]])</f>
        <v>TIN2</v>
      </c>
      <c r="AM154" s="278" t="str">
        <f>IF(BS_CONTROLE[[#This Row],[Entre - Estações]]=0, "-", BS_CONTROLE[[#This Row],[Entre - Estações]])</f>
        <v>TID-TIN</v>
      </c>
      <c r="AN154" s="278" t="str">
        <f>IF(BS_CONTROLE[[#This Row],[SB]]=0, "-", BS_CONTROLE[[#This Row],[SB]])</f>
        <v>TIDTIN</v>
      </c>
      <c r="AO154" s="279">
        <f>IF(BS_CONTROLE[[#This Row],[SUB]]=0, "-", BS_CONTROLE[[#This Row],[SUB]])</f>
        <v>74</v>
      </c>
      <c r="AP154" s="280">
        <f>IF(BS_CONTROLE[[#This Row],[KM - Inicio]]=0, "-", BS_CONTROLE[[#This Row],[KM - Inicio]])</f>
        <v>190</v>
      </c>
      <c r="AQ154" s="280" t="str">
        <f>IF(BS_CONTROLE[[#This Row],[KM - Fim]]=0, "-", BS_CONTROLE[[#This Row],[KM - Fim]])</f>
        <v>-</v>
      </c>
      <c r="AR154" s="242">
        <v>0</v>
      </c>
      <c r="AS154" s="242">
        <v>0</v>
      </c>
      <c r="AT154" s="242">
        <v>0</v>
      </c>
      <c r="AU154" s="38"/>
      <c r="AV154" s="38"/>
      <c r="AW154" s="38"/>
      <c r="AX154" s="38"/>
      <c r="AY154" s="313">
        <f>IF(D154="","*",IFERROR(IF(ISODD(COUNT(AS154:AX154)),"ERRO",SUM((AT154-AS154),(AV154-AU154),(AX154-AW154))),"ERRO"))</f>
        <v>0</v>
      </c>
      <c r="AZ154" s="13"/>
      <c r="BA154" s="71">
        <v>0</v>
      </c>
      <c r="BB154" s="10" t="str">
        <f>IFERROR(_xlfn.XLOOKUP(AI154, BS_ATIVIDADE[ATIVIDADE],BS_ATIVIDADE[UNIDADE] ), "*")</f>
        <v>BINÁRIO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4" s="11" t="str">
        <f>IFERROR(_xlfn.XLOOKUP(AO154, BASE_MAPA!$D$2:$D$359, BASE_MAPA!$I$2:$I$359), "ERRO")</f>
        <v>MARCO INICIAL - ALTO ARAGUAIA</v>
      </c>
      <c r="BF154" s="281" t="str">
        <f>IF(BS_CONTROLE[[#This Row],[Responsavel pelo boletim]]=0, "-", BS_CONTROLE[[#This Row],[Responsavel pelo boletim]])</f>
        <v>Herbert</v>
      </c>
      <c r="BG154" s="15"/>
      <c r="BH154" s="16">
        <v>0</v>
      </c>
      <c r="BI154" s="16"/>
      <c r="BJ154" s="16" t="s">
        <v>1504</v>
      </c>
      <c r="BK154" s="16" t="s">
        <v>1504</v>
      </c>
      <c r="BL154" s="15"/>
      <c r="BM154" s="14" t="s">
        <v>984</v>
      </c>
      <c r="BN154" s="14" t="s">
        <v>1014</v>
      </c>
      <c r="BO154" s="165" t="s">
        <v>1112</v>
      </c>
      <c r="BP154" s="16" t="s">
        <v>1504</v>
      </c>
      <c r="BQ154" s="12" t="str">
        <f t="shared" si="12"/>
        <v>Produção e Intervalo</v>
      </c>
      <c r="BR154" s="18">
        <f t="shared" si="13"/>
        <v>0</v>
      </c>
      <c r="BS154" s="18">
        <f t="shared" si="14"/>
        <v>0</v>
      </c>
      <c r="BT154" s="225" t="str">
        <f>IF(BN154="","",SUBSTITUTE(BM154," ","")&amp;SUBSTITUTE(BN154," ",""))</f>
        <v>SuperExecução</v>
      </c>
    </row>
    <row r="155" spans="1:75" hidden="1">
      <c r="A155" s="50" t="str">
        <f t="shared" si="11"/>
        <v>V9346003</v>
      </c>
      <c r="B155" s="171">
        <v>46003</v>
      </c>
      <c r="C155" s="8">
        <f>IF(BS_CONTROLE[[#This Row],[DATA]]="","",WEEKNUM(BS_CONTROLE[[#This Row],[DATA]]))</f>
        <v>50</v>
      </c>
      <c r="D155" s="51" t="s">
        <v>827</v>
      </c>
      <c r="E155" s="330">
        <v>65</v>
      </c>
      <c r="F155" s="172" t="s">
        <v>714</v>
      </c>
      <c r="G155" s="9" t="str">
        <f>IF(D155="","*",VLOOKUP(F155,BS_ATIVIDADE[#All],3,FALSE))</f>
        <v>MECANIZAÇÃO - SOCADORA</v>
      </c>
      <c r="H155" s="173" t="s">
        <v>434</v>
      </c>
      <c r="I155" s="173" t="s">
        <v>1505</v>
      </c>
      <c r="J155" s="217">
        <v>78</v>
      </c>
      <c r="K155" s="217">
        <v>185</v>
      </c>
      <c r="L155" s="83">
        <v>175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55" s="204" t="s">
        <v>1506</v>
      </c>
      <c r="O155" s="173">
        <v>0.375</v>
      </c>
      <c r="P155" s="173">
        <v>6.25E-2</v>
      </c>
      <c r="Q155" s="83">
        <v>400</v>
      </c>
      <c r="R155" s="10" t="str">
        <f>IFERROR(_xlfn.XLOOKUP(F155, BS_ATIVIDADE[ATIVIDADE],BS_ATIVIDADE[UNIDADE] ), "*")</f>
        <v>M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5" s="80" t="str">
        <f>IFERROR(_xlfn.XLOOKUP(J155, BASE_MAPA!$D$2:$D$359, BASE_MAPA!$I$2:$I$359), "ERRO")</f>
        <v>ITIRAPINA - BAURU</v>
      </c>
      <c r="V155" s="198" t="s">
        <v>1349</v>
      </c>
      <c r="W155" s="173" t="s">
        <v>1507</v>
      </c>
      <c r="X155" s="218" t="s">
        <v>963</v>
      </c>
      <c r="Y155" s="158" t="s">
        <v>966</v>
      </c>
      <c r="Z155" s="158" t="s">
        <v>959</v>
      </c>
      <c r="AA155" s="83">
        <v>1</v>
      </c>
      <c r="AB155" s="70" t="s">
        <v>954</v>
      </c>
      <c r="AC155" s="70" t="s">
        <v>949</v>
      </c>
      <c r="AD155" s="173">
        <v>0.375</v>
      </c>
      <c r="AE155" s="83" t="s">
        <v>608</v>
      </c>
      <c r="AF155" s="83" t="s">
        <v>608</v>
      </c>
      <c r="AG155" s="83" t="s">
        <v>608</v>
      </c>
      <c r="AH155" s="48"/>
      <c r="AI155" s="142" t="str">
        <f>IF(BS_CONTROLE[[#This Row],[Atividade]]=0, "-", BS_CONTROLE[[#This Row],[Atividade]])</f>
        <v>MECANIZAÇÃO - SOCADORA</v>
      </c>
      <c r="AJ155" s="9" t="str">
        <f>IF(D155="","*",VLOOKUP(AI155,BS_ATIVIDADE[#Data],3,FALSE))</f>
        <v>MECANIZAÇÃO - SOCADORA</v>
      </c>
      <c r="AK155" s="278" t="str">
        <f>IF(BS_CONTROLE[[#This Row],[Local - Partida]]=0, "-", BS_CONTROLE[[#This Row],[Local - Partida]])</f>
        <v>ZFH2</v>
      </c>
      <c r="AL155" s="278" t="str">
        <f>IF(BS_CONTROLE[[#This Row],[Local - Encerramento]]=0, "-", BS_CONTROLE[[#This Row],[Local - Encerramento]])</f>
        <v>ZIQ2</v>
      </c>
      <c r="AM155" s="278" t="str">
        <f>IF(BS_CONTROLE[[#This Row],[Entre - Estações]]=0, "-", BS_CONTROLE[[#This Row],[Entre - Estações]])</f>
        <v>ZQY-ZFH</v>
      </c>
      <c r="AN155" s="278" t="str">
        <f>IF(BS_CONTROLE[[#This Row],[SB]]=0, "-", BS_CONTROLE[[#This Row],[SB]])</f>
        <v>ZQYZFH / ZIQZQY</v>
      </c>
      <c r="AO155" s="279">
        <f>IF(BS_CONTROLE[[#This Row],[SUB]]=0, "-", BS_CONTROLE[[#This Row],[SUB]])</f>
        <v>78</v>
      </c>
      <c r="AP155" s="280">
        <f>IF(BS_CONTROLE[[#This Row],[KM - Inicio]]=0, "-", BS_CONTROLE[[#This Row],[KM - Inicio]])</f>
        <v>185</v>
      </c>
      <c r="AQ155" s="280">
        <f>IF(BS_CONTROLE[[#This Row],[KM - Fim]]=0, "-", BS_CONTROLE[[#This Row],[KM - Fim]])</f>
        <v>175</v>
      </c>
      <c r="AR155" s="242">
        <v>0.50416666666666665</v>
      </c>
      <c r="AS155" s="242">
        <v>0.52152777777777781</v>
      </c>
      <c r="AT155" s="242">
        <v>0.58402777777777781</v>
      </c>
      <c r="AU155" s="38"/>
      <c r="AV155" s="38"/>
      <c r="AW155" s="38"/>
      <c r="AX155" s="38"/>
      <c r="AY155" s="313">
        <f>IF(D155="","*",IFERROR(IF(ISODD(COUNT(AS155:AX155)),"ERRO",SUM((AT155-AS155),(AV155-AU155),(AX155-AW155))),"ERRO"))</f>
        <v>6.25E-2</v>
      </c>
      <c r="AZ155" s="13"/>
      <c r="BA155" s="71">
        <v>400</v>
      </c>
      <c r="BB155" s="10" t="str">
        <f>IFERROR(_xlfn.XLOOKUP(AI155, BS_ATIVIDADE[ATIVIDADE],BS_ATIVIDADE[UNIDADE] ), "*")</f>
        <v>M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5" s="11" t="str">
        <f>IFERROR(_xlfn.XLOOKUP(AO155, BASE_MAPA!$D$2:$D$359, BASE_MAPA!$I$2:$I$359), "ERRO")</f>
        <v>ITIRAPINA - BAURU</v>
      </c>
      <c r="BF155" s="281" t="str">
        <f>IF(BS_CONTROLE[[#This Row],[Responsavel pelo boletim]]=0, "-", BS_CONTROLE[[#This Row],[Responsavel pelo boletim]])</f>
        <v>Ezequiel</v>
      </c>
      <c r="BG155" s="15"/>
      <c r="BH155" s="16">
        <v>2</v>
      </c>
      <c r="BI155" s="16"/>
      <c r="BJ155" s="16" t="s">
        <v>1508</v>
      </c>
      <c r="BK155" s="16" t="s">
        <v>1508</v>
      </c>
      <c r="BL155" s="15"/>
      <c r="BM155" s="14" t="s">
        <v>988</v>
      </c>
      <c r="BN155" s="14" t="s">
        <v>988</v>
      </c>
      <c r="BO155" s="165" t="s">
        <v>988</v>
      </c>
      <c r="BP155" s="16"/>
      <c r="BQ155" s="12" t="str">
        <f t="shared" si="12"/>
        <v>Aderente</v>
      </c>
      <c r="BR155" s="18">
        <f t="shared" si="13"/>
        <v>1</v>
      </c>
      <c r="BS155" s="18">
        <f t="shared" si="14"/>
        <v>1</v>
      </c>
      <c r="BT155" s="225" t="str">
        <f>IF(BN155="","",SUBSTITUTE(BM155," ","")&amp;SUBSTITUTE(BN155," ",""))</f>
        <v>OKOK</v>
      </c>
    </row>
    <row r="156" spans="1:75" hidden="1">
      <c r="A156" s="50" t="str">
        <f t="shared" si="11"/>
        <v>V4246003</v>
      </c>
      <c r="B156" s="171">
        <v>46003</v>
      </c>
      <c r="C156" s="8">
        <f>IF(BS_CONTROLE[[#This Row],[DATA]]="","",WEEKNUM(BS_CONTROLE[[#This Row],[DATA]]))</f>
        <v>50</v>
      </c>
      <c r="D156" s="51" t="s">
        <v>787</v>
      </c>
      <c r="E156" s="330">
        <v>65</v>
      </c>
      <c r="F156" s="172" t="s">
        <v>740</v>
      </c>
      <c r="G156" s="9" t="str">
        <f>IF(D156="","*",VLOOKUP(F156,BS_ATIVIDADE[#All],3,FALSE))</f>
        <v>MODERNIZAÇÃO</v>
      </c>
      <c r="H156" s="173" t="s">
        <v>394</v>
      </c>
      <c r="I156" s="173" t="s">
        <v>394</v>
      </c>
      <c r="J156" s="217">
        <v>72</v>
      </c>
      <c r="K156" s="217">
        <v>290.60000000000002</v>
      </c>
      <c r="L156" s="217">
        <v>288.5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56" s="173">
        <v>0.27083333333333331</v>
      </c>
      <c r="P156" s="173">
        <v>0.16666666666666666</v>
      </c>
      <c r="Q156" s="83">
        <v>800</v>
      </c>
      <c r="R156" s="10" t="str">
        <f>IFERROR(_xlfn.XLOOKUP(F156, BS_ATIVIDADE[ATIVIDADE],BS_ATIVIDADE[UNIDADE] ), "*")</f>
        <v>M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6" s="80" t="str">
        <f>IFERROR(_xlfn.XLOOKUP(J156, BASE_MAPA!$D$2:$D$359, BASE_MAPA!$I$2:$I$359), "ERRO")</f>
        <v>ARARAQUARA - COLOMBIA</v>
      </c>
      <c r="V156" s="198" t="s">
        <v>1349</v>
      </c>
      <c r="W156" s="173" t="s">
        <v>1380</v>
      </c>
      <c r="X156" s="218" t="s">
        <v>963</v>
      </c>
      <c r="Y156" s="158" t="s">
        <v>966</v>
      </c>
      <c r="Z156" s="158" t="s">
        <v>964</v>
      </c>
      <c r="AA156" s="83">
        <v>1</v>
      </c>
      <c r="AB156" s="70" t="s">
        <v>954</v>
      </c>
      <c r="AC156" s="70" t="s">
        <v>949</v>
      </c>
      <c r="AD156" s="173">
        <v>0.3125</v>
      </c>
      <c r="AE156" s="83">
        <v>6242</v>
      </c>
      <c r="AF156" s="83" t="s">
        <v>608</v>
      </c>
      <c r="AG156" s="83" t="s">
        <v>608</v>
      </c>
      <c r="AH156" s="48"/>
      <c r="AI156" s="142" t="str">
        <f>IF(BS_CONTROLE[[#This Row],[Atividade]]=0, "-", BS_CONTROLE[[#This Row],[Atividade]])</f>
        <v>MODERNIZAÇÃO - SOCADORA</v>
      </c>
      <c r="AJ156" s="9" t="str">
        <f>IF(D156="","*",VLOOKUP(AI156,BS_ATIVIDADE[#Data],3,FALSE))</f>
        <v>MODERNIZAÇÃO</v>
      </c>
      <c r="AK156" s="278" t="str">
        <f>IF(BS_CONTROLE[[#This Row],[Local - Partida]]=0, "-", BS_CONTROLE[[#This Row],[Local - Partida]])</f>
        <v>ZGT1</v>
      </c>
      <c r="AL156" s="278" t="str">
        <f>IF(BS_CONTROLE[[#This Row],[Local - Encerramento]]=0, "-", BS_CONTROLE[[#This Row],[Local - Encerramento]])</f>
        <v>ZGT1</v>
      </c>
      <c r="AM156" s="278" t="str">
        <f>IF(BS_CONTROLE[[#This Row],[Entre - Estações]]=0, "-", BS_CONTROLE[[#This Row],[Entre - Estações]])</f>
        <v>ZRI-ZGT</v>
      </c>
      <c r="AN156" s="278" t="str">
        <f>IF(BS_CONTROLE[[#This Row],[SB]]=0, "-", BS_CONTROLE[[#This Row],[SB]])</f>
        <v>ZRIZGT</v>
      </c>
      <c r="AO156" s="279">
        <f>IF(BS_CONTROLE[[#This Row],[SUB]]=0, "-", BS_CONTROLE[[#This Row],[SUB]])</f>
        <v>72</v>
      </c>
      <c r="AP156" s="280">
        <f>IF(BS_CONTROLE[[#This Row],[KM - Inicio]]=0, "-", BS_CONTROLE[[#This Row],[KM - Inicio]])</f>
        <v>290.60000000000002</v>
      </c>
      <c r="AQ156" s="280">
        <f>IF(BS_CONTROLE[[#This Row],[KM - Fim]]=0, "-", BS_CONTROLE[[#This Row],[KM - Fim]])</f>
        <v>288.5</v>
      </c>
      <c r="AR156" s="242">
        <v>0.24930555555555556</v>
      </c>
      <c r="AS156" s="242">
        <v>0.30277777777777776</v>
      </c>
      <c r="AT156" s="242">
        <v>0.5</v>
      </c>
      <c r="AU156" s="38"/>
      <c r="AV156" s="38"/>
      <c r="AW156" s="38"/>
      <c r="AX156" s="38"/>
      <c r="AY156" s="313">
        <f>IF(D156="","*",IFERROR(IF(ISODD(COUNT(AS156:AX156)),"ERRO",SUM((AT156-AS156),(AV156-AU156),(AX156-AW156))),"ERRO"))</f>
        <v>0.19722222222222224</v>
      </c>
      <c r="AZ156" s="13"/>
      <c r="BA156" s="71">
        <v>1315</v>
      </c>
      <c r="BB156" s="10" t="str">
        <f>IFERROR(_xlfn.XLOOKUP(AI156, BS_ATIVIDADE[ATIVIDADE],BS_ATIVIDADE[UNIDADE] ), "*")</f>
        <v>M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6" s="11" t="str">
        <f>IFERROR(_xlfn.XLOOKUP(AO156, BASE_MAPA!$D$2:$D$359, BASE_MAPA!$I$2:$I$359), "ERRO")</f>
        <v>ARARAQUARA - COLOMBIA</v>
      </c>
      <c r="BF156" s="281" t="str">
        <f>IF(BS_CONTROLE[[#This Row],[Responsavel pelo boletim]]=0, "-", BS_CONTROLE[[#This Row],[Responsavel pelo boletim]])</f>
        <v>Ezequiel</v>
      </c>
      <c r="BG156" s="15"/>
      <c r="BH156" s="16">
        <v>2</v>
      </c>
      <c r="BI156" s="16"/>
      <c r="BJ156" s="16" t="s">
        <v>1509</v>
      </c>
      <c r="BK156" s="16" t="s">
        <v>1509</v>
      </c>
      <c r="BL156" s="15"/>
      <c r="BM156" s="14" t="s">
        <v>988</v>
      </c>
      <c r="BN156" s="14" t="s">
        <v>988</v>
      </c>
      <c r="BO156" s="165" t="s">
        <v>988</v>
      </c>
      <c r="BP156" s="16"/>
      <c r="BQ156" s="12" t="str">
        <f t="shared" si="12"/>
        <v>Aderente</v>
      </c>
      <c r="BR156" s="18">
        <f t="shared" si="13"/>
        <v>1.1833333333333336</v>
      </c>
      <c r="BS156" s="18">
        <f t="shared" si="14"/>
        <v>1.64375</v>
      </c>
      <c r="BT156" s="225" t="str">
        <f>IF(BN156="","",SUBSTITUTE(BM156," ","")&amp;SUBSTITUTE(BN156," ",""))</f>
        <v>OKOK</v>
      </c>
    </row>
    <row r="157" spans="1:75" hidden="1">
      <c r="A157" s="50" t="str">
        <f t="shared" si="11"/>
        <v>A7346003</v>
      </c>
      <c r="B157" s="171">
        <v>46003</v>
      </c>
      <c r="C157" s="8">
        <f>IF(BS_CONTROLE[[#This Row],[DATA]]="","",WEEKNUM(BS_CONTROLE[[#This Row],[DATA]]))</f>
        <v>50</v>
      </c>
      <c r="D157" s="51" t="s">
        <v>730</v>
      </c>
      <c r="E157" s="314">
        <v>150</v>
      </c>
      <c r="F157" s="172" t="s">
        <v>630</v>
      </c>
      <c r="G157" s="9" t="str">
        <f>IF(D157="","*",VLOOKUP(F157,BS_ATIVIDADE[#All],3,FALSE))</f>
        <v>DETECÇÃO</v>
      </c>
      <c r="H157" s="204" t="s">
        <v>380</v>
      </c>
      <c r="I157" s="173" t="s">
        <v>398</v>
      </c>
      <c r="J157" s="217">
        <v>72</v>
      </c>
      <c r="K157" s="217">
        <v>256.5</v>
      </c>
      <c r="L157" s="83" t="s">
        <v>608</v>
      </c>
      <c r="M157" s="204" t="s">
        <v>1510</v>
      </c>
      <c r="N157" s="204" t="s">
        <v>1511</v>
      </c>
      <c r="O157" s="173">
        <v>0.33333333333333331</v>
      </c>
      <c r="P157" s="173">
        <v>4.1666666666666664E-2</v>
      </c>
      <c r="Q157" s="83">
        <v>65</v>
      </c>
      <c r="R157" s="10" t="str">
        <f>IFERROR(_xlfn.XLOOKUP(F157, BS_ATIVIDADE[ATIVIDADE],BS_ATIVIDADE[UNIDADE] ), "*")</f>
        <v>KM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57" s="80" t="str">
        <f>IFERROR(_xlfn.XLOOKUP(J157, BASE_MAPA!$D$2:$D$359, BASE_MAPA!$I$2:$I$359), "ERRO")</f>
        <v>ARARAQUARA - COLOMBIA</v>
      </c>
      <c r="V157" s="198" t="s">
        <v>1512</v>
      </c>
      <c r="W157" s="173" t="s">
        <v>1513</v>
      </c>
      <c r="X157" s="218" t="s">
        <v>963</v>
      </c>
      <c r="Y157" s="158" t="s">
        <v>966</v>
      </c>
      <c r="Z157" s="158" t="s">
        <v>959</v>
      </c>
      <c r="AA157" s="83">
        <v>1</v>
      </c>
      <c r="AB157" s="70" t="s">
        <v>954</v>
      </c>
      <c r="AC157" s="70" t="s">
        <v>949</v>
      </c>
      <c r="AD157" s="173">
        <v>0.29166666666666669</v>
      </c>
      <c r="AE157" s="83">
        <v>6296</v>
      </c>
      <c r="AF157" s="83" t="s">
        <v>608</v>
      </c>
      <c r="AG157" s="83" t="s">
        <v>608</v>
      </c>
      <c r="AH157" s="48"/>
      <c r="AI157" s="142" t="str">
        <f>IF(BS_CONTROLE[[#This Row],[Atividade]]=0, "-", BS_CONTROLE[[#This Row],[Atividade]])</f>
        <v>DETECÇÃO - RONDA 7 DIAS</v>
      </c>
      <c r="AJ157" s="9" t="str">
        <f>IF(D157="","*",VLOOKUP(AI157,BS_ATIVIDADE[#Data],3,FALSE))</f>
        <v>DETECÇÃO</v>
      </c>
      <c r="AK157" s="278" t="str">
        <f>IF(BS_CONTROLE[[#This Row],[Local - Partida]]=0, "-", BS_CONTROLE[[#This Row],[Local - Partida]])</f>
        <v>ZTO261</v>
      </c>
      <c r="AL157" s="278" t="str">
        <f>IF(BS_CONTROLE[[#This Row],[Local - Encerramento]]=0, "-", BS_CONTROLE[[#This Row],[Local - Encerramento]])</f>
        <v>ZXE2</v>
      </c>
      <c r="AM157" s="278" t="str">
        <f>IF(BS_CONTROLE[[#This Row],[Entre - Estações]]=0, "-", BS_CONTROLE[[#This Row],[Entre - Estações]])</f>
        <v>ZTO-ZXE</v>
      </c>
      <c r="AN157" s="278" t="str">
        <f>IF(BS_CONTROLE[[#This Row],[SB]]=0, "-", BS_CONTROLE[[#This Row],[SB]])</f>
        <v>ZTOZXE</v>
      </c>
      <c r="AO157" s="279">
        <f>IF(BS_CONTROLE[[#This Row],[SUB]]=0, "-", BS_CONTROLE[[#This Row],[SUB]])</f>
        <v>72</v>
      </c>
      <c r="AP157" s="280">
        <f>IF(BS_CONTROLE[[#This Row],[KM - Inicio]]=0, "-", BS_CONTROLE[[#This Row],[KM - Inicio]])</f>
        <v>256.5</v>
      </c>
      <c r="AQ157" s="280" t="str">
        <f>IF(BS_CONTROLE[[#This Row],[KM - Fim]]=0, "-", BS_CONTROLE[[#This Row],[KM - Fim]])</f>
        <v>-</v>
      </c>
      <c r="AR157" s="242">
        <v>0.32500000000000001</v>
      </c>
      <c r="AS157" s="242">
        <v>0.33124999999999999</v>
      </c>
      <c r="AT157" s="242">
        <v>0.37291666666666667</v>
      </c>
      <c r="AU157" s="38"/>
      <c r="AV157" s="38"/>
      <c r="AW157" s="38"/>
      <c r="AX157" s="38"/>
      <c r="AY157" s="313">
        <f>IF(D157="","*",IFERROR(IF(ISODD(COUNT(AS157:AX157)),"ERRO",SUM((AT157-AS157),(AV157-AU157),(AX157-AW157))),"ERRO"))</f>
        <v>4.1666666666666685E-2</v>
      </c>
      <c r="AZ157" s="13"/>
      <c r="BA157" s="71">
        <v>65</v>
      </c>
      <c r="BB157" s="10" t="str">
        <f>IFERROR(_xlfn.XLOOKUP(AI157, BS_ATIVIDADE[ATIVIDADE],BS_ATIVIDADE[UNIDADE] ), "*")</f>
        <v>KM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57" s="11" t="str">
        <f>IFERROR(_xlfn.XLOOKUP(AO157, BASE_MAPA!$D$2:$D$359, BASE_MAPA!$I$2:$I$359), "ERRO")</f>
        <v>ARARAQUARA - COLOMBIA</v>
      </c>
      <c r="BF157" s="281" t="str">
        <f>IF(BS_CONTROLE[[#This Row],[Responsavel pelo boletim]]=0, "-", BS_CONTROLE[[#This Row],[Responsavel pelo boletim]])</f>
        <v>Generoso</v>
      </c>
      <c r="BG157" s="15"/>
      <c r="BH157" s="16">
        <v>2</v>
      </c>
      <c r="BI157" s="16"/>
      <c r="BJ157" s="16" t="s">
        <v>1514</v>
      </c>
      <c r="BK157" s="16" t="s">
        <v>1514</v>
      </c>
      <c r="BL157" s="15"/>
      <c r="BM157" s="14" t="s">
        <v>988</v>
      </c>
      <c r="BN157" s="14" t="s">
        <v>988</v>
      </c>
      <c r="BO157" s="165" t="s">
        <v>988</v>
      </c>
      <c r="BP157" s="16"/>
      <c r="BQ157" s="12" t="str">
        <f t="shared" si="12"/>
        <v>Aderente</v>
      </c>
      <c r="BR157" s="18">
        <f t="shared" si="13"/>
        <v>1.0000000000000004</v>
      </c>
      <c r="BS157" s="18">
        <f t="shared" si="14"/>
        <v>1</v>
      </c>
      <c r="BT157" s="225" t="str">
        <f>IF(BN157="","",SUBSTITUTE(BM157," ","")&amp;SUBSTITUTE(BN157," ",""))</f>
        <v>OKOK</v>
      </c>
    </row>
    <row r="158" spans="1:75" hidden="1">
      <c r="A158" s="50" t="str">
        <f t="shared" si="11"/>
        <v>TURMA FIXA VIA 46003</v>
      </c>
      <c r="B158" s="171">
        <v>46003</v>
      </c>
      <c r="C158" s="8">
        <f>IF(BS_CONTROLE[[#This Row],[DATA]]="","",WEEKNUM(BS_CONTROLE[[#This Row],[DATA]]))</f>
        <v>50</v>
      </c>
      <c r="D158" s="51" t="s">
        <v>858</v>
      </c>
      <c r="E158" s="314">
        <v>150</v>
      </c>
      <c r="F158" s="172" t="s">
        <v>769</v>
      </c>
      <c r="G158" s="9" t="str">
        <f>IF(D158="","*",VLOOKUP(F158,BS_ATIVIDADE[#All],3,FALSE))</f>
        <v>AMV</v>
      </c>
      <c r="H158" s="204" t="str" cm="1">
        <f t="array" ref="H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I158" s="173" t="s">
        <v>608</v>
      </c>
      <c r="J158" s="217">
        <v>103</v>
      </c>
      <c r="K158" s="217">
        <v>1635.5</v>
      </c>
      <c r="L158" s="83">
        <v>1636.1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PPG-PTR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158" s="173">
        <v>0.41666666666666669</v>
      </c>
      <c r="P158" s="173">
        <v>0.125</v>
      </c>
      <c r="Q158" s="83">
        <v>1</v>
      </c>
      <c r="R158" s="10" t="str">
        <f>IFERROR(_xlfn.XLOOKUP(F158, BS_ATIVIDADE[ATIVIDADE],BS_ATIVIDADE[UNIDADE] ), "*")</f>
        <v>Nº DE PEÇAS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58" s="80" t="str">
        <f>IFERROR(_xlfn.XLOOKUP(J158, BASE_MAPA!$D$2:$D$359, BASE_MAPA!$I$2:$I$359), "ERRO")</f>
        <v>OURO VERDE - LIGAÇÃO</v>
      </c>
      <c r="V158" s="198" t="s">
        <v>1515</v>
      </c>
      <c r="W158" s="173" t="s">
        <v>1516</v>
      </c>
      <c r="X158" s="218" t="s">
        <v>963</v>
      </c>
      <c r="Y158" s="158" t="s">
        <v>966</v>
      </c>
      <c r="Z158" s="158" t="s">
        <v>959</v>
      </c>
      <c r="AA158" s="83" t="s">
        <v>608</v>
      </c>
      <c r="AB158" s="70" t="s">
        <v>608</v>
      </c>
      <c r="AC158" s="70" t="s">
        <v>608</v>
      </c>
      <c r="AD158" s="173" t="s">
        <v>608</v>
      </c>
      <c r="AE158" s="83" t="s">
        <v>608</v>
      </c>
      <c r="AF158" s="83" t="s">
        <v>608</v>
      </c>
      <c r="AG158" s="83" t="s">
        <v>608</v>
      </c>
      <c r="AH158" s="48"/>
      <c r="AI158" s="142" t="str">
        <f>IF(BS_CONTROLE[[#This Row],[Atividade]]=0, "-", BS_CONTROLE[[#This Row],[Atividade]])</f>
        <v>PDM - AMV - MEIA CHAVE</v>
      </c>
      <c r="AJ158" s="9" t="str">
        <f>IF(D158="","*",VLOOKUP(AI158,BS_ATIVIDADE[#Data],3,FALSE))</f>
        <v>AMV</v>
      </c>
      <c r="AK158" s="278" t="str">
        <f>IF(BS_CONTROLE[[#This Row],[Local - Partida]]=0, "-", BS_CONTROLE[[#This Row],[Local - Partida]])</f>
        <v>PPGPTR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PPG-PTR</v>
      </c>
      <c r="AN158" s="278" t="str">
        <f>IF(BS_CONTROLE[[#This Row],[SB]]=0, "-", BS_CONTROLE[[#This Row],[SB]])</f>
        <v>PPGPTR</v>
      </c>
      <c r="AO158" s="279">
        <f>IF(BS_CONTROLE[[#This Row],[SUB]]=0, "-", BS_CONTROLE[[#This Row],[SUB]])</f>
        <v>103</v>
      </c>
      <c r="AP158" s="280">
        <f>IF(BS_CONTROLE[[#This Row],[KM - Inicio]]=0, "-", BS_CONTROLE[[#This Row],[KM - Inicio]])</f>
        <v>1635.5</v>
      </c>
      <c r="AQ158" s="280">
        <f>IF(BS_CONTROLE[[#This Row],[KM - Fim]]=0, "-", BS_CONTROLE[[#This Row],[KM - Fim]])</f>
        <v>1636.1</v>
      </c>
      <c r="AR158" s="242">
        <v>0.34166666666666667</v>
      </c>
      <c r="AS158" s="242">
        <v>0.34861111111111109</v>
      </c>
      <c r="AT158" s="242">
        <v>0.47361111111111109</v>
      </c>
      <c r="AU158" s="38"/>
      <c r="AV158" s="38"/>
      <c r="AW158" s="38"/>
      <c r="AX158" s="38"/>
      <c r="AY158" s="313">
        <f>IF(D158="","*",IFERROR(IF(ISODD(COUNT(AS158:AX158)),"ERRO",SUM((AT158-AS158),(AV158-AU158),(AX158-AW158))),"ERRO"))</f>
        <v>0.125</v>
      </c>
      <c r="AZ158" s="13"/>
      <c r="BA158" s="71">
        <v>1</v>
      </c>
      <c r="BB158" s="10" t="str">
        <f>IFERROR(_xlfn.XLOOKUP(AI158, BS_ATIVIDADE[ATIVIDADE],BS_ATIVIDADE[UNIDADE] ), "*")</f>
        <v>Nº DE PEÇAS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58" s="11" t="str">
        <f>IFERROR(_xlfn.XLOOKUP(AO158, BASE_MAPA!$D$2:$D$359, BASE_MAPA!$I$2:$I$359), "ERRO")</f>
        <v>OURO VERDE - LIGAÇÃO</v>
      </c>
      <c r="BF158" s="281" t="str">
        <f>IF(BS_CONTROLE[[#This Row],[Responsavel pelo boletim]]=0, "-", BS_CONTROLE[[#This Row],[Responsavel pelo boletim]])</f>
        <v>Luis</v>
      </c>
      <c r="BG158" s="15"/>
      <c r="BH158" s="16">
        <v>2</v>
      </c>
      <c r="BI158" s="16"/>
      <c r="BJ158" s="16" t="s">
        <v>1517</v>
      </c>
      <c r="BK158" s="16" t="s">
        <v>1517</v>
      </c>
      <c r="BL158" s="15"/>
      <c r="BM158" s="14" t="s">
        <v>988</v>
      </c>
      <c r="BN158" s="14" t="s">
        <v>988</v>
      </c>
      <c r="BO158" s="165" t="s">
        <v>988</v>
      </c>
      <c r="BP158" s="16"/>
      <c r="BQ158" s="12" t="str">
        <f t="shared" si="12"/>
        <v>Aderente</v>
      </c>
      <c r="BR158" s="18">
        <f t="shared" si="13"/>
        <v>1</v>
      </c>
      <c r="BS158" s="18">
        <f t="shared" si="14"/>
        <v>1</v>
      </c>
      <c r="BT158" s="225" t="str">
        <f>IF(BN158="","",SUBSTITUTE(BM158," ","")&amp;SUBSTITUTE(BN158," ",""))</f>
        <v>OKOK</v>
      </c>
    </row>
    <row r="159" spans="1:75" hidden="1">
      <c r="A159" s="50" t="str">
        <f t="shared" si="11"/>
        <v>A2046003</v>
      </c>
      <c r="B159" s="171">
        <v>46003</v>
      </c>
      <c r="C159" s="8">
        <f>IF(BS_CONTROLE[[#This Row],[DATA]]="","",WEEKNUM(BS_CONTROLE[[#This Row],[DATA]]))</f>
        <v>50</v>
      </c>
      <c r="D159" s="51" t="s">
        <v>694</v>
      </c>
      <c r="E159" s="314">
        <v>151</v>
      </c>
      <c r="F159" s="172" t="s">
        <v>682</v>
      </c>
      <c r="G159" s="9" t="str">
        <f>IF(D159="","*",VLOOKUP(F159,BS_ATIVIDADE[#All],3,FALSE))</f>
        <v>OUTROS</v>
      </c>
      <c r="H159" s="173" t="s">
        <v>347</v>
      </c>
      <c r="I159" s="173" t="s">
        <v>307</v>
      </c>
      <c r="J159" s="217">
        <v>103</v>
      </c>
      <c r="K159" s="217">
        <v>2032</v>
      </c>
      <c r="L159" s="83" t="s">
        <v>608</v>
      </c>
      <c r="M159" s="204" t="s">
        <v>1518</v>
      </c>
      <c r="N159" s="204" t="s">
        <v>1519</v>
      </c>
      <c r="O159" s="173">
        <v>0.41666666666666669</v>
      </c>
      <c r="P159" s="173">
        <v>4.1666666666666664E-2</v>
      </c>
      <c r="Q159" s="83">
        <v>1</v>
      </c>
      <c r="R159" s="10" t="str">
        <f>IFERROR(_xlfn.XLOOKUP(F159, BS_ATIVIDADE[ATIVIDADE],BS_ATIVIDADE[UNIDADE] ), "*")</f>
        <v>BINÁRIO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9" s="80" t="str">
        <f>IFERROR(_xlfn.XLOOKUP(J159, BASE_MAPA!$D$2:$D$359, BASE_MAPA!$I$2:$I$359), "ERRO")</f>
        <v>OURO VERDE - LIGAÇÃO</v>
      </c>
      <c r="V159" s="198" t="s">
        <v>1253</v>
      </c>
      <c r="W159" s="173" t="s">
        <v>1520</v>
      </c>
      <c r="X159" s="218" t="s">
        <v>963</v>
      </c>
      <c r="Y159" s="158" t="s">
        <v>966</v>
      </c>
      <c r="Z159" s="158" t="s">
        <v>964</v>
      </c>
      <c r="AA159" s="83">
        <v>1</v>
      </c>
      <c r="AB159" s="70" t="s">
        <v>954</v>
      </c>
      <c r="AC159" s="70" t="s">
        <v>949</v>
      </c>
      <c r="AD159" s="173">
        <v>0.375</v>
      </c>
      <c r="AE159" s="83" t="s">
        <v>608</v>
      </c>
      <c r="AF159" s="83" t="s">
        <v>608</v>
      </c>
      <c r="AG159" s="83" t="s">
        <v>608</v>
      </c>
      <c r="AH159" s="48"/>
      <c r="AI159" s="142" t="str">
        <f>IF(BS_CONTROLE[[#This Row],[Atividade]]=0, "-", BS_CONTROLE[[#This Row],[Atividade]])</f>
        <v>INSPEÇÃO AUTO DE LINHA</v>
      </c>
      <c r="AJ159" s="9" t="str">
        <f>IF(D159="","*",VLOOKUP(AI159,BS_ATIVIDADE[#Data],3,FALSE))</f>
        <v>OUTROS</v>
      </c>
      <c r="AK159" s="278" t="str">
        <f>IF(BS_CONTROLE[[#This Row],[Local - Partida]]=0, "-", BS_CONTROLE[[#This Row],[Local - Partida]])</f>
        <v>PSS2</v>
      </c>
      <c r="AL159" s="278" t="str">
        <f>IF(BS_CONTROLE[[#This Row],[Local - Encerramento]]=0, "-", BS_CONTROLE[[#This Row],[Local - Encerramento]])</f>
        <v>PSG2</v>
      </c>
      <c r="AM159" s="278" t="str">
        <f>IF(BS_CONTROLE[[#This Row],[Entre - Estações]]=0, "-", BS_CONTROLE[[#This Row],[Entre - Estações]])</f>
        <v>PSS-PSG</v>
      </c>
      <c r="AN159" s="278" t="str">
        <f>IF(BS_CONTROLE[[#This Row],[SB]]=0, "-", BS_CONTROLE[[#This Row],[SB]])</f>
        <v>PSSPSG</v>
      </c>
      <c r="AO159" s="279">
        <f>IF(BS_CONTROLE[[#This Row],[SUB]]=0, "-", BS_CONTROLE[[#This Row],[SUB]])</f>
        <v>103</v>
      </c>
      <c r="AP159" s="280">
        <f>IF(BS_CONTROLE[[#This Row],[KM - Inicio]]=0, "-", BS_CONTROLE[[#This Row],[KM - Inicio]])</f>
        <v>2032</v>
      </c>
      <c r="AQ159" s="280" t="str">
        <f>IF(BS_CONTROLE[[#This Row],[KM - Fim]]=0, "-", BS_CONTROLE[[#This Row],[KM - Fim]])</f>
        <v>-</v>
      </c>
      <c r="AR159" s="242">
        <v>0.38055555555555554</v>
      </c>
      <c r="AS159" s="242">
        <v>0.39166666666666666</v>
      </c>
      <c r="AT159" s="242">
        <v>0.43333333333333335</v>
      </c>
      <c r="AU159" s="38"/>
      <c r="AV159" s="38"/>
      <c r="AW159" s="38"/>
      <c r="AX159" s="38"/>
      <c r="AY159" s="313">
        <f>IF(D159="","*",IFERROR(IF(ISODD(COUNT(AS159:AX159)),"ERRO",SUM((AT159-AS159),(AV159-AU159),(AX159-AW159))),"ERRO"))</f>
        <v>4.1666666666666685E-2</v>
      </c>
      <c r="AZ159" s="13"/>
      <c r="BA159" s="71">
        <v>1</v>
      </c>
      <c r="BB159" s="10" t="str">
        <f>IFERROR(_xlfn.XLOOKUP(AI159, BS_ATIVIDADE[ATIVIDADE],BS_ATIVIDADE[UNIDADE] ), "*")</f>
        <v>BINÁRIO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9" s="11" t="str">
        <f>IFERROR(_xlfn.XLOOKUP(AO159, BASE_MAPA!$D$2:$D$359, BASE_MAPA!$I$2:$I$359), "ERRO")</f>
        <v>OURO VERDE - LIGAÇÃO</v>
      </c>
      <c r="BF159" s="281" t="str">
        <f>IF(BS_CONTROLE[[#This Row],[Responsavel pelo boletim]]=0, "-", BS_CONTROLE[[#This Row],[Responsavel pelo boletim]])</f>
        <v>Lucas</v>
      </c>
      <c r="BG159" s="15"/>
      <c r="BH159" s="16">
        <v>2</v>
      </c>
      <c r="BI159" s="16"/>
      <c r="BJ159" s="16" t="s">
        <v>1521</v>
      </c>
      <c r="BK159" s="16" t="s">
        <v>1521</v>
      </c>
      <c r="BL159" s="15"/>
      <c r="BM159" s="14" t="s">
        <v>988</v>
      </c>
      <c r="BN159" s="14" t="s">
        <v>988</v>
      </c>
      <c r="BO159" s="165" t="s">
        <v>988</v>
      </c>
      <c r="BP159" s="16"/>
      <c r="BQ159" s="12" t="str">
        <f t="shared" si="12"/>
        <v>Aderente</v>
      </c>
      <c r="BR159" s="18">
        <f t="shared" si="13"/>
        <v>1.0000000000000004</v>
      </c>
      <c r="BS159" s="18">
        <f t="shared" si="14"/>
        <v>1</v>
      </c>
      <c r="BT159" s="225" t="str">
        <f>IF(BN159="","",SUBSTITUTE(BM159," ","")&amp;SUBSTITUTE(BN159," ",""))</f>
        <v>OKOK</v>
      </c>
    </row>
    <row r="160" spans="1:75" ht="19.5" hidden="1" customHeight="1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608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ref="BQ160:BQ162" si="18">IF(AND(BR160&lt;1,BS160&lt;1),"Produção e Intervalo",IF(BR160&lt;1,"Intervalo",IF(BS160&lt;1,"Produção","Aderente")))</f>
        <v>Aderente</v>
      </c>
      <c r="BR160" s="18" t="str">
        <f t="shared" ref="BR160:BR162" si="19">IF(OR(B160="",F160=""),"*",AY160/P160)</f>
        <v>*</v>
      </c>
      <c r="BS160" s="18" t="str">
        <f t="shared" si="14"/>
        <v>*</v>
      </c>
      <c r="BT160" s="225" t="str">
        <f t="shared" si="16"/>
        <v/>
      </c>
    </row>
    <row r="161" spans="1:72" hidden="1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608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8"/>
        <v>Aderente</v>
      </c>
      <c r="BR161" s="18" t="str">
        <f t="shared" si="19"/>
        <v>*</v>
      </c>
      <c r="BS161" s="18" t="str">
        <f t="shared" ref="BS161:BS162" si="20">IF(OR(B161="",F161=""),"*",BA161/Q161)</f>
        <v>*</v>
      </c>
      <c r="BT161" s="225" t="str">
        <f t="shared" si="16"/>
        <v/>
      </c>
    </row>
    <row r="162" spans="1:72" hidden="1">
      <c r="A162" s="50" t="str">
        <f t="shared" ref="A162" si="21">D162&amp;B162</f>
        <v>A6246004</v>
      </c>
      <c r="B162" s="171">
        <v>46004</v>
      </c>
      <c r="C162" s="8">
        <f>IF(BS_CONTROLE[[#This Row],[DATA]]="","",WEEKNUM(BS_CONTROLE[[#This Row],[DATA]]))</f>
        <v>50</v>
      </c>
      <c r="D162" s="51" t="s">
        <v>710</v>
      </c>
      <c r="E162" s="314"/>
      <c r="F162" s="172" t="s">
        <v>682</v>
      </c>
      <c r="G162" s="9" t="str">
        <f>IF(D162="","*",VLOOKUP(F162,BS_ATIVIDADE[#All],3,FALSE))</f>
        <v>OUTROS</v>
      </c>
      <c r="H162" s="173" t="s">
        <v>226</v>
      </c>
      <c r="I162" s="173" t="s">
        <v>230</v>
      </c>
      <c r="J162" s="217">
        <v>74</v>
      </c>
      <c r="K162" s="217">
        <v>109.541</v>
      </c>
      <c r="L162" s="83">
        <v>125.538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TIN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TIN1</v>
      </c>
      <c r="O162" s="173">
        <v>0.33333333333333331</v>
      </c>
      <c r="P162" s="173">
        <v>4.1666666666666664E-2</v>
      </c>
      <c r="Q162" s="83">
        <v>1</v>
      </c>
      <c r="R162" s="10" t="str">
        <f>IFERROR(_xlfn.XLOOKUP(F162, BS_ATIVIDADE[ATIVIDADE],BS_ATIVIDADE[UNIDADE] ), "*")</f>
        <v>BINÁRIO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2" s="80" t="str">
        <f>IFERROR(_xlfn.XLOOKUP(J162, BASE_MAPA!$D$2:$D$359, BASE_MAPA!$I$2:$I$359), "ERRO")</f>
        <v>MARCO INICIAL - ALTO ARAGUAIA</v>
      </c>
      <c r="V162" s="198" t="s">
        <v>1318</v>
      </c>
      <c r="W162" s="173" t="s">
        <v>1522</v>
      </c>
      <c r="X162" s="218" t="s">
        <v>963</v>
      </c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INSPEÇÃO AUTO DE LINHA</v>
      </c>
      <c r="AJ162" s="9" t="str">
        <f>IF(D162="","*",VLOOKUP(AI162,BS_ATIVIDADE[#Data],3,FALSE))</f>
        <v>OUTROS</v>
      </c>
      <c r="AK162" s="278" t="str">
        <f>IF(BS_CONTROLE[[#This Row],[Local - Partida]]=0, "-", BS_CONTROLE[[#This Row],[Local - Partida]])</f>
        <v>TIN</v>
      </c>
      <c r="AL162" s="278" t="str">
        <f>IF(BS_CONTROLE[[#This Row],[Local - Encerramento]]=0, "-", BS_CONTROLE[[#This Row],[Local - Encerramento]])</f>
        <v>TSJ</v>
      </c>
      <c r="AM162" s="278" t="str">
        <f>IF(BS_CONTROLE[[#This Row],[Entre - Estações]]=0, "-", BS_CONTROLE[[#This Row],[Entre - Estações]])</f>
        <v>TIN</v>
      </c>
      <c r="AN162" s="278" t="str">
        <f>IF(BS_CONTROLE[[#This Row],[SB]]=0, "-", BS_CONTROLE[[#This Row],[SB]])</f>
        <v>TIN1</v>
      </c>
      <c r="AO162" s="279">
        <f>IF(BS_CONTROLE[[#This Row],[SUB]]=0, "-", BS_CONTROLE[[#This Row],[SUB]])</f>
        <v>74</v>
      </c>
      <c r="AP162" s="280">
        <f>IF(BS_CONTROLE[[#This Row],[KM - Inicio]]=0, "-", BS_CONTROLE[[#This Row],[KM - Inicio]])</f>
        <v>109.541</v>
      </c>
      <c r="AQ162" s="280">
        <f>IF(BS_CONTROLE[[#This Row],[KM - Fim]]=0, "-", BS_CONTROLE[[#This Row],[KM - Fim]])</f>
        <v>125.538</v>
      </c>
      <c r="AR162" s="242">
        <v>0.38611111111111113</v>
      </c>
      <c r="AS162" s="242">
        <v>0</v>
      </c>
      <c r="AT162" s="242">
        <v>0</v>
      </c>
      <c r="AU162" s="38"/>
      <c r="AV162" s="38"/>
      <c r="AW162" s="38"/>
      <c r="AX162" s="38"/>
      <c r="AY162" s="313">
        <f>IF(D162="","*",IFERROR(IF(ISODD(COUNT(AS162:AX162)),"ERRO",SUM((AT162-AS162),(AV162-AU162),(AX162-AW162))),"ERRO"))</f>
        <v>0</v>
      </c>
      <c r="AZ162" s="13"/>
      <c r="BA162" s="71">
        <v>0</v>
      </c>
      <c r="BB162" s="10" t="str">
        <f>IFERROR(_xlfn.XLOOKUP(AI162, BS_ATIVIDADE[ATIVIDADE],BS_ATIVIDADE[UNIDADE] ), "*")</f>
        <v>BINÁRIO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2" s="11" t="str">
        <f>IFERROR(_xlfn.XLOOKUP(AO162, BASE_MAPA!$D$2:$D$359, BASE_MAPA!$I$2:$I$359), "ERRO")</f>
        <v>MARCO INICIAL - ALTO ARAGUAIA</v>
      </c>
      <c r="BF162" s="281" t="str">
        <f>IF(BS_CONTROLE[[#This Row],[Responsavel pelo boletim]]=0, "-", BS_CONTROLE[[#This Row],[Responsavel pelo boletim]])</f>
        <v>Herbert</v>
      </c>
      <c r="BG162" s="15">
        <v>2</v>
      </c>
      <c r="BH162" s="16">
        <v>0</v>
      </c>
      <c r="BI162" s="16"/>
      <c r="BJ162" s="16" t="s">
        <v>1523</v>
      </c>
      <c r="BK162" s="16" t="s">
        <v>1524</v>
      </c>
      <c r="BL162" s="15"/>
      <c r="BM162" s="14" t="s">
        <v>991</v>
      </c>
      <c r="BN162" s="14" t="s">
        <v>1016</v>
      </c>
      <c r="BO162" s="165" t="s">
        <v>1097</v>
      </c>
      <c r="BP162" s="16" t="s">
        <v>1524</v>
      </c>
      <c r="BQ162" s="12" t="str">
        <f t="shared" si="18"/>
        <v>Produção e Intervalo</v>
      </c>
      <c r="BR162" s="18">
        <f t="shared" si="19"/>
        <v>0</v>
      </c>
      <c r="BS162" s="18">
        <f t="shared" si="20"/>
        <v>0</v>
      </c>
      <c r="BT162" s="225" t="str">
        <f t="shared" si="16"/>
        <v>ConfiabilidadeAtivo</v>
      </c>
    </row>
    <row r="163" spans="1:72" hidden="1">
      <c r="A163" s="50" t="str">
        <f t="shared" si="11"/>
        <v>W7046004</v>
      </c>
      <c r="B163" s="171">
        <v>46004</v>
      </c>
      <c r="C163" s="8">
        <f>IF(BS_CONTROLE[[#This Row],[DATA]]="","",WEEKNUM(BS_CONTROLE[[#This Row],[DATA]]))</f>
        <v>50</v>
      </c>
      <c r="D163" s="51" t="s">
        <v>842</v>
      </c>
      <c r="E163" s="314">
        <v>141</v>
      </c>
      <c r="F163" s="172" t="s">
        <v>784</v>
      </c>
      <c r="G163" s="9" t="str">
        <f>IF(D163="","*",VLOOKUP(F163,BS_ATIVIDADE[#All],3,FALSE))</f>
        <v>PEDRA</v>
      </c>
      <c r="H163" s="173" t="s">
        <v>608</v>
      </c>
      <c r="I163" s="173" t="s">
        <v>593</v>
      </c>
      <c r="J163" s="217">
        <v>98</v>
      </c>
      <c r="K163" s="217">
        <v>519</v>
      </c>
      <c r="L163" s="217">
        <v>518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63" s="204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63" s="173">
        <v>0.47916666666666669</v>
      </c>
      <c r="P163" s="173">
        <v>8.3333333333333329E-2</v>
      </c>
      <c r="Q163" s="83">
        <v>16</v>
      </c>
      <c r="R163" s="10" t="str">
        <f>IFERROR(_xlfn.XLOOKUP(F163, BS_ATIVIDADE[ATIVIDADE],BS_ATIVIDADE[UNIDADE] ), "*")</f>
        <v>VAGÕES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63" s="80" t="str">
        <f>IFERROR(_xlfn.XLOOKUP(J163, BASE_MAPA!$D$2:$D$359, BASE_MAPA!$I$2:$I$359), "ERRO")</f>
        <v>ALTO ARAGUAIA - RONDONOPOLIS</v>
      </c>
      <c r="V163" s="198" t="s">
        <v>1491</v>
      </c>
      <c r="W163" s="173" t="s">
        <v>1222</v>
      </c>
      <c r="X163" s="218" t="s">
        <v>963</v>
      </c>
      <c r="Y163" s="158"/>
      <c r="Z163" s="158" t="s">
        <v>959</v>
      </c>
      <c r="AA163" s="83" t="s">
        <v>1364</v>
      </c>
      <c r="AB163" s="70" t="s">
        <v>954</v>
      </c>
      <c r="AC163" s="70" t="s">
        <v>949</v>
      </c>
      <c r="AD163" s="173">
        <v>0.3125</v>
      </c>
      <c r="AE163" s="83">
        <v>9414</v>
      </c>
      <c r="AF163" s="83">
        <v>7632</v>
      </c>
      <c r="AG163" s="83" t="s">
        <v>608</v>
      </c>
      <c r="AH163" s="48"/>
      <c r="AI163" s="142" t="str">
        <f>IF(BS_CONTROLE[[#This Row],[Atividade]]=0, "-", BS_CONTROLE[[#This Row],[Atividade]])</f>
        <v>PDM - PEDRA - DESCARGA</v>
      </c>
      <c r="AJ163" s="9" t="str">
        <f>IF(D163="","*",VLOOKUP(AI163,BS_ATIVIDADE[#Data],3,FALSE))</f>
        <v>PEDRA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TGR</v>
      </c>
      <c r="AM163" s="278" t="str">
        <f>IF(BS_CONTROLE[[#This Row],[Entre - Estações]]=0, "-", BS_CONTROLE[[#This Row],[Entre - Estações]])</f>
        <v>TGR-TBE</v>
      </c>
      <c r="AN163" s="278">
        <f>IF(BS_CONTROLE[[#This Row],[SB]]=0, "-", BS_CONTROLE[[#This Row],[SB]])</f>
        <v>512521</v>
      </c>
      <c r="AO163" s="279">
        <f>IF(BS_CONTROLE[[#This Row],[SUB]]=0, "-", BS_CONTROLE[[#This Row],[SUB]])</f>
        <v>98</v>
      </c>
      <c r="AP163" s="280">
        <f>IF(BS_CONTROLE[[#This Row],[KM - Inicio]]=0, "-", BS_CONTROLE[[#This Row],[KM - Inicio]])</f>
        <v>519</v>
      </c>
      <c r="AQ163" s="280">
        <f>IF(BS_CONTROLE[[#This Row],[KM - Fim]]=0, "-", BS_CONTROLE[[#This Row],[KM - Fim]])</f>
        <v>518</v>
      </c>
      <c r="AR163" s="242">
        <v>0.41041666666666665</v>
      </c>
      <c r="AS163" s="242">
        <v>0</v>
      </c>
      <c r="AT163" s="242">
        <v>0</v>
      </c>
      <c r="AU163" s="38"/>
      <c r="AV163" s="38"/>
      <c r="AW163" s="38"/>
      <c r="AX163" s="38"/>
      <c r="AY163" s="313">
        <f>IF(D163="","*",IFERROR(IF(ISODD(COUNT(AS163:AX163)),"ERRO",SUM((AT163-AS163),(AV163-AU163),(AX163-AW163))),"ERRO"))</f>
        <v>0</v>
      </c>
      <c r="AZ163" s="13"/>
      <c r="BA163" s="71">
        <v>0</v>
      </c>
      <c r="BB163" s="10" t="str">
        <f>IFERROR(_xlfn.XLOOKUP(AI163, BS_ATIVIDADE[ATIVIDADE],BS_ATIVIDADE[UNIDADE] ), "*")</f>
        <v>VAGÕES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63" s="11" t="str">
        <f>IFERROR(_xlfn.XLOOKUP(AO163, BASE_MAPA!$D$2:$D$359, BASE_MAPA!$I$2:$I$359), "ERRO")</f>
        <v>ALTO ARAGUAIA - RONDONOPOLIS</v>
      </c>
      <c r="BF163" s="281" t="str">
        <f>IF(BS_CONTROLE[[#This Row],[Responsavel pelo boletim]]=0, "-", BS_CONTROLE[[#This Row],[Responsavel pelo boletim]])</f>
        <v>Camila</v>
      </c>
      <c r="BG163" s="15"/>
      <c r="BH163" s="16">
        <v>0</v>
      </c>
      <c r="BI163" s="16"/>
      <c r="BJ163" s="16" t="s">
        <v>1525</v>
      </c>
      <c r="BK163" s="16" t="s">
        <v>1525</v>
      </c>
      <c r="BL163" s="15"/>
      <c r="BM163" s="14" t="s">
        <v>994</v>
      </c>
      <c r="BN163" s="14" t="s">
        <v>994</v>
      </c>
      <c r="BO163" s="165" t="s">
        <v>994</v>
      </c>
      <c r="BP163" s="16" t="s">
        <v>1525</v>
      </c>
      <c r="BQ163" s="12" t="str">
        <f t="shared" si="12"/>
        <v>Produção e Intervalo</v>
      </c>
      <c r="BR163" s="18">
        <f t="shared" si="13"/>
        <v>0</v>
      </c>
      <c r="BS163" s="18">
        <f t="shared" si="14"/>
        <v>0</v>
      </c>
      <c r="BT163" s="225" t="str">
        <f t="shared" si="16"/>
        <v>SemOportunidadeSemOportunidade</v>
      </c>
    </row>
    <row r="164" spans="1:72" hidden="1">
      <c r="A164" s="50" t="str">
        <f t="shared" si="11"/>
        <v>MARCOS (TF-520)46004</v>
      </c>
      <c r="B164" s="171">
        <v>46004</v>
      </c>
      <c r="C164" s="8">
        <f>IF(BS_CONTROLE[[#This Row],[DATA]]="","",WEEKNUM(BS_CONTROLE[[#This Row],[DATA]]))</f>
        <v>50</v>
      </c>
      <c r="D164" s="51" t="s">
        <v>921</v>
      </c>
      <c r="E164" s="314">
        <v>143</v>
      </c>
      <c r="F164" s="172" t="s">
        <v>791</v>
      </c>
      <c r="G164" s="9" t="str">
        <f>IF(D164="","*",VLOOKUP(F164,BS_ATIVIDADE[#All],3,FALSE))</f>
        <v>SOLDA</v>
      </c>
      <c r="H164" s="204" t="str" cm="1">
        <f t="array" ref="H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I164" s="173" t="s">
        <v>608</v>
      </c>
      <c r="J164" s="217">
        <v>74</v>
      </c>
      <c r="K164" s="217">
        <v>293</v>
      </c>
      <c r="L164" s="83" t="s">
        <v>608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164" s="173">
        <v>0.375</v>
      </c>
      <c r="P164" s="173">
        <v>6.25E-2</v>
      </c>
      <c r="Q164" s="83">
        <v>1</v>
      </c>
      <c r="R164" s="10" t="str">
        <f>IFERROR(_xlfn.XLOOKUP(F164, BS_ATIVIDADE[ATIVIDADE],BS_ATIVIDADE[UNIDADE] ), "*")</f>
        <v>Nº DE SOLDA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4" s="80" t="str">
        <f>IFERROR(_xlfn.XLOOKUP(J164, BASE_MAPA!$D$2:$D$359, BASE_MAPA!$I$2:$I$359), "ERRO")</f>
        <v>MARCO INICIAL - ALTO ARAGUAIA</v>
      </c>
      <c r="V164" s="198" t="s">
        <v>1494</v>
      </c>
      <c r="W164" s="173" t="s">
        <v>1495</v>
      </c>
      <c r="X164" s="218" t="s">
        <v>963</v>
      </c>
      <c r="Y164" s="158"/>
      <c r="Z164" s="158" t="s">
        <v>968</v>
      </c>
      <c r="AA164" s="83" t="s">
        <v>608</v>
      </c>
      <c r="AB164" s="70" t="s">
        <v>608</v>
      </c>
      <c r="AC164" s="70" t="s">
        <v>608</v>
      </c>
      <c r="AD164" s="173" t="s">
        <v>608</v>
      </c>
      <c r="AE164" s="83" t="s">
        <v>608</v>
      </c>
      <c r="AF164" s="83" t="s">
        <v>608</v>
      </c>
      <c r="AG164" s="83" t="s">
        <v>608</v>
      </c>
      <c r="AH164" s="48"/>
      <c r="AI164" s="142" t="str">
        <f>IF(BS_CONTROLE[[#This Row],[Atividade]]=0, "-", BS_CONTROLE[[#This Row],[Atividade]])</f>
        <v>PDM - SOLDA</v>
      </c>
      <c r="AJ164" s="9" t="str">
        <f>IF(D164="","*",VLOOKUP(AI164,BS_ATIVIDADE[#Data],3,FALSE))</f>
        <v>SOLDA</v>
      </c>
      <c r="AK164" s="278" t="str">
        <f>IF(BS_CONTROLE[[#This Row],[Local - Partida]]=0, "-", BS_CONTROLE[[#This Row],[Local - Partida]])</f>
        <v>TRC1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TRC</v>
      </c>
      <c r="AN164" s="278" t="str">
        <f>IF(BS_CONTROLE[[#This Row],[SB]]=0, "-", BS_CONTROLE[[#This Row],[SB]])</f>
        <v>TRC1</v>
      </c>
      <c r="AO164" s="279">
        <f>IF(BS_CONTROLE[[#This Row],[SUB]]=0, "-", BS_CONTROLE[[#This Row],[SUB]])</f>
        <v>74</v>
      </c>
      <c r="AP164" s="280">
        <f>IF(BS_CONTROLE[[#This Row],[KM - Inicio]]=0, "-", BS_CONTROLE[[#This Row],[KM - Inicio]])</f>
        <v>293</v>
      </c>
      <c r="AQ164" s="280" t="str">
        <f>IF(BS_CONTROLE[[#This Row],[KM - Fim]]=0, "-", BS_CONTROLE[[#This Row],[KM - Fim]])</f>
        <v>-</v>
      </c>
      <c r="AR164" s="242">
        <v>0.375</v>
      </c>
      <c r="AS164" s="242">
        <v>0.41666666666666669</v>
      </c>
      <c r="AT164" s="242">
        <v>0.47916666666666669</v>
      </c>
      <c r="AU164" s="38">
        <v>0.52708333333333335</v>
      </c>
      <c r="AV164" s="38">
        <v>0.58958333333333335</v>
      </c>
      <c r="AW164" s="38"/>
      <c r="AX164" s="38"/>
      <c r="AY164" s="313">
        <f>IF(D164="","*",IFERROR(IF(ISODD(COUNT(AS164:AX164)),"ERRO",SUM((AT164-AS164),(AV164-AU164),(AX164-AW164))),"ERRO"))</f>
        <v>0.125</v>
      </c>
      <c r="AZ164" s="13"/>
      <c r="BA164" s="71">
        <v>2</v>
      </c>
      <c r="BB164" s="10" t="str">
        <f>IFERROR(_xlfn.XLOOKUP(AI164, BS_ATIVIDADE[ATIVIDADE],BS_ATIVIDADE[UNIDADE] ), "*")</f>
        <v>Nº DE SOLDA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4" s="11" t="str">
        <f>IFERROR(_xlfn.XLOOKUP(AO164, BASE_MAPA!$D$2:$D$359, BASE_MAPA!$I$2:$I$359), "ERRO")</f>
        <v>MARCO INICIAL - ALTO ARAGUAIA</v>
      </c>
      <c r="BF164" s="281" t="str">
        <f>IF(BS_CONTROLE[[#This Row],[Responsavel pelo boletim]]=0, "-", BS_CONTROLE[[#This Row],[Responsavel pelo boletim]])</f>
        <v>Marcos Euzébio</v>
      </c>
      <c r="BG164" s="15"/>
      <c r="BH164" s="16">
        <v>2</v>
      </c>
      <c r="BI164" s="16"/>
      <c r="BJ164" s="16" t="s">
        <v>1526</v>
      </c>
      <c r="BK164" s="16" t="s">
        <v>1527</v>
      </c>
      <c r="BL164" s="15"/>
      <c r="BM164" s="14" t="s">
        <v>988</v>
      </c>
      <c r="BN164" s="14" t="s">
        <v>988</v>
      </c>
      <c r="BO164" s="165" t="s">
        <v>988</v>
      </c>
      <c r="BP164" s="16"/>
      <c r="BQ164" s="12" t="str">
        <f t="shared" si="12"/>
        <v>Aderente</v>
      </c>
      <c r="BR164" s="18">
        <f t="shared" si="13"/>
        <v>2</v>
      </c>
      <c r="BS164" s="18">
        <f t="shared" si="14"/>
        <v>2</v>
      </c>
      <c r="BT164" s="225"/>
    </row>
    <row r="165" spans="1:72" hidden="1">
      <c r="A165" s="50" t="str">
        <f t="shared" ref="A165:A228" si="22">D165&amp;B165</f>
        <v>V8646004</v>
      </c>
      <c r="B165" s="171">
        <v>46004</v>
      </c>
      <c r="C165" s="8">
        <f>IF(BS_CONTROLE[[#This Row],[DATA]]="","",WEEKNUM(BS_CONTROLE[[#This Row],[DATA]]))</f>
        <v>50</v>
      </c>
      <c r="D165" s="51" t="s">
        <v>817</v>
      </c>
      <c r="E165" s="314">
        <v>61</v>
      </c>
      <c r="F165" s="172" t="s">
        <v>714</v>
      </c>
      <c r="G165" s="9" t="str">
        <f>IF(D165="","*",VLOOKUP(F165,BS_ATIVIDADE[#All],3,FALSE))</f>
        <v>MECANIZAÇÃO - SOCADORA</v>
      </c>
      <c r="H165" s="173" t="s">
        <v>248</v>
      </c>
      <c r="I165" s="173" t="s">
        <v>248</v>
      </c>
      <c r="J165" s="217">
        <v>74</v>
      </c>
      <c r="K165" s="217">
        <v>190</v>
      </c>
      <c r="L165" s="217">
        <v>185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5" s="173">
        <v>0.39583333333333331</v>
      </c>
      <c r="P165" s="173">
        <v>6.25E-2</v>
      </c>
      <c r="Q165" s="83">
        <v>834</v>
      </c>
      <c r="R165" s="10" t="str">
        <f>IFERROR(_xlfn.XLOOKUP(F165, BS_ATIVIDADE[ATIVIDADE],BS_ATIVIDADE[UNIDADE] ), "*")</f>
        <v>M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5" s="80" t="str">
        <f>IFERROR(_xlfn.XLOOKUP(J165, BASE_MAPA!$D$2:$D$359, BASE_MAPA!$I$2:$I$359), "ERRO")</f>
        <v>MARCO INICIAL - ALTO ARAGUAIA</v>
      </c>
      <c r="V165" s="198" t="s">
        <v>1237</v>
      </c>
      <c r="W165" s="173" t="s">
        <v>1380</v>
      </c>
      <c r="X165" s="218" t="s">
        <v>963</v>
      </c>
      <c r="Y165" s="158"/>
      <c r="Z165" s="158" t="s">
        <v>964</v>
      </c>
      <c r="AA165" s="83">
        <v>1</v>
      </c>
      <c r="AB165" s="70" t="s">
        <v>954</v>
      </c>
      <c r="AC165" s="70" t="s">
        <v>949</v>
      </c>
      <c r="AD165" s="173">
        <v>0.39583333333333331</v>
      </c>
      <c r="AE165" s="83">
        <v>6236</v>
      </c>
      <c r="AF165" s="83">
        <v>6636</v>
      </c>
      <c r="AG165" s="83" t="s">
        <v>608</v>
      </c>
      <c r="AH165" s="48"/>
      <c r="AI165" s="142" t="str">
        <f>IF(BS_CONTROLE[[#This Row],[Atividade]]=0, "-", BS_CONTROLE[[#This Row],[Atividade]])</f>
        <v>MECANIZAÇÃO - SOCADORA</v>
      </c>
      <c r="AJ165" s="9" t="str">
        <f>IF(D165="","*",VLOOKUP(AI165,BS_ATIVIDADE[#Data],3,FALSE))</f>
        <v>MECANIZAÇÃO - SOCADORA</v>
      </c>
      <c r="AK165" s="278" t="str">
        <f>IF(BS_CONTROLE[[#This Row],[Local - Partida]]=0, "-", BS_CONTROLE[[#This Row],[Local - Partida]])</f>
        <v>TID2</v>
      </c>
      <c r="AL165" s="278" t="str">
        <f>IF(BS_CONTROLE[[#This Row],[Local - Encerramento]]=0, "-", BS_CONTROLE[[#This Row],[Local - Encerramento]])</f>
        <v>TID2</v>
      </c>
      <c r="AM165" s="278" t="str">
        <f>IF(BS_CONTROLE[[#This Row],[Entre - Estações]]=0, "-", BS_CONTROLE[[#This Row],[Entre - Estações]])</f>
        <v>TID-TVI</v>
      </c>
      <c r="AN165" s="278" t="str">
        <f>IF(BS_CONTROLE[[#This Row],[SB]]=0, "-", BS_CONTROLE[[#This Row],[SB]])</f>
        <v>TID201</v>
      </c>
      <c r="AO165" s="279">
        <f>IF(BS_CONTROLE[[#This Row],[SUB]]=0, "-", BS_CONTROLE[[#This Row],[SUB]])</f>
        <v>74</v>
      </c>
      <c r="AP165" s="280">
        <f>IF(BS_CONTROLE[[#This Row],[KM - Inicio]]=0, "-", BS_CONTROLE[[#This Row],[KM - Inicio]])</f>
        <v>190</v>
      </c>
      <c r="AQ165" s="280">
        <f>IF(BS_CONTROLE[[#This Row],[KM - Fim]]=0, "-", BS_CONTROLE[[#This Row],[KM - Fim]])</f>
        <v>185</v>
      </c>
      <c r="AR165" s="242">
        <v>0</v>
      </c>
      <c r="AS165" s="242">
        <v>0</v>
      </c>
      <c r="AT165" s="242">
        <v>0</v>
      </c>
      <c r="AU165" s="38"/>
      <c r="AV165" s="38"/>
      <c r="AW165" s="38"/>
      <c r="AX165" s="38"/>
      <c r="AY165" s="313">
        <f>IF(D165="","*",IFERROR(IF(ISODD(COUNT(AS165:AX165)),"ERRO",SUM((AT165-AS165),(AV165-AU165),(AX165-AW165))),"ERRO"))</f>
        <v>0</v>
      </c>
      <c r="AZ165" s="13"/>
      <c r="BA165" s="71">
        <v>0</v>
      </c>
      <c r="BB165" s="10" t="str">
        <f>IFERROR(_xlfn.XLOOKUP(AI165, BS_ATIVIDADE[ATIVIDADE],BS_ATIVIDADE[UNIDADE] ), "*")</f>
        <v>M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5" s="11" t="str">
        <f>IFERROR(_xlfn.XLOOKUP(AO165, BASE_MAPA!$D$2:$D$359, BASE_MAPA!$I$2:$I$359), "ERRO")</f>
        <v>MARCO INICIAL - ALTO ARAGUAIA</v>
      </c>
      <c r="BF165" s="281" t="str">
        <f>IF(BS_CONTROLE[[#This Row],[Responsavel pelo boletim]]=0, "-", BS_CONTROLE[[#This Row],[Responsavel pelo boletim]])</f>
        <v>Saulo</v>
      </c>
      <c r="BG165" s="15"/>
      <c r="BH165" s="16">
        <v>0</v>
      </c>
      <c r="BI165" s="16"/>
      <c r="BJ165" s="16" t="s">
        <v>1463</v>
      </c>
      <c r="BK165" s="16" t="s">
        <v>1463</v>
      </c>
      <c r="BL165" s="15"/>
      <c r="BM165" s="14" t="s">
        <v>980</v>
      </c>
      <c r="BN165" s="14" t="s">
        <v>1011</v>
      </c>
      <c r="BO165" s="165" t="s">
        <v>1100</v>
      </c>
      <c r="BP165" s="16" t="s">
        <v>1463</v>
      </c>
      <c r="BQ165" s="12" t="str">
        <f t="shared" ref="BQ165:BQ228" si="23">IF(AND(BR165&lt;1,BS165&lt;1),"Produção e Intervalo",IF(BR165&lt;1,"Intervalo",IF(BS165&lt;1,"Produção","Aderente")))</f>
        <v>Produção e Intervalo</v>
      </c>
      <c r="BR165" s="18">
        <f t="shared" ref="BR165:BR228" si="24">IF(OR(B165="",F165=""),"*",AY165/P165)</f>
        <v>0</v>
      </c>
      <c r="BS165" s="18">
        <f t="shared" ref="BS165:BS228" si="25">IF(OR(B165="",F165=""),"*",BA165/Q165)</f>
        <v>0</v>
      </c>
      <c r="BT165" s="225" t="str">
        <f t="shared" si="16"/>
        <v>MecanizaçãoAtivos</v>
      </c>
    </row>
    <row r="166" spans="1:72" hidden="1">
      <c r="A166" s="50" t="str">
        <f t="shared" si="22"/>
        <v>V4246004</v>
      </c>
      <c r="B166" s="171">
        <v>46004</v>
      </c>
      <c r="C166" s="8">
        <f>IF(BS_CONTROLE[[#This Row],[DATA]]="","",WEEKNUM(BS_CONTROLE[[#This Row],[DATA]]))</f>
        <v>50</v>
      </c>
      <c r="D166" s="51" t="s">
        <v>787</v>
      </c>
      <c r="E166" s="330">
        <v>65</v>
      </c>
      <c r="F166" s="172" t="s">
        <v>740</v>
      </c>
      <c r="G166" s="9" t="str">
        <f>IF(D166="","*",VLOOKUP(F166,BS_ATIVIDADE[#All],3,FALSE))</f>
        <v>MODERNIZAÇÃO</v>
      </c>
      <c r="H166" s="173" t="s">
        <v>394</v>
      </c>
      <c r="I166" s="173" t="s">
        <v>394</v>
      </c>
      <c r="J166" s="217">
        <v>72</v>
      </c>
      <c r="K166" s="217">
        <v>287</v>
      </c>
      <c r="L166" s="83">
        <v>288.5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66" s="173">
        <v>0.35416666666666669</v>
      </c>
      <c r="P166" s="173">
        <v>0.16666666666666666</v>
      </c>
      <c r="Q166" s="83">
        <v>800</v>
      </c>
      <c r="R166" s="10" t="str">
        <f>IFERROR(_xlfn.XLOOKUP(F166, BS_ATIVIDADE[ATIVIDADE],BS_ATIVIDADE[UNIDADE] ), "*")</f>
        <v>M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6" s="80" t="str">
        <f>IFERROR(_xlfn.XLOOKUP(J166, BASE_MAPA!$D$2:$D$359, BASE_MAPA!$I$2:$I$359), "ERRO")</f>
        <v>ARARAQUARA - COLOMBIA</v>
      </c>
      <c r="V166" s="198" t="s">
        <v>1349</v>
      </c>
      <c r="W166" s="173" t="s">
        <v>1380</v>
      </c>
      <c r="X166" s="218" t="s">
        <v>963</v>
      </c>
      <c r="Y166" s="158"/>
      <c r="Z166" s="158" t="s">
        <v>959</v>
      </c>
      <c r="AA166" s="83">
        <v>1</v>
      </c>
      <c r="AB166" s="70" t="s">
        <v>954</v>
      </c>
      <c r="AC166" s="70" t="s">
        <v>949</v>
      </c>
      <c r="AD166" s="173">
        <v>0.3125</v>
      </c>
      <c r="AE166" s="83">
        <v>6242</v>
      </c>
      <c r="AF166" s="83" t="s">
        <v>608</v>
      </c>
      <c r="AG166" s="83" t="s">
        <v>608</v>
      </c>
      <c r="AH166" s="48"/>
      <c r="AI166" s="142" t="str">
        <f>IF(BS_CONTROLE[[#This Row],[Atividade]]=0, "-", BS_CONTROLE[[#This Row],[Atividade]])</f>
        <v>MODERNIZAÇÃO - SOCADORA</v>
      </c>
      <c r="AJ166" s="9" t="str">
        <f>IF(D166="","*",VLOOKUP(AI166,BS_ATIVIDADE[#Data],3,FALSE))</f>
        <v>MODERNIZAÇÃO</v>
      </c>
      <c r="AK166" s="278" t="str">
        <f>IF(BS_CONTROLE[[#This Row],[Local - Partida]]=0, "-", BS_CONTROLE[[#This Row],[Local - Partida]])</f>
        <v>ZGT1</v>
      </c>
      <c r="AL166" s="278" t="str">
        <f>IF(BS_CONTROLE[[#This Row],[Local - Encerramento]]=0, "-", BS_CONTROLE[[#This Row],[Local - Encerramento]])</f>
        <v>ZGT1</v>
      </c>
      <c r="AM166" s="278" t="str">
        <f>IF(BS_CONTROLE[[#This Row],[Entre - Estações]]=0, "-", BS_CONTROLE[[#This Row],[Entre - Estações]])</f>
        <v>ZRI-ZGT</v>
      </c>
      <c r="AN166" s="278" t="str">
        <f>IF(BS_CONTROLE[[#This Row],[SB]]=0, "-", BS_CONTROLE[[#This Row],[SB]])</f>
        <v>ZRIZGT</v>
      </c>
      <c r="AO166" s="279">
        <f>IF(BS_CONTROLE[[#This Row],[SUB]]=0, "-", BS_CONTROLE[[#This Row],[SUB]])</f>
        <v>72</v>
      </c>
      <c r="AP166" s="280">
        <f>IF(BS_CONTROLE[[#This Row],[KM - Inicio]]=0, "-", BS_CONTROLE[[#This Row],[KM - Inicio]])</f>
        <v>287</v>
      </c>
      <c r="AQ166" s="280">
        <f>IF(BS_CONTROLE[[#This Row],[KM - Fim]]=0, "-", BS_CONTROLE[[#This Row],[KM - Fim]])</f>
        <v>288.5</v>
      </c>
      <c r="AR166" s="242">
        <v>0.27291666666666664</v>
      </c>
      <c r="AS166" s="242">
        <v>0.31388888888888888</v>
      </c>
      <c r="AT166" s="242">
        <v>0.52638888888888891</v>
      </c>
      <c r="AU166" s="38"/>
      <c r="AV166" s="38"/>
      <c r="AW166" s="38"/>
      <c r="AX166" s="38"/>
      <c r="AY166" s="313">
        <f>IF(D166="","*",IFERROR(IF(ISODD(COUNT(AS166:AX166)),"ERRO",SUM((AT166-AS166),(AV166-AU166),(AX166-AW166))),"ERRO"))</f>
        <v>0.21250000000000002</v>
      </c>
      <c r="AZ166" s="13"/>
      <c r="BA166" s="71">
        <v>1070</v>
      </c>
      <c r="BB166" s="10" t="str">
        <f>IFERROR(_xlfn.XLOOKUP(AI166, BS_ATIVIDADE[ATIVIDADE],BS_ATIVIDADE[UNIDADE] ), "*")</f>
        <v>M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6" s="11" t="str">
        <f>IFERROR(_xlfn.XLOOKUP(AO166, BASE_MAPA!$D$2:$D$359, BASE_MAPA!$I$2:$I$359), "ERRO")</f>
        <v>ARARAQUARA - COLOMBIA</v>
      </c>
      <c r="BF166" s="281" t="str">
        <f>IF(BS_CONTROLE[[#This Row],[Responsavel pelo boletim]]=0, "-", BS_CONTROLE[[#This Row],[Responsavel pelo boletim]])</f>
        <v>Ezequiel</v>
      </c>
      <c r="BG166" s="15"/>
      <c r="BH166" s="16">
        <v>2</v>
      </c>
      <c r="BI166" s="16"/>
      <c r="BJ166" s="16" t="s">
        <v>1528</v>
      </c>
      <c r="BK166" s="16" t="s">
        <v>1528</v>
      </c>
      <c r="BL166" s="15"/>
      <c r="BM166" s="14" t="s">
        <v>988</v>
      </c>
      <c r="BN166" s="14" t="s">
        <v>988</v>
      </c>
      <c r="BO166" s="165" t="s">
        <v>988</v>
      </c>
      <c r="BP166" s="16"/>
      <c r="BQ166" s="12" t="str">
        <f t="shared" si="23"/>
        <v>Aderente</v>
      </c>
      <c r="BR166" s="18">
        <f t="shared" si="24"/>
        <v>1.2750000000000001</v>
      </c>
      <c r="BS166" s="18">
        <f t="shared" si="25"/>
        <v>1.3374999999999999</v>
      </c>
      <c r="BT166" s="225" t="str">
        <f t="shared" si="16"/>
        <v>OKOK</v>
      </c>
    </row>
    <row r="167" spans="1:72" hidden="1">
      <c r="A167" s="50" t="str">
        <f t="shared" si="22"/>
        <v>V9346004</v>
      </c>
      <c r="B167" s="171">
        <v>46004</v>
      </c>
      <c r="C167" s="8">
        <f>IF(BS_CONTROLE[[#This Row],[DATA]]="","",WEEKNUM(BS_CONTROLE[[#This Row],[DATA]]))</f>
        <v>50</v>
      </c>
      <c r="D167" s="51" t="s">
        <v>827</v>
      </c>
      <c r="E167" s="330">
        <v>65</v>
      </c>
      <c r="F167" s="172" t="s">
        <v>714</v>
      </c>
      <c r="G167" s="9" t="str">
        <f>IF(D167="","*",VLOOKUP(F167,BS_ATIVIDADE[#All],3,FALSE))</f>
        <v>MECANIZAÇÃO - SOCADORA</v>
      </c>
      <c r="H167" s="173" t="s">
        <v>434</v>
      </c>
      <c r="I167" s="173" t="s">
        <v>1505</v>
      </c>
      <c r="J167" s="217">
        <v>78</v>
      </c>
      <c r="K167" s="217">
        <v>185</v>
      </c>
      <c r="L167" s="83">
        <v>175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67" s="204" t="s">
        <v>1506</v>
      </c>
      <c r="O167" s="173">
        <v>0.375</v>
      </c>
      <c r="P167" s="173">
        <v>4.1666666666666664E-2</v>
      </c>
      <c r="Q167" s="83">
        <v>300</v>
      </c>
      <c r="R167" s="10" t="str">
        <f>IFERROR(_xlfn.XLOOKUP(F167, BS_ATIVIDADE[ATIVIDADE],BS_ATIVIDADE[UNIDADE] ), "*")</f>
        <v>M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67" s="80" t="str">
        <f>IFERROR(_xlfn.XLOOKUP(J167, BASE_MAPA!$D$2:$D$359, BASE_MAPA!$I$2:$I$359), "ERRO")</f>
        <v>ITIRAPINA - BAURU</v>
      </c>
      <c r="V167" s="198" t="s">
        <v>1529</v>
      </c>
      <c r="W167" s="173" t="s">
        <v>1507</v>
      </c>
      <c r="X167" s="218" t="s">
        <v>963</v>
      </c>
      <c r="Y167" s="158"/>
      <c r="Z167" s="158" t="s">
        <v>959</v>
      </c>
      <c r="AA167" s="83">
        <v>1</v>
      </c>
      <c r="AB167" s="70" t="s">
        <v>954</v>
      </c>
      <c r="AC167" s="70" t="s">
        <v>949</v>
      </c>
      <c r="AD167" s="173">
        <v>0.375</v>
      </c>
      <c r="AE167" s="83" t="s">
        <v>608</v>
      </c>
      <c r="AF167" s="83" t="s">
        <v>608</v>
      </c>
      <c r="AG167" s="83" t="s">
        <v>608</v>
      </c>
      <c r="AH167" s="48"/>
      <c r="AI167" s="142" t="str">
        <f>IF(BS_CONTROLE[[#This Row],[Atividade]]=0, "-", BS_CONTROLE[[#This Row],[Atividade]])</f>
        <v>MECANIZAÇÃO - SOCADORA</v>
      </c>
      <c r="AJ167" s="9" t="str">
        <f>IF(D167="","*",VLOOKUP(AI167,BS_ATIVIDADE[#Data],3,FALSE))</f>
        <v>MECANIZAÇÃO - SOCADORA</v>
      </c>
      <c r="AK167" s="278" t="str">
        <f>IF(BS_CONTROLE[[#This Row],[Local - Partida]]=0, "-", BS_CONTROLE[[#This Row],[Local - Partida]])</f>
        <v>ZFH2</v>
      </c>
      <c r="AL167" s="278" t="str">
        <f>IF(BS_CONTROLE[[#This Row],[Local - Encerramento]]=0, "-", BS_CONTROLE[[#This Row],[Local - Encerramento]])</f>
        <v>ZIQ2</v>
      </c>
      <c r="AM167" s="278" t="str">
        <f>IF(BS_CONTROLE[[#This Row],[Entre - Estações]]=0, "-", BS_CONTROLE[[#This Row],[Entre - Estações]])</f>
        <v>ZQY-ZFH</v>
      </c>
      <c r="AN167" s="278" t="str">
        <f>IF(BS_CONTROLE[[#This Row],[SB]]=0, "-", BS_CONTROLE[[#This Row],[SB]])</f>
        <v>ZQYZFH / ZIQZQY</v>
      </c>
      <c r="AO167" s="279">
        <f>IF(BS_CONTROLE[[#This Row],[SUB]]=0, "-", BS_CONTROLE[[#This Row],[SUB]])</f>
        <v>78</v>
      </c>
      <c r="AP167" s="280">
        <f>IF(BS_CONTROLE[[#This Row],[KM - Inicio]]=0, "-", BS_CONTROLE[[#This Row],[KM - Inicio]])</f>
        <v>185</v>
      </c>
      <c r="AQ167" s="280">
        <f>IF(BS_CONTROLE[[#This Row],[KM - Fim]]=0, "-", BS_CONTROLE[[#This Row],[KM - Fim]])</f>
        <v>175</v>
      </c>
      <c r="AR167" s="242">
        <v>0.46041666666666664</v>
      </c>
      <c r="AS167" s="242">
        <v>0.49791666666666667</v>
      </c>
      <c r="AT167" s="242">
        <v>0.54374999999999996</v>
      </c>
      <c r="AU167" s="38"/>
      <c r="AV167" s="38"/>
      <c r="AW167" s="38"/>
      <c r="AX167" s="38"/>
      <c r="AY167" s="313">
        <f>IF(D167="","*",IFERROR(IF(ISODD(COUNT(AS167:AX167)),"ERRO",SUM((AT167-AS167),(AV167-AU167),(AX167-AW167))),"ERRO"))</f>
        <v>4.5833333333333282E-2</v>
      </c>
      <c r="AZ167" s="13"/>
      <c r="BA167" s="71">
        <v>85</v>
      </c>
      <c r="BB167" s="10" t="str">
        <f>IFERROR(_xlfn.XLOOKUP(AI167, BS_ATIVIDADE[ATIVIDADE],BS_ATIVIDADE[UNIDADE] ), "*")</f>
        <v>M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67" s="11" t="str">
        <f>IFERROR(_xlfn.XLOOKUP(AO167, BASE_MAPA!$D$2:$D$359, BASE_MAPA!$I$2:$I$359), "ERRO")</f>
        <v>ITIRAPINA - BAURU</v>
      </c>
      <c r="BF167" s="281" t="str">
        <f>IF(BS_CONTROLE[[#This Row],[Responsavel pelo boletim]]=0, "-", BS_CONTROLE[[#This Row],[Responsavel pelo boletim]])</f>
        <v xml:space="preserve">saulo </v>
      </c>
      <c r="BG167" s="15"/>
      <c r="BH167" s="16">
        <v>2</v>
      </c>
      <c r="BI167" s="16"/>
      <c r="BJ167" s="16" t="s">
        <v>1530</v>
      </c>
      <c r="BK167" s="16" t="s">
        <v>1530</v>
      </c>
      <c r="BL167" s="15"/>
      <c r="BM167" s="14" t="s">
        <v>980</v>
      </c>
      <c r="BN167" s="14" t="s">
        <v>1011</v>
      </c>
      <c r="BO167" s="165" t="s">
        <v>1069</v>
      </c>
      <c r="BP167" s="16" t="s">
        <v>1067</v>
      </c>
      <c r="BQ167" s="12" t="str">
        <f t="shared" si="23"/>
        <v>Produção</v>
      </c>
      <c r="BR167" s="18">
        <f t="shared" si="24"/>
        <v>1.0999999999999988</v>
      </c>
      <c r="BS167" s="18">
        <f t="shared" si="25"/>
        <v>0.28333333333333333</v>
      </c>
      <c r="BT167" s="225" t="str">
        <f t="shared" si="16"/>
        <v>MecanizaçãoAtivos</v>
      </c>
    </row>
    <row r="168" spans="1:72" hidden="1">
      <c r="A168" s="50" t="str">
        <f t="shared" si="22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608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3"/>
        <v>Aderente</v>
      </c>
      <c r="BR168" s="18" t="str">
        <f t="shared" si="24"/>
        <v>*</v>
      </c>
      <c r="BS168" s="18" t="str">
        <f t="shared" si="25"/>
        <v>*</v>
      </c>
      <c r="BT168" s="225" t="str">
        <f t="shared" si="16"/>
        <v/>
      </c>
    </row>
    <row r="169" spans="1:72" hidden="1">
      <c r="A169" s="50" t="str">
        <f t="shared" si="22"/>
        <v>V8646005</v>
      </c>
      <c r="B169" s="171">
        <v>46005</v>
      </c>
      <c r="C169" s="8">
        <f>IF(BS_CONTROLE[[#This Row],[DATA]]="","",WEEKNUM(BS_CONTROLE[[#This Row],[DATA]]))</f>
        <v>51</v>
      </c>
      <c r="D169" s="51" t="s">
        <v>817</v>
      </c>
      <c r="E169" s="314">
        <v>61</v>
      </c>
      <c r="F169" s="172" t="s">
        <v>714</v>
      </c>
      <c r="G169" s="9" t="str">
        <f>IF(D169="","*",VLOOKUP(F169,BS_ATIVIDADE[#All],3,FALSE))</f>
        <v>MECANIZAÇÃO - SOCADORA</v>
      </c>
      <c r="H169" s="173" t="s">
        <v>248</v>
      </c>
      <c r="I169" s="173" t="s">
        <v>248</v>
      </c>
      <c r="J169" s="217">
        <v>74</v>
      </c>
      <c r="K169" s="217">
        <v>190</v>
      </c>
      <c r="L169" s="217">
        <v>185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69" s="173">
        <v>0.39583333333333331</v>
      </c>
      <c r="P169" s="173">
        <v>6.25E-2</v>
      </c>
      <c r="Q169" s="83">
        <v>834</v>
      </c>
      <c r="R169" s="10" t="str">
        <f>IFERROR(_xlfn.XLOOKUP(F169, BS_ATIVIDADE[ATIVIDADE],BS_ATIVIDADE[UNIDADE] ), "*")</f>
        <v>M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9" s="80" t="str">
        <f>IFERROR(_xlfn.XLOOKUP(J169, BASE_MAPA!$D$2:$D$359, BASE_MAPA!$I$2:$I$359), "ERRO")</f>
        <v>MARCO INICIAL - ALTO ARAGUAIA</v>
      </c>
      <c r="V169" s="198" t="s">
        <v>1237</v>
      </c>
      <c r="W169" s="173" t="s">
        <v>1380</v>
      </c>
      <c r="X169" s="218" t="s">
        <v>963</v>
      </c>
      <c r="Y169" s="158"/>
      <c r="Z169" s="158" t="s">
        <v>964</v>
      </c>
      <c r="AA169" s="83">
        <v>1</v>
      </c>
      <c r="AB169" s="70" t="s">
        <v>954</v>
      </c>
      <c r="AC169" s="70" t="s">
        <v>949</v>
      </c>
      <c r="AD169" s="173">
        <v>0.39583333333333331</v>
      </c>
      <c r="AE169" s="83">
        <v>6236</v>
      </c>
      <c r="AF169" s="83">
        <v>6636</v>
      </c>
      <c r="AG169" s="83" t="s">
        <v>608</v>
      </c>
      <c r="AH169" s="48"/>
      <c r="AI169" s="142" t="str">
        <f>IF(BS_CONTROLE[[#This Row],[Atividade]]=0, "-", BS_CONTROLE[[#This Row],[Atividade]])</f>
        <v>MECANIZAÇÃO - SOCADORA</v>
      </c>
      <c r="AJ169" s="9" t="str">
        <f>IF(D169="","*",VLOOKUP(AI169,BS_ATIVIDADE[#Data],3,FALSE))</f>
        <v>MECANIZAÇÃO - SOCADORA</v>
      </c>
      <c r="AK169" s="278" t="str">
        <f>IF(BS_CONTROLE[[#This Row],[Local - Partida]]=0, "-", BS_CONTROLE[[#This Row],[Local - Partida]])</f>
        <v>TID2</v>
      </c>
      <c r="AL169" s="278" t="str">
        <f>IF(BS_CONTROLE[[#This Row],[Local - Encerramento]]=0, "-", BS_CONTROLE[[#This Row],[Local - Encerramento]])</f>
        <v>TID2</v>
      </c>
      <c r="AM169" s="278" t="str">
        <f>IF(BS_CONTROLE[[#This Row],[Entre - Estações]]=0, "-", BS_CONTROLE[[#This Row],[Entre - Estações]])</f>
        <v>TID-TVI</v>
      </c>
      <c r="AN169" s="278" t="str">
        <f>IF(BS_CONTROLE[[#This Row],[SB]]=0, "-", BS_CONTROLE[[#This Row],[SB]])</f>
        <v>TID201</v>
      </c>
      <c r="AO169" s="279">
        <f>IF(BS_CONTROLE[[#This Row],[SUB]]=0, "-", BS_CONTROLE[[#This Row],[SUB]])</f>
        <v>74</v>
      </c>
      <c r="AP169" s="280">
        <f>IF(BS_CONTROLE[[#This Row],[KM - Inicio]]=0, "-", BS_CONTROLE[[#This Row],[KM - Inicio]])</f>
        <v>190</v>
      </c>
      <c r="AQ169" s="280">
        <f>IF(BS_CONTROLE[[#This Row],[KM - Fim]]=0, "-", BS_CONTROLE[[#This Row],[KM - Fim]])</f>
        <v>185</v>
      </c>
      <c r="AR169" s="242">
        <v>0.37638888888888888</v>
      </c>
      <c r="AS169" s="242">
        <v>0.49027777777777776</v>
      </c>
      <c r="AT169" s="242">
        <v>0.52152777777777781</v>
      </c>
      <c r="AU169" s="38"/>
      <c r="AV169" s="38"/>
      <c r="AW169" s="38"/>
      <c r="AX169" s="38"/>
      <c r="AY169" s="313">
        <f>IF(D169="","*",IFERROR(IF(ISODD(COUNT(AS169:AX169)),"ERRO",SUM((AT169-AS169),(AV169-AU169),(AX169-AW169))),"ERRO"))</f>
        <v>3.1250000000000056E-2</v>
      </c>
      <c r="AZ169" s="13"/>
      <c r="BA169" s="334">
        <f>162*2</f>
        <v>324</v>
      </c>
      <c r="BB169" s="10" t="str">
        <f>IFERROR(_xlfn.XLOOKUP(AI169, BS_ATIVIDADE[ATIVIDADE],BS_ATIVIDADE[UNIDADE] ), "*")</f>
        <v>M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9" s="11" t="str">
        <f>IFERROR(_xlfn.XLOOKUP(AO169, BASE_MAPA!$D$2:$D$359, BASE_MAPA!$I$2:$I$359), "ERRO")</f>
        <v>MARCO INICIAL - ALTO ARAGUAIA</v>
      </c>
      <c r="BF169" s="281" t="str">
        <f>IF(BS_CONTROLE[[#This Row],[Responsavel pelo boletim]]=0, "-", BS_CONTROLE[[#This Row],[Responsavel pelo boletim]])</f>
        <v>Saulo</v>
      </c>
      <c r="BG169" s="15"/>
      <c r="BH169" s="16">
        <v>2</v>
      </c>
      <c r="BI169" s="16"/>
      <c r="BJ169" s="16" t="s">
        <v>1531</v>
      </c>
      <c r="BK169" s="16" t="s">
        <v>1531</v>
      </c>
      <c r="BL169" s="15"/>
      <c r="BM169" s="14" t="s">
        <v>994</v>
      </c>
      <c r="BN169" s="14" t="s">
        <v>994</v>
      </c>
      <c r="BO169" s="165" t="s">
        <v>994</v>
      </c>
      <c r="BP169" s="333" t="s">
        <v>608</v>
      </c>
      <c r="BQ169" s="12" t="str">
        <f t="shared" si="23"/>
        <v>Produção e Intervalo</v>
      </c>
      <c r="BR169" s="18">
        <f t="shared" si="24"/>
        <v>0.50000000000000089</v>
      </c>
      <c r="BS169" s="18">
        <f t="shared" si="25"/>
        <v>0.38848920863309355</v>
      </c>
      <c r="BT169" s="225" t="str">
        <f t="shared" si="16"/>
        <v>SemOportunidadeSemOportunidade</v>
      </c>
    </row>
    <row r="170" spans="1:72" hidden="1">
      <c r="A170" s="50" t="str">
        <f t="shared" si="22"/>
        <v>V4246005</v>
      </c>
      <c r="B170" s="171">
        <v>46005</v>
      </c>
      <c r="C170" s="8">
        <f>IF(BS_CONTROLE[[#This Row],[DATA]]="","",WEEKNUM(BS_CONTROLE[[#This Row],[DATA]]))</f>
        <v>51</v>
      </c>
      <c r="D170" s="51" t="s">
        <v>787</v>
      </c>
      <c r="E170" s="330">
        <v>65</v>
      </c>
      <c r="F170" s="172" t="s">
        <v>740</v>
      </c>
      <c r="G170" s="9" t="str">
        <f>IF(D170="","*",VLOOKUP(F170,BS_ATIVIDADE[#All],3,FALSE))</f>
        <v>MODERNIZAÇÃO</v>
      </c>
      <c r="H170" s="173" t="s">
        <v>394</v>
      </c>
      <c r="I170" s="173" t="s">
        <v>394</v>
      </c>
      <c r="J170" s="217">
        <v>72</v>
      </c>
      <c r="K170" s="217">
        <v>311</v>
      </c>
      <c r="L170" s="83">
        <v>313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0" s="173">
        <v>0.35416666666666669</v>
      </c>
      <c r="P170" s="173">
        <v>0.14583333333333334</v>
      </c>
      <c r="Q170" s="83">
        <v>800</v>
      </c>
      <c r="R170" s="10" t="str">
        <f>IFERROR(_xlfn.XLOOKUP(F170, BS_ATIVIDADE[ATIVIDADE],BS_ATIVIDADE[UNIDADE] ), "*")</f>
        <v>M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0" s="80" t="str">
        <f>IFERROR(_xlfn.XLOOKUP(J170, BASE_MAPA!$D$2:$D$359, BASE_MAPA!$I$2:$I$359), "ERRO")</f>
        <v>ARARAQUARA - COLOMBIA</v>
      </c>
      <c r="V170" s="198" t="s">
        <v>1349</v>
      </c>
      <c r="W170" s="173" t="s">
        <v>1380</v>
      </c>
      <c r="X170" s="218" t="s">
        <v>963</v>
      </c>
      <c r="Y170" s="158"/>
      <c r="Z170" s="158" t="s">
        <v>959</v>
      </c>
      <c r="AA170" s="83">
        <v>1</v>
      </c>
      <c r="AB170" s="70" t="s">
        <v>954</v>
      </c>
      <c r="AC170" s="70" t="s">
        <v>949</v>
      </c>
      <c r="AD170" s="173">
        <v>0.3125</v>
      </c>
      <c r="AE170" s="83">
        <v>6242</v>
      </c>
      <c r="AF170" s="83" t="s">
        <v>608</v>
      </c>
      <c r="AG170" s="83" t="s">
        <v>608</v>
      </c>
      <c r="AH170" s="48"/>
      <c r="AI170" s="142" t="str">
        <f>IF(BS_CONTROLE[[#This Row],[Atividade]]=0, "-", BS_CONTROLE[[#This Row],[Atividade]])</f>
        <v>MODERNIZAÇÃO - SOCADORA</v>
      </c>
      <c r="AJ170" s="9" t="str">
        <f>IF(D170="","*",VLOOKUP(AI170,BS_ATIVIDADE[#Data],3,FALSE))</f>
        <v>MODERNIZAÇÃO</v>
      </c>
      <c r="AK170" s="278" t="str">
        <f>IF(BS_CONTROLE[[#This Row],[Local - Partida]]=0, "-", BS_CONTROLE[[#This Row],[Local - Partida]])</f>
        <v>ZGT1</v>
      </c>
      <c r="AL170" s="278" t="str">
        <f>IF(BS_CONTROLE[[#This Row],[Local - Encerramento]]=0, "-", BS_CONTROLE[[#This Row],[Local - Encerramento]])</f>
        <v>ZGT1</v>
      </c>
      <c r="AM170" s="278" t="str">
        <f>IF(BS_CONTROLE[[#This Row],[Entre - Estações]]=0, "-", BS_CONTROLE[[#This Row],[Entre - Estações]])</f>
        <v>ZGT-ZXE</v>
      </c>
      <c r="AN170" s="278" t="str">
        <f>IF(BS_CONTROLE[[#This Row],[SB]]=0, "-", BS_CONTROLE[[#This Row],[SB]])</f>
        <v>ZGTZXE</v>
      </c>
      <c r="AO170" s="279">
        <f>IF(BS_CONTROLE[[#This Row],[SUB]]=0, "-", BS_CONTROLE[[#This Row],[SUB]])</f>
        <v>72</v>
      </c>
      <c r="AP170" s="280">
        <f>IF(BS_CONTROLE[[#This Row],[KM - Inicio]]=0, "-", BS_CONTROLE[[#This Row],[KM - Inicio]])</f>
        <v>311</v>
      </c>
      <c r="AQ170" s="280">
        <f>IF(BS_CONTROLE[[#This Row],[KM - Fim]]=0, "-", BS_CONTROLE[[#This Row],[KM - Fim]])</f>
        <v>313</v>
      </c>
      <c r="AR170" s="242">
        <v>0.25486111111111109</v>
      </c>
      <c r="AS170" s="242">
        <v>0.32708333333333334</v>
      </c>
      <c r="AT170" s="242">
        <v>0.47847222222222224</v>
      </c>
      <c r="AU170" s="38"/>
      <c r="AV170" s="38"/>
      <c r="AW170" s="38"/>
      <c r="AX170" s="38"/>
      <c r="AY170" s="313">
        <f>IF(D170="","*",IFERROR(IF(ISODD(COUNT(AS170:AX170)),"ERRO",SUM((AT170-AS170),(AV170-AU170),(AX170-AW170))),"ERRO"))</f>
        <v>0.15138888888888891</v>
      </c>
      <c r="AZ170" s="13"/>
      <c r="BA170" s="71">
        <v>1090</v>
      </c>
      <c r="BB170" s="10" t="str">
        <f>IFERROR(_xlfn.XLOOKUP(AI170, BS_ATIVIDADE[ATIVIDADE],BS_ATIVIDADE[UNIDADE] ), "*")</f>
        <v>M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0" s="11" t="str">
        <f>IFERROR(_xlfn.XLOOKUP(AO170, BASE_MAPA!$D$2:$D$359, BASE_MAPA!$I$2:$I$359), "ERRO")</f>
        <v>ARARAQUARA - COLOMBIA</v>
      </c>
      <c r="BF170" s="281" t="str">
        <f>IF(BS_CONTROLE[[#This Row],[Responsavel pelo boletim]]=0, "-", BS_CONTROLE[[#This Row],[Responsavel pelo boletim]])</f>
        <v>Ezequiel</v>
      </c>
      <c r="BG170" s="15"/>
      <c r="BH170" s="16">
        <v>2</v>
      </c>
      <c r="BI170" s="16"/>
      <c r="BJ170" s="16" t="s">
        <v>1532</v>
      </c>
      <c r="BK170" s="16" t="s">
        <v>1532</v>
      </c>
      <c r="BL170" s="15"/>
      <c r="BM170" s="14" t="s">
        <v>988</v>
      </c>
      <c r="BN170" s="14" t="s">
        <v>988</v>
      </c>
      <c r="BO170" s="165" t="s">
        <v>988</v>
      </c>
      <c r="BP170" s="16" t="s">
        <v>608</v>
      </c>
      <c r="BQ170" s="12" t="str">
        <f t="shared" si="23"/>
        <v>Aderente</v>
      </c>
      <c r="BR170" s="18">
        <f t="shared" si="24"/>
        <v>1.0380952380952382</v>
      </c>
      <c r="BS170" s="18">
        <f t="shared" si="25"/>
        <v>1.3625</v>
      </c>
      <c r="BT170" s="225" t="str">
        <f t="shared" si="16"/>
        <v>OKOK</v>
      </c>
    </row>
    <row r="171" spans="1:72" hidden="1">
      <c r="A171" s="50" t="str">
        <f t="shared" ref="A171:A172" si="26">D171&amp;B171</f>
        <v>V9346005</v>
      </c>
      <c r="B171" s="171">
        <v>46005</v>
      </c>
      <c r="C171" s="8">
        <f>IF(BS_CONTROLE[[#This Row],[DATA]]="","",WEEKNUM(BS_CONTROLE[[#This Row],[DATA]]))</f>
        <v>51</v>
      </c>
      <c r="D171" s="51" t="s">
        <v>827</v>
      </c>
      <c r="E171" s="330">
        <v>65</v>
      </c>
      <c r="F171" s="172" t="s">
        <v>714</v>
      </c>
      <c r="G171" s="9" t="str">
        <f>IF(D171="","*",VLOOKUP(F171,BS_ATIVIDADE[#All],3,FALSE))</f>
        <v>MECANIZAÇÃO - SOCADORA</v>
      </c>
      <c r="H171" s="173" t="s">
        <v>434</v>
      </c>
      <c r="I171" s="173" t="s">
        <v>1505</v>
      </c>
      <c r="J171" s="217">
        <v>78</v>
      </c>
      <c r="K171" s="217">
        <v>185</v>
      </c>
      <c r="L171" s="83">
        <v>175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ZQY-ZFH</v>
      </c>
      <c r="N171" s="204" t="s">
        <v>1506</v>
      </c>
      <c r="O171" s="173">
        <v>0.375</v>
      </c>
      <c r="P171" s="173">
        <v>8.3333333333333329E-2</v>
      </c>
      <c r="Q171" s="83">
        <v>300</v>
      </c>
      <c r="R171" s="10" t="str">
        <f>IFERROR(_xlfn.XLOOKUP(F171, BS_ATIVIDADE[ATIVIDADE],BS_ATIVIDADE[UNIDADE] ), "*")</f>
        <v>M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1" s="80" t="str">
        <f>IFERROR(_xlfn.XLOOKUP(J171, BASE_MAPA!$D$2:$D$359, BASE_MAPA!$I$2:$I$359), "ERRO")</f>
        <v>ITIRAPINA - BAURU</v>
      </c>
      <c r="V171" s="198" t="s">
        <v>1529</v>
      </c>
      <c r="W171" s="173" t="s">
        <v>1507</v>
      </c>
      <c r="X171" s="218" t="s">
        <v>963</v>
      </c>
      <c r="Y171" s="158"/>
      <c r="Z171" s="158" t="s">
        <v>959</v>
      </c>
      <c r="AA171" s="83">
        <v>1</v>
      </c>
      <c r="AB171" s="70" t="s">
        <v>954</v>
      </c>
      <c r="AC171" s="70" t="s">
        <v>949</v>
      </c>
      <c r="AD171" s="173">
        <v>0.375</v>
      </c>
      <c r="AE171" s="83" t="s">
        <v>608</v>
      </c>
      <c r="AF171" s="83" t="s">
        <v>608</v>
      </c>
      <c r="AG171" s="83" t="s">
        <v>608</v>
      </c>
      <c r="AH171" s="48"/>
      <c r="AI171" s="142" t="str">
        <f>IF(BS_CONTROLE[[#This Row],[Atividade]]=0, "-", BS_CONTROLE[[#This Row],[Atividade]])</f>
        <v>MECANIZAÇÃO - SOCADORA</v>
      </c>
      <c r="AJ171" s="9" t="str">
        <f>IF(D171="","*",VLOOKUP(AI171,BS_ATIVIDADE[#Data],3,FALSE))</f>
        <v>MECANIZAÇÃO - SOCADORA</v>
      </c>
      <c r="AK171" s="278" t="str">
        <f>IF(BS_CONTROLE[[#This Row],[Local - Partida]]=0, "-", BS_CONTROLE[[#This Row],[Local - Partida]])</f>
        <v>ZFH2</v>
      </c>
      <c r="AL171" s="278" t="str">
        <f>IF(BS_CONTROLE[[#This Row],[Local - Encerramento]]=0, "-", BS_CONTROLE[[#This Row],[Local - Encerramento]])</f>
        <v>ZIQ2</v>
      </c>
      <c r="AM171" s="278" t="str">
        <f>IF(BS_CONTROLE[[#This Row],[Entre - Estações]]=0, "-", BS_CONTROLE[[#This Row],[Entre - Estações]])</f>
        <v>ZQY-ZFH</v>
      </c>
      <c r="AN171" s="278" t="str">
        <f>IF(BS_CONTROLE[[#This Row],[SB]]=0, "-", BS_CONTROLE[[#This Row],[SB]])</f>
        <v>ZQYZFH / ZIQZQY</v>
      </c>
      <c r="AO171" s="279">
        <f>IF(BS_CONTROLE[[#This Row],[SUB]]=0, "-", BS_CONTROLE[[#This Row],[SUB]])</f>
        <v>78</v>
      </c>
      <c r="AP171" s="280">
        <f>IF(BS_CONTROLE[[#This Row],[KM - Inicio]]=0, "-", BS_CONTROLE[[#This Row],[KM - Inicio]])</f>
        <v>185</v>
      </c>
      <c r="AQ171" s="280">
        <f>IF(BS_CONTROLE[[#This Row],[KM - Fim]]=0, "-", BS_CONTROLE[[#This Row],[KM - Fim]])</f>
        <v>175</v>
      </c>
      <c r="AR171" s="242">
        <v>0</v>
      </c>
      <c r="AS171" s="242">
        <v>0</v>
      </c>
      <c r="AT171" s="242">
        <v>0</v>
      </c>
      <c r="AU171" s="38"/>
      <c r="AV171" s="38"/>
      <c r="AW171" s="38"/>
      <c r="AX171" s="38"/>
      <c r="AY171" s="313">
        <f>IF(D171="","*",IFERROR(IF(ISODD(COUNT(AS171:AX171)),"ERRO",SUM((AT171-AS171),(AV171-AU171),(AX171-AW171))),"ERRO"))</f>
        <v>0</v>
      </c>
      <c r="AZ171" s="13"/>
      <c r="BA171" s="71">
        <v>0</v>
      </c>
      <c r="BB171" s="10" t="str">
        <f>IFERROR(_xlfn.XLOOKUP(AI171, BS_ATIVIDADE[ATIVIDADE],BS_ATIVIDADE[UNIDADE] ), "*")</f>
        <v>M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1" s="11" t="str">
        <f>IFERROR(_xlfn.XLOOKUP(AO171, BASE_MAPA!$D$2:$D$359, BASE_MAPA!$I$2:$I$359), "ERRO")</f>
        <v>ITIRAPINA - BAURU</v>
      </c>
      <c r="BF171" s="281" t="str">
        <f>IF(BS_CONTROLE[[#This Row],[Responsavel pelo boletim]]=0, "-", BS_CONTROLE[[#This Row],[Responsavel pelo boletim]])</f>
        <v xml:space="preserve">saulo </v>
      </c>
      <c r="BG171" s="15"/>
      <c r="BH171" s="16">
        <v>0</v>
      </c>
      <c r="BI171" s="16"/>
      <c r="BJ171" s="16" t="s">
        <v>1533</v>
      </c>
      <c r="BK171" s="16" t="s">
        <v>1533</v>
      </c>
      <c r="BL171" s="15"/>
      <c r="BM171" s="14" t="s">
        <v>980</v>
      </c>
      <c r="BN171" s="14" t="s">
        <v>1011</v>
      </c>
      <c r="BO171" s="165" t="s">
        <v>1069</v>
      </c>
      <c r="BP171" s="333" t="s">
        <v>1533</v>
      </c>
      <c r="BQ171" s="12" t="str">
        <f t="shared" si="23"/>
        <v>Produção e Intervalo</v>
      </c>
      <c r="BR171" s="18">
        <f t="shared" si="24"/>
        <v>0</v>
      </c>
      <c r="BS171" s="18">
        <f t="shared" si="25"/>
        <v>0</v>
      </c>
      <c r="BT171" s="225" t="str">
        <f t="shared" si="16"/>
        <v>MecanizaçãoAtivos</v>
      </c>
    </row>
    <row r="172" spans="1:72" hidden="1">
      <c r="A172" s="50" t="str">
        <f t="shared" si="26"/>
        <v/>
      </c>
      <c r="B172" s="171"/>
      <c r="C172" s="8" t="str">
        <f>IF(BS_CONTROLE[[#This Row],[DATA]]="","",WEEKNUM(BS_CONTROLE[[#This Row],[DATA]]))</f>
        <v/>
      </c>
      <c r="D172" s="51"/>
      <c r="E172" s="314"/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608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3"/>
        <v>Aderente</v>
      </c>
      <c r="BR172" s="18" t="str">
        <f t="shared" si="24"/>
        <v>*</v>
      </c>
      <c r="BS172" s="18" t="str">
        <f t="shared" si="25"/>
        <v>*</v>
      </c>
      <c r="BT172" s="225" t="str">
        <f t="shared" si="16"/>
        <v/>
      </c>
    </row>
    <row r="173" spans="1:72" hidden="1">
      <c r="A173" s="50" t="str">
        <f t="shared" si="22"/>
        <v/>
      </c>
      <c r="B173" s="171"/>
      <c r="C173" s="8" t="str">
        <f>IF(BS_CONTROLE[[#This Row],[DATA]]="","",WEEKNUM(BS_CONTROLE[[#This Row],[DATA]]))</f>
        <v/>
      </c>
      <c r="D173" s="51"/>
      <c r="E173" s="314"/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608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3"/>
        <v>Aderente</v>
      </c>
      <c r="BR173" s="18" t="str">
        <f t="shared" si="24"/>
        <v>*</v>
      </c>
      <c r="BS173" s="18" t="str">
        <f t="shared" si="25"/>
        <v>*</v>
      </c>
      <c r="BT173" s="225" t="str">
        <f t="shared" si="16"/>
        <v/>
      </c>
    </row>
    <row r="174" spans="1:72" hidden="1">
      <c r="A174" s="50" t="str">
        <f t="shared" si="22"/>
        <v>A8046006</v>
      </c>
      <c r="B174" s="171">
        <v>46006</v>
      </c>
      <c r="C174" s="8">
        <f>IF(BS_CONTROLE[[#This Row],[DATA]]="","",WEEKNUM(BS_CONTROLE[[#This Row],[DATA]]))</f>
        <v>51</v>
      </c>
      <c r="D174" s="51" t="s">
        <v>734</v>
      </c>
      <c r="E174" s="314">
        <v>165</v>
      </c>
      <c r="F174" s="172" t="s">
        <v>682</v>
      </c>
      <c r="G174" s="9" t="str">
        <f>IF(D174="","*",VLOOKUP(F174,BS_ATIVIDADE[#All],3,FALSE))</f>
        <v>OUTROS</v>
      </c>
      <c r="H174" s="173" t="s">
        <v>78</v>
      </c>
      <c r="I174" s="173" t="s">
        <v>593</v>
      </c>
      <c r="J174" s="217">
        <v>98</v>
      </c>
      <c r="K174" s="217">
        <v>754</v>
      </c>
      <c r="L174" s="83" t="s">
        <v>608</v>
      </c>
      <c r="M174" s="204" t="s">
        <v>1534</v>
      </c>
      <c r="N174" s="204" t="s">
        <v>1535</v>
      </c>
      <c r="O174" s="173">
        <v>0.33333333333333331</v>
      </c>
      <c r="P174" s="173">
        <v>4.1666666666666664E-2</v>
      </c>
      <c r="Q174" s="83">
        <v>1</v>
      </c>
      <c r="R174" s="10" t="str">
        <f>IFERROR(_xlfn.XLOOKUP(F174, BS_ATIVIDADE[ATIVIDADE],BS_ATIVIDADE[UNIDADE] ), "*")</f>
        <v>BINÁRIO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4" s="80" t="str">
        <f>IFERROR(_xlfn.XLOOKUP(J174, BASE_MAPA!$D$2:$D$359, BASE_MAPA!$I$2:$I$359), "ERRO")</f>
        <v>ALTO ARAGUAIA - RONDONOPOLIS</v>
      </c>
      <c r="V174" s="198" t="s">
        <v>1256</v>
      </c>
      <c r="W174" s="173" t="s">
        <v>1536</v>
      </c>
      <c r="X174" s="218" t="s">
        <v>963</v>
      </c>
      <c r="Y174" s="158"/>
      <c r="Z174" s="158" t="s">
        <v>959</v>
      </c>
      <c r="AA174" s="83" t="s">
        <v>608</v>
      </c>
      <c r="AB174" s="70" t="s">
        <v>954</v>
      </c>
      <c r="AC174" s="70" t="s">
        <v>949</v>
      </c>
      <c r="AD174" s="173" t="s">
        <v>608</v>
      </c>
      <c r="AE174" s="83" t="s">
        <v>608</v>
      </c>
      <c r="AF174" s="83" t="s">
        <v>608</v>
      </c>
      <c r="AG174" s="83" t="s">
        <v>608</v>
      </c>
      <c r="AH174" s="48"/>
      <c r="AI174" s="142" t="str">
        <f>IF(BS_CONTROLE[[#This Row],[Atividade]]=0, "-", BS_CONTROLE[[#This Row],[Atividade]])</f>
        <v>INSPEÇÃO AUTO DE LINHA</v>
      </c>
      <c r="AJ174" s="9" t="str">
        <f>IF(D174="","*",VLOOKUP(AI174,BS_ATIVIDADE[#Data],3,FALSE))</f>
        <v>OUTROS</v>
      </c>
      <c r="AK174" s="278" t="str">
        <f>IF(BS_CONTROLE[[#This Row],[Local - Partida]]=0, "-", BS_CONTROLE[[#This Row],[Local - Partida]])</f>
        <v>TRO</v>
      </c>
      <c r="AL174" s="278" t="str">
        <f>IF(BS_CONTROLE[[#This Row],[Local - Encerramento]]=0, "-", BS_CONTROLE[[#This Row],[Local - Encerramento]])</f>
        <v>TGR</v>
      </c>
      <c r="AM174" s="278" t="str">
        <f>IF(BS_CONTROLE[[#This Row],[Entre - Estações]]=0, "-", BS_CONTROLE[[#This Row],[Entre - Estações]])</f>
        <v>TRO-TGR</v>
      </c>
      <c r="AN174" s="278" t="str">
        <f>IF(BS_CONTROLE[[#This Row],[SB]]=0, "-", BS_CONTROLE[[#This Row],[SB]])</f>
        <v>TROTGR</v>
      </c>
      <c r="AO174" s="279">
        <f>IF(BS_CONTROLE[[#This Row],[SUB]]=0, "-", BS_CONTROLE[[#This Row],[SUB]])</f>
        <v>98</v>
      </c>
      <c r="AP174" s="280">
        <f>IF(BS_CONTROLE[[#This Row],[KM - Inicio]]=0, "-", BS_CONTROLE[[#This Row],[KM - Inicio]])</f>
        <v>754</v>
      </c>
      <c r="AQ174" s="280" t="str">
        <f>IF(BS_CONTROLE[[#This Row],[KM - Fim]]=0, "-", BS_CONTROLE[[#This Row],[KM - Fim]])</f>
        <v>-</v>
      </c>
      <c r="AR174" s="242">
        <v>0.36458333333333331</v>
      </c>
      <c r="AS174" s="242">
        <v>0</v>
      </c>
      <c r="AT174" s="242">
        <v>4.1666666666666664E-2</v>
      </c>
      <c r="AU174" s="38"/>
      <c r="AV174" s="38"/>
      <c r="AW174" s="38"/>
      <c r="AX174" s="38"/>
      <c r="AY174" s="313">
        <f>IF(D174="","*",IFERROR(IF(ISODD(COUNT(AS174:AX174)),"ERRO",SUM((AT174-AS174),(AV174-AU174),(AX174-AW174))),"ERRO"))</f>
        <v>4.1666666666666664E-2</v>
      </c>
      <c r="AZ174" s="13"/>
      <c r="BA174" s="71">
        <v>1</v>
      </c>
      <c r="BB174" s="10" t="str">
        <f>IFERROR(_xlfn.XLOOKUP(AI174, BS_ATIVIDADE[ATIVIDADE],BS_ATIVIDADE[UNIDADE] ), "*")</f>
        <v>BINÁRIO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4" s="11" t="str">
        <f>IFERROR(_xlfn.XLOOKUP(AO174, BASE_MAPA!$D$2:$D$359, BASE_MAPA!$I$2:$I$359), "ERRO")</f>
        <v>ALTO ARAGUAIA - RONDONOPOLIS</v>
      </c>
      <c r="BF174" s="281" t="str">
        <f>IF(BS_CONTROLE[[#This Row],[Responsavel pelo boletim]]=0, "-", BS_CONTROLE[[#This Row],[Responsavel pelo boletim]])</f>
        <v xml:space="preserve">camila </v>
      </c>
      <c r="BG174" s="15"/>
      <c r="BH174" s="16">
        <v>2</v>
      </c>
      <c r="BI174" s="16"/>
      <c r="BJ174" s="16" t="s">
        <v>1537</v>
      </c>
      <c r="BK174" s="16" t="s">
        <v>1538</v>
      </c>
      <c r="BL174" s="15"/>
      <c r="BM174" s="14" t="s">
        <v>988</v>
      </c>
      <c r="BN174" s="14" t="s">
        <v>988</v>
      </c>
      <c r="BO174" s="165" t="s">
        <v>988</v>
      </c>
      <c r="BP174" s="16" t="s">
        <v>608</v>
      </c>
      <c r="BQ174" s="12" t="str">
        <f t="shared" si="23"/>
        <v>Aderente</v>
      </c>
      <c r="BR174" s="18">
        <f t="shared" si="24"/>
        <v>1</v>
      </c>
      <c r="BS174" s="18">
        <f t="shared" si="25"/>
        <v>1</v>
      </c>
      <c r="BT174" s="225" t="str">
        <f t="shared" si="16"/>
        <v>OKOK</v>
      </c>
    </row>
    <row r="175" spans="1:72" hidden="1">
      <c r="A175" s="50" t="str">
        <f t="shared" si="22"/>
        <v>W7046006</v>
      </c>
      <c r="B175" s="171">
        <v>46006</v>
      </c>
      <c r="C175" s="8">
        <f>IF(BS_CONTROLE[[#This Row],[DATA]]="","",WEEKNUM(BS_CONTROLE[[#This Row],[DATA]]))</f>
        <v>51</v>
      </c>
      <c r="D175" s="51" t="s">
        <v>842</v>
      </c>
      <c r="E175" s="314">
        <v>141</v>
      </c>
      <c r="F175" s="172" t="s">
        <v>784</v>
      </c>
      <c r="G175" s="9" t="str">
        <f>IF(D175="","*",VLOOKUP(F175,BS_ATIVIDADE[#All],3,FALSE))</f>
        <v>PEDRA</v>
      </c>
      <c r="H175" s="173" t="s">
        <v>608</v>
      </c>
      <c r="I175" s="173" t="s">
        <v>593</v>
      </c>
      <c r="J175" s="217">
        <v>98</v>
      </c>
      <c r="K175" s="217">
        <v>519</v>
      </c>
      <c r="L175" s="217">
        <v>518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75" s="204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512521</v>
      </c>
      <c r="O175" s="173">
        <v>0.47916666666666669</v>
      </c>
      <c r="P175" s="173">
        <v>8.3333333333333329E-2</v>
      </c>
      <c r="Q175" s="83">
        <v>16</v>
      </c>
      <c r="R175" s="10" t="str">
        <f>IFERROR(_xlfn.XLOOKUP(F175, BS_ATIVIDADE[ATIVIDADE],BS_ATIVIDADE[UNIDADE] ), "*")</f>
        <v>VAGÕES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5" s="80" t="str">
        <f>IFERROR(_xlfn.XLOOKUP(J175, BASE_MAPA!$D$2:$D$359, BASE_MAPA!$I$2:$I$359), "ERRO")</f>
        <v>ALTO ARAGUAIA - RONDONOPOLIS</v>
      </c>
      <c r="V175" s="198" t="s">
        <v>1491</v>
      </c>
      <c r="W175" s="173" t="s">
        <v>1222</v>
      </c>
      <c r="X175" s="218" t="s">
        <v>963</v>
      </c>
      <c r="Y175" s="158"/>
      <c r="Z175" s="158" t="s">
        <v>959</v>
      </c>
      <c r="AA175" s="83" t="s">
        <v>1364</v>
      </c>
      <c r="AB175" s="70" t="s">
        <v>954</v>
      </c>
      <c r="AC175" s="70" t="s">
        <v>949</v>
      </c>
      <c r="AD175" s="173">
        <v>0.3125</v>
      </c>
      <c r="AE175" s="83">
        <v>9414</v>
      </c>
      <c r="AF175" s="83">
        <v>7632</v>
      </c>
      <c r="AG175" s="83" t="s">
        <v>608</v>
      </c>
      <c r="AH175" s="48"/>
      <c r="AI175" s="142" t="str">
        <f>IF(BS_CONTROLE[[#This Row],[Atividade]]=0, "-", BS_CONTROLE[[#This Row],[Atividade]])</f>
        <v>PDM - PEDRA - DESCARGA</v>
      </c>
      <c r="AJ175" s="9" t="str">
        <f>IF(D175="","*",VLOOKUP(AI175,BS_ATIVIDADE[#Data],3,FALSE))</f>
        <v>PEDRA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TGR</v>
      </c>
      <c r="AM175" s="278" t="str">
        <f>IF(BS_CONTROLE[[#This Row],[Entre - Estações]]=0, "-", BS_CONTROLE[[#This Row],[Entre - Estações]])</f>
        <v>TGR-TBE</v>
      </c>
      <c r="AN175" s="278">
        <f>IF(BS_CONTROLE[[#This Row],[SB]]=0, "-", BS_CONTROLE[[#This Row],[SB]])</f>
        <v>512521</v>
      </c>
      <c r="AO175" s="279">
        <f>IF(BS_CONTROLE[[#This Row],[SUB]]=0, "-", BS_CONTROLE[[#This Row],[SUB]])</f>
        <v>98</v>
      </c>
      <c r="AP175" s="280">
        <f>IF(BS_CONTROLE[[#This Row],[KM - Inicio]]=0, "-", BS_CONTROLE[[#This Row],[KM - Inicio]])</f>
        <v>519</v>
      </c>
      <c r="AQ175" s="280">
        <f>IF(BS_CONTROLE[[#This Row],[KM - Fim]]=0, "-", BS_CONTROLE[[#This Row],[KM - Fim]])</f>
        <v>518</v>
      </c>
      <c r="AR175" s="242">
        <v>0.39305555555555555</v>
      </c>
      <c r="AS175" s="242">
        <v>0.47638888888888886</v>
      </c>
      <c r="AT175" s="242">
        <v>0.57361111111111107</v>
      </c>
      <c r="AU175" s="38"/>
      <c r="AV175" s="38"/>
      <c r="AW175" s="38"/>
      <c r="AX175" s="38"/>
      <c r="AY175" s="313">
        <f>IF(D175="","*",IFERROR(IF(ISODD(COUNT(AS175:AX175)),"ERRO",SUM((AT175-AS175),(AV175-AU175),(AX175-AW175))),"ERRO"))</f>
        <v>9.722222222222221E-2</v>
      </c>
      <c r="AZ175" s="13"/>
      <c r="BA175" s="71">
        <v>16</v>
      </c>
      <c r="BB175" s="10" t="str">
        <f>IFERROR(_xlfn.XLOOKUP(AI175, BS_ATIVIDADE[ATIVIDADE],BS_ATIVIDADE[UNIDADE] ), "*")</f>
        <v>VAGÕES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5" s="11" t="str">
        <f>IFERROR(_xlfn.XLOOKUP(AO175, BASE_MAPA!$D$2:$D$359, BASE_MAPA!$I$2:$I$359), "ERRO")</f>
        <v>ALTO ARAGUAIA - RONDONOPOLIS</v>
      </c>
      <c r="BF175" s="281" t="str">
        <f>IF(BS_CONTROLE[[#This Row],[Responsavel pelo boletim]]=0, "-", BS_CONTROLE[[#This Row],[Responsavel pelo boletim]])</f>
        <v>Camila</v>
      </c>
      <c r="BG175" s="15"/>
      <c r="BH175" s="16">
        <v>2</v>
      </c>
      <c r="BI175" s="16"/>
      <c r="BJ175" s="16" t="s">
        <v>1539</v>
      </c>
      <c r="BK175" s="16" t="s">
        <v>1540</v>
      </c>
      <c r="BL175" s="15"/>
      <c r="BM175" s="14" t="s">
        <v>988</v>
      </c>
      <c r="BN175" s="14" t="s">
        <v>988</v>
      </c>
      <c r="BO175" s="165" t="s">
        <v>988</v>
      </c>
      <c r="BP175" s="16" t="s">
        <v>608</v>
      </c>
      <c r="BQ175" s="12" t="str">
        <f t="shared" si="23"/>
        <v>Aderente</v>
      </c>
      <c r="BR175" s="18">
        <f t="shared" si="24"/>
        <v>1.1666666666666665</v>
      </c>
      <c r="BS175" s="18">
        <f t="shared" si="25"/>
        <v>1</v>
      </c>
      <c r="BT175" s="225" t="str">
        <f t="shared" si="16"/>
        <v>OKOK</v>
      </c>
    </row>
    <row r="176" spans="1:72" hidden="1">
      <c r="A176" s="50" t="str">
        <f t="shared" si="22"/>
        <v>W5046006</v>
      </c>
      <c r="B176" s="171">
        <v>46006</v>
      </c>
      <c r="C176" s="8">
        <f>IF(BS_CONTROLE[[#This Row],[DATA]]="","",WEEKNUM(BS_CONTROLE[[#This Row],[DATA]]))</f>
        <v>51</v>
      </c>
      <c r="D176" s="51" t="s">
        <v>833</v>
      </c>
      <c r="E176" s="318">
        <v>274</v>
      </c>
      <c r="F176" s="172" t="s">
        <v>728</v>
      </c>
      <c r="G176" s="9" t="str">
        <f>IF(D176="","*",VLOOKUP(F176,BS_ATIVIDADE[#All],3,FALSE))</f>
        <v>MODERNIZAÇÃO</v>
      </c>
      <c r="H176" s="173" t="s">
        <v>1314</v>
      </c>
      <c r="I176" s="173" t="s">
        <v>264</v>
      </c>
      <c r="J176" s="217">
        <v>74</v>
      </c>
      <c r="K176" s="217">
        <v>290</v>
      </c>
      <c r="L176" s="217" t="s">
        <v>608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176" s="204" t="s">
        <v>262</v>
      </c>
      <c r="O176" s="173">
        <v>0.5</v>
      </c>
      <c r="P176" s="173">
        <v>6.25E-2</v>
      </c>
      <c r="Q176" s="83">
        <v>800</v>
      </c>
      <c r="R176" s="10" t="str">
        <f>IFERROR(_xlfn.XLOOKUP(F176, BS_ATIVIDADE[ATIVIDADE],BS_ATIVIDADE[UNIDADE] ), "*")</f>
        <v>Nº DE DORMENTES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6" s="80" t="str">
        <f>IFERROR(_xlfn.XLOOKUP(J176, BASE_MAPA!$D$2:$D$359, BASE_MAPA!$I$2:$I$359), "ERRO")</f>
        <v>MARCO INICIAL - ALTO ARAGUAIA</v>
      </c>
      <c r="V176" s="198" t="s">
        <v>1397</v>
      </c>
      <c r="W176" s="173" t="s">
        <v>1541</v>
      </c>
      <c r="X176" s="218" t="s">
        <v>963</v>
      </c>
      <c r="Y176" s="158"/>
      <c r="Z176" s="158" t="s">
        <v>959</v>
      </c>
      <c r="AA176" s="83" t="s">
        <v>1320</v>
      </c>
      <c r="AB176" s="70" t="s">
        <v>954</v>
      </c>
      <c r="AC176" s="70" t="s">
        <v>949</v>
      </c>
      <c r="AD176" s="173">
        <v>0.25</v>
      </c>
      <c r="AE176" s="83">
        <v>7671</v>
      </c>
      <c r="AF176" s="83">
        <v>9322</v>
      </c>
      <c r="AG176" s="83" t="s">
        <v>608</v>
      </c>
      <c r="AH176" s="48"/>
      <c r="AI176" s="142" t="str">
        <f>IF(BS_CONTROLE[[#This Row],[Atividade]]=0, "-", BS_CONTROLE[[#This Row],[Atividade]])</f>
        <v xml:space="preserve">MODERNIZAÇÃO - DORMENTE - CARGA </v>
      </c>
      <c r="AJ176" s="9" t="str">
        <f>IF(D176="","*",VLOOKUP(AI176,BS_ATIVIDADE[#Data],3,FALSE))</f>
        <v>MODERNIZAÇÃO</v>
      </c>
      <c r="AK176" s="278" t="str">
        <f>IF(BS_CONTROLE[[#This Row],[Local - Partida]]=0, "-", BS_CONTROLE[[#This Row],[Local - Partida]])</f>
        <v xml:space="preserve">TCS2 </v>
      </c>
      <c r="AL176" s="278" t="str">
        <f>IF(BS_CONTROLE[[#This Row],[Local - Encerramento]]=0, "-", BS_CONTROLE[[#This Row],[Local - Encerramento]])</f>
        <v>TCS2</v>
      </c>
      <c r="AM176" s="278" t="str">
        <f>IF(BS_CONTROLE[[#This Row],[Entre - Estações]]=0, "-", BS_CONTROLE[[#This Row],[Entre - Estações]])</f>
        <v>TCS</v>
      </c>
      <c r="AN176" s="278" t="str">
        <f>IF(BS_CONTROLE[[#This Row],[SB]]=0, "-", BS_CONTROLE[[#This Row],[SB]])</f>
        <v>TCS</v>
      </c>
      <c r="AO176" s="279">
        <f>IF(BS_CONTROLE[[#This Row],[SUB]]=0, "-", BS_CONTROLE[[#This Row],[SUB]])</f>
        <v>74</v>
      </c>
      <c r="AP176" s="280">
        <f>IF(BS_CONTROLE[[#This Row],[KM - Inicio]]=0, "-", BS_CONTROLE[[#This Row],[KM - Inicio]])</f>
        <v>290</v>
      </c>
      <c r="AQ176" s="280" t="str">
        <f>IF(BS_CONTROLE[[#This Row],[KM - Fim]]=0, "-", BS_CONTROLE[[#This Row],[KM - Fim]])</f>
        <v>-</v>
      </c>
      <c r="AR176" s="242">
        <v>0</v>
      </c>
      <c r="AS176" s="242">
        <v>0</v>
      </c>
      <c r="AT176" s="242">
        <v>0</v>
      </c>
      <c r="AU176" s="38"/>
      <c r="AV176" s="38"/>
      <c r="AW176" s="38"/>
      <c r="AX176" s="38"/>
      <c r="AY176" s="313">
        <f>IF(D176="","*",IFERROR(IF(ISODD(COUNT(AS176:AX176)),"ERRO",SUM((AT176-AS176),(AV176-AU176),(AX176-AW176))),"ERRO"))</f>
        <v>0</v>
      </c>
      <c r="AZ176" s="13"/>
      <c r="BA176" s="71">
        <v>0</v>
      </c>
      <c r="BB176" s="10" t="str">
        <f>IFERROR(_xlfn.XLOOKUP(AI176, BS_ATIVIDADE[ATIVIDADE],BS_ATIVIDADE[UNIDADE] ), "*")</f>
        <v>Nº DE DORMENTES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6" s="11" t="str">
        <f>IFERROR(_xlfn.XLOOKUP(AO176, BASE_MAPA!$D$2:$D$359, BASE_MAPA!$I$2:$I$359), "ERRO")</f>
        <v>MARCO INICIAL - ALTO ARAGUAIA</v>
      </c>
      <c r="BF176" s="281" t="str">
        <f>IF(BS_CONTROLE[[#This Row],[Responsavel pelo boletim]]=0, "-", BS_CONTROLE[[#This Row],[Responsavel pelo boletim]])</f>
        <v>Guilherme</v>
      </c>
      <c r="BG176" s="15"/>
      <c r="BH176" s="16">
        <v>0</v>
      </c>
      <c r="BI176" s="16"/>
      <c r="BJ176" s="16" t="s">
        <v>1542</v>
      </c>
      <c r="BK176" s="16" t="s">
        <v>1542</v>
      </c>
      <c r="BL176" s="15"/>
      <c r="BM176" s="14" t="s">
        <v>977</v>
      </c>
      <c r="BN176" s="14" t="s">
        <v>999</v>
      </c>
      <c r="BO176" s="165" t="s">
        <v>1065</v>
      </c>
      <c r="BP176" s="16" t="s">
        <v>1543</v>
      </c>
      <c r="BQ176" s="12" t="str">
        <f t="shared" si="23"/>
        <v>Produção e Intervalo</v>
      </c>
      <c r="BR176" s="18">
        <f t="shared" si="24"/>
        <v>0</v>
      </c>
      <c r="BS176" s="18">
        <f t="shared" si="25"/>
        <v>0</v>
      </c>
      <c r="BT176" s="225" t="str">
        <f t="shared" si="16"/>
        <v>TraçãoOperação</v>
      </c>
    </row>
    <row r="177" spans="1:72" hidden="1">
      <c r="A177" s="50" t="str">
        <f t="shared" si="22"/>
        <v>V8646006</v>
      </c>
      <c r="B177" s="171">
        <v>46006</v>
      </c>
      <c r="C177" s="8">
        <f>IF(BS_CONTROLE[[#This Row],[DATA]]="","",WEEKNUM(BS_CONTROLE[[#This Row],[DATA]]))</f>
        <v>51</v>
      </c>
      <c r="D177" s="51" t="s">
        <v>817</v>
      </c>
      <c r="E177" s="314">
        <v>61</v>
      </c>
      <c r="F177" s="172" t="s">
        <v>714</v>
      </c>
      <c r="G177" s="9" t="str">
        <f>IF(D177="","*",VLOOKUP(F177,BS_ATIVIDADE[#All],3,FALSE))</f>
        <v>MECANIZAÇÃO - SOCADORA</v>
      </c>
      <c r="H177" s="173" t="s">
        <v>248</v>
      </c>
      <c r="I177" s="173" t="s">
        <v>248</v>
      </c>
      <c r="J177" s="217">
        <v>74</v>
      </c>
      <c r="K177" s="217">
        <v>190</v>
      </c>
      <c r="L177" s="217">
        <v>185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7" s="173">
        <v>0.39583333333333331</v>
      </c>
      <c r="P177" s="173">
        <v>6.25E-2</v>
      </c>
      <c r="Q177" s="83">
        <v>834</v>
      </c>
      <c r="R177" s="10" t="str">
        <f>IFERROR(_xlfn.XLOOKUP(F177, BS_ATIVIDADE[ATIVIDADE],BS_ATIVIDADE[UNIDADE] ), "*")</f>
        <v>M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7" s="80" t="str">
        <f>IFERROR(_xlfn.XLOOKUP(J177, BASE_MAPA!$D$2:$D$359, BASE_MAPA!$I$2:$I$359), "ERRO")</f>
        <v>MARCO INICIAL - ALTO ARAGUAIA</v>
      </c>
      <c r="V177" s="198" t="s">
        <v>1237</v>
      </c>
      <c r="W177" s="173" t="s">
        <v>1380</v>
      </c>
      <c r="X177" s="218" t="s">
        <v>963</v>
      </c>
      <c r="Y177" s="158"/>
      <c r="Z177" s="158" t="s">
        <v>964</v>
      </c>
      <c r="AA177" s="83">
        <v>1</v>
      </c>
      <c r="AB177" s="70" t="s">
        <v>954</v>
      </c>
      <c r="AC177" s="70" t="s">
        <v>949</v>
      </c>
      <c r="AD177" s="173">
        <v>0.39583333333333331</v>
      </c>
      <c r="AE177" s="83">
        <v>6236</v>
      </c>
      <c r="AF177" s="83">
        <v>6636</v>
      </c>
      <c r="AG177" s="83" t="s">
        <v>608</v>
      </c>
      <c r="AH177" s="48"/>
      <c r="AI177" s="142" t="str">
        <f>IF(BS_CONTROLE[[#This Row],[Atividade]]=0, "-", BS_CONTROLE[[#This Row],[Atividade]])</f>
        <v>MECANIZAÇÃO - SOCADORA</v>
      </c>
      <c r="AJ177" s="9" t="str">
        <f>IF(D177="","*",VLOOKUP(AI177,BS_ATIVIDADE[#Data],3,FALSE))</f>
        <v>MECANIZAÇÃO - SOCADORA</v>
      </c>
      <c r="AK177" s="278" t="str">
        <f>IF(BS_CONTROLE[[#This Row],[Local - Partida]]=0, "-", BS_CONTROLE[[#This Row],[Local - Partida]])</f>
        <v>TID2</v>
      </c>
      <c r="AL177" s="278" t="str">
        <f>IF(BS_CONTROLE[[#This Row],[Local - Encerramento]]=0, "-", BS_CONTROLE[[#This Row],[Local - Encerramento]])</f>
        <v>TID2</v>
      </c>
      <c r="AM177" s="278" t="str">
        <f>IF(BS_CONTROLE[[#This Row],[Entre - Estações]]=0, "-", BS_CONTROLE[[#This Row],[Entre - Estações]])</f>
        <v>TID-TVI</v>
      </c>
      <c r="AN177" s="278" t="str">
        <f>IF(BS_CONTROLE[[#This Row],[SB]]=0, "-", BS_CONTROLE[[#This Row],[SB]])</f>
        <v>TID201</v>
      </c>
      <c r="AO177" s="279">
        <f>IF(BS_CONTROLE[[#This Row],[SUB]]=0, "-", BS_CONTROLE[[#This Row],[SUB]])</f>
        <v>74</v>
      </c>
      <c r="AP177" s="280">
        <f>IF(BS_CONTROLE[[#This Row],[KM - Inicio]]=0, "-", BS_CONTROLE[[#This Row],[KM - Inicio]])</f>
        <v>190</v>
      </c>
      <c r="AQ177" s="280">
        <f>IF(BS_CONTROLE[[#This Row],[KM - Fim]]=0, "-", BS_CONTROLE[[#This Row],[KM - Fim]])</f>
        <v>185</v>
      </c>
      <c r="AR177" s="242">
        <v>0.38680555555555557</v>
      </c>
      <c r="AS177" s="242">
        <v>0.41458333333333336</v>
      </c>
      <c r="AT177" s="242">
        <v>0.46875</v>
      </c>
      <c r="AU177" s="38">
        <v>0.57361111111111107</v>
      </c>
      <c r="AV177" s="38">
        <v>0.62777777777777777</v>
      </c>
      <c r="AW177" s="38"/>
      <c r="AX177" s="38"/>
      <c r="AY177" s="313">
        <f t="shared" ref="AY177:AY180" si="27">IF(D177="","*",IFERROR(IF(ISODD(COUNT(AS177:AX177)),"ERRO",SUM((AT177-AS177),(AV177-AU177),(AX177-AW177))),"ERRO"))</f>
        <v>0.10833333333333334</v>
      </c>
      <c r="AZ177" s="13"/>
      <c r="BA177" s="71">
        <v>1055</v>
      </c>
      <c r="BB177" s="10" t="str">
        <f>IFERROR(_xlfn.XLOOKUP(AI177, BS_ATIVIDADE[ATIVIDADE],BS_ATIVIDADE[UNIDADE] ), "*")</f>
        <v>M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7" s="11" t="str">
        <f>IFERROR(_xlfn.XLOOKUP(AO177, BASE_MAPA!$D$2:$D$359, BASE_MAPA!$I$2:$I$359), "ERRO")</f>
        <v>MARCO INICIAL - ALTO ARAGUAIA</v>
      </c>
      <c r="BF177" s="281" t="str">
        <f>IF(BS_CONTROLE[[#This Row],[Responsavel pelo boletim]]=0, "-", BS_CONTROLE[[#This Row],[Responsavel pelo boletim]])</f>
        <v>Saulo</v>
      </c>
      <c r="BG177" s="15"/>
      <c r="BH177" s="16">
        <v>2</v>
      </c>
      <c r="BI177" s="16"/>
      <c r="BJ177" s="16" t="s">
        <v>1544</v>
      </c>
      <c r="BK177" s="16" t="s">
        <v>1545</v>
      </c>
      <c r="BL177" s="15"/>
      <c r="BM177" s="14" t="s">
        <v>988</v>
      </c>
      <c r="BN177" s="14" t="s">
        <v>988</v>
      </c>
      <c r="BO177" s="165" t="s">
        <v>988</v>
      </c>
      <c r="BP177" s="16"/>
      <c r="BQ177" s="12" t="str">
        <f t="shared" si="23"/>
        <v>Aderente</v>
      </c>
      <c r="BR177" s="18">
        <f t="shared" si="24"/>
        <v>1.7333333333333334</v>
      </c>
      <c r="BS177" s="18">
        <f t="shared" si="25"/>
        <v>1.264988009592326</v>
      </c>
      <c r="BT177" s="225" t="str">
        <f t="shared" si="16"/>
        <v>OKOK</v>
      </c>
    </row>
    <row r="178" spans="1:72" hidden="1">
      <c r="A178" s="50" t="str">
        <f t="shared" si="22"/>
        <v>A6046006</v>
      </c>
      <c r="B178" s="171">
        <v>46006</v>
      </c>
      <c r="C178" s="8">
        <f>IF(BS_CONTROLE[[#This Row],[DATA]]="","",WEEKNUM(BS_CONTROLE[[#This Row],[DATA]]))</f>
        <v>51</v>
      </c>
      <c r="D178" s="51" t="s">
        <v>707</v>
      </c>
      <c r="E178" s="314">
        <v>168</v>
      </c>
      <c r="F178" s="172" t="s">
        <v>630</v>
      </c>
      <c r="G178" s="9" t="str">
        <f>IF(D178="","*",VLOOKUP(F178,BS_ATIVIDADE[#All],3,FALSE))</f>
        <v>DETECÇÃO</v>
      </c>
      <c r="H178" s="173" t="s">
        <v>1423</v>
      </c>
      <c r="I178" s="173" t="s">
        <v>262</v>
      </c>
      <c r="J178" s="217">
        <v>74</v>
      </c>
      <c r="K178" s="217">
        <v>5</v>
      </c>
      <c r="L178" s="83" t="s">
        <v>608</v>
      </c>
      <c r="M178" s="204" t="s">
        <v>183</v>
      </c>
      <c r="N178" s="204" t="s">
        <v>1424</v>
      </c>
      <c r="O178" s="173">
        <v>0.375</v>
      </c>
      <c r="P178" s="173">
        <v>4.1666666666666664E-2</v>
      </c>
      <c r="Q178" s="83">
        <v>290</v>
      </c>
      <c r="R178" s="10" t="str">
        <f>IFERROR(_xlfn.XLOOKUP(F178, BS_ATIVIDADE[ATIVIDADE],BS_ATIVIDADE[UNIDADE] ), "*")</f>
        <v>KM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8" s="80" t="str">
        <f>IFERROR(_xlfn.XLOOKUP(J178, BASE_MAPA!$D$2:$D$359, BASE_MAPA!$I$2:$I$359), "ERRO")</f>
        <v>MARCO INICIAL - ALTO ARAGUAIA</v>
      </c>
      <c r="V178" s="198" t="s">
        <v>1318</v>
      </c>
      <c r="W178" s="173" t="s">
        <v>1235</v>
      </c>
      <c r="X178" s="218" t="s">
        <v>963</v>
      </c>
      <c r="Y178" s="158"/>
      <c r="Z178" s="158" t="s">
        <v>968</v>
      </c>
      <c r="AA178" s="83" t="s">
        <v>608</v>
      </c>
      <c r="AB178" s="70" t="s">
        <v>954</v>
      </c>
      <c r="AC178" s="70" t="s">
        <v>949</v>
      </c>
      <c r="AD178" s="173" t="s">
        <v>608</v>
      </c>
      <c r="AE178" s="83" t="s">
        <v>608</v>
      </c>
      <c r="AF178" s="83" t="s">
        <v>608</v>
      </c>
      <c r="AG178" s="83" t="s">
        <v>608</v>
      </c>
      <c r="AH178" s="48"/>
      <c r="AI178" s="142" t="str">
        <f>IF(BS_CONTROLE[[#This Row],[Atividade]]=0, "-", BS_CONTROLE[[#This Row],[Atividade]])</f>
        <v>DETECÇÃO - RONDA 7 DIAS</v>
      </c>
      <c r="AJ178" s="9" t="str">
        <f>IF(D178="","*",VLOOKUP(AI178,BS_ATIVIDADE[#Data],3,FALSE))</f>
        <v>DETECÇÃO</v>
      </c>
      <c r="AK178" s="278" t="str">
        <f>IF(BS_CONTROLE[[#This Row],[Local - Partida]]=0, "-", BS_CONTROLE[[#This Row],[Local - Partida]])</f>
        <v>TMI</v>
      </c>
      <c r="AL178" s="278" t="str">
        <f>IF(BS_CONTROLE[[#This Row],[Local - Encerramento]]=0, "-", BS_CONTROLE[[#This Row],[Local - Encerramento]])</f>
        <v>TCS</v>
      </c>
      <c r="AM178" s="278" t="str">
        <f>IF(BS_CONTROLE[[#This Row],[Entre - Estações]]=0, "-", BS_CONTROLE[[#This Row],[Entre - Estações]])</f>
        <v>TMI-TCS</v>
      </c>
      <c r="AN178" s="278" t="str">
        <f>IF(BS_CONTROLE[[#This Row],[SB]]=0, "-", BS_CONTROLE[[#This Row],[SB]])</f>
        <v>TMITCS</v>
      </c>
      <c r="AO178" s="279">
        <f>IF(BS_CONTROLE[[#This Row],[SUB]]=0, "-", BS_CONTROLE[[#This Row],[SUB]])</f>
        <v>74</v>
      </c>
      <c r="AP178" s="280">
        <f>IF(BS_CONTROLE[[#This Row],[KM - Inicio]]=0, "-", BS_CONTROLE[[#This Row],[KM - Inicio]])</f>
        <v>5</v>
      </c>
      <c r="AQ178" s="280" t="str">
        <f>IF(BS_CONTROLE[[#This Row],[KM - Fim]]=0, "-", BS_CONTROLE[[#This Row],[KM - Fim]])</f>
        <v>-</v>
      </c>
      <c r="AR178" s="242">
        <v>0.38680555555555557</v>
      </c>
      <c r="AS178" s="242">
        <v>0</v>
      </c>
      <c r="AT178" s="242">
        <v>4.1666666666666664E-2</v>
      </c>
      <c r="AU178" s="38"/>
      <c r="AV178" s="38"/>
      <c r="AW178" s="38"/>
      <c r="AX178" s="38"/>
      <c r="AY178" s="313">
        <f t="shared" si="27"/>
        <v>4.1666666666666664E-2</v>
      </c>
      <c r="AZ178" s="13"/>
      <c r="BA178" s="71">
        <v>200</v>
      </c>
      <c r="BB178" s="10" t="str">
        <f>IFERROR(_xlfn.XLOOKUP(AI178, BS_ATIVIDADE[ATIVIDADE],BS_ATIVIDADE[UNIDADE] ), "*")</f>
        <v>KM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8" s="11" t="str">
        <f>IFERROR(_xlfn.XLOOKUP(AO178, BASE_MAPA!$D$2:$D$359, BASE_MAPA!$I$2:$I$359), "ERRO")</f>
        <v>MARCO INICIAL - ALTO ARAGUAIA</v>
      </c>
      <c r="BF178" s="281" t="str">
        <f>IF(BS_CONTROLE[[#This Row],[Responsavel pelo boletim]]=0, "-", BS_CONTROLE[[#This Row],[Responsavel pelo boletim]])</f>
        <v>Herbert</v>
      </c>
      <c r="BG178" s="15"/>
      <c r="BH178" s="16">
        <v>2</v>
      </c>
      <c r="BI178" s="16"/>
      <c r="BJ178" s="16" t="s">
        <v>1546</v>
      </c>
      <c r="BK178" s="16" t="s">
        <v>1547</v>
      </c>
      <c r="BL178" s="15"/>
      <c r="BM178" s="14" t="s">
        <v>991</v>
      </c>
      <c r="BN178" s="14" t="s">
        <v>1016</v>
      </c>
      <c r="BO178" s="165" t="s">
        <v>1067</v>
      </c>
      <c r="BP178" s="16" t="s">
        <v>1548</v>
      </c>
      <c r="BQ178" s="12" t="str">
        <f t="shared" si="23"/>
        <v>Produção</v>
      </c>
      <c r="BR178" s="18">
        <f t="shared" si="24"/>
        <v>1</v>
      </c>
      <c r="BS178" s="18">
        <f t="shared" si="25"/>
        <v>0.68965517241379315</v>
      </c>
      <c r="BT178" s="225" t="str">
        <f t="shared" si="16"/>
        <v>ConfiabilidadeAtivo</v>
      </c>
    </row>
    <row r="179" spans="1:72" hidden="1">
      <c r="A179" s="50" t="str">
        <f t="shared" si="22"/>
        <v>V4246006</v>
      </c>
      <c r="B179" s="171">
        <v>46006</v>
      </c>
      <c r="C179" s="8">
        <f>IF(BS_CONTROLE[[#This Row],[DATA]]="","",WEEKNUM(BS_CONTROLE[[#This Row],[DATA]]))</f>
        <v>51</v>
      </c>
      <c r="D179" s="51" t="s">
        <v>787</v>
      </c>
      <c r="E179" s="330">
        <v>65</v>
      </c>
      <c r="F179" s="172" t="s">
        <v>740</v>
      </c>
      <c r="G179" s="9" t="str">
        <f>IF(D179="","*",VLOOKUP(F179,BS_ATIVIDADE[#All],3,FALSE))</f>
        <v>MODERNIZAÇÃO</v>
      </c>
      <c r="H179" s="173" t="s">
        <v>394</v>
      </c>
      <c r="I179" s="173" t="s">
        <v>394</v>
      </c>
      <c r="J179" s="217">
        <v>72</v>
      </c>
      <c r="K179" s="217">
        <v>313</v>
      </c>
      <c r="L179" s="83">
        <v>314.5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79" s="173">
        <v>0.35416666666666669</v>
      </c>
      <c r="P179" s="173">
        <v>0.16666666666666666</v>
      </c>
      <c r="Q179" s="83">
        <v>800</v>
      </c>
      <c r="R179" s="10" t="str">
        <f>IFERROR(_xlfn.XLOOKUP(F179, BS_ATIVIDADE[ATIVIDADE],BS_ATIVIDADE[UNIDADE] ), "*")</f>
        <v>M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79" s="80" t="str">
        <f>IFERROR(_xlfn.XLOOKUP(J179, BASE_MAPA!$D$2:$D$359, BASE_MAPA!$I$2:$I$359), "ERRO")</f>
        <v>ARARAQUARA - COLOMBIA</v>
      </c>
      <c r="V179" s="198" t="s">
        <v>1349</v>
      </c>
      <c r="W179" s="173" t="s">
        <v>1380</v>
      </c>
      <c r="X179" s="218" t="s">
        <v>963</v>
      </c>
      <c r="Y179" s="158"/>
      <c r="Z179" s="158" t="s">
        <v>959</v>
      </c>
      <c r="AA179" s="83">
        <v>1</v>
      </c>
      <c r="AB179" s="70" t="s">
        <v>954</v>
      </c>
      <c r="AC179" s="70" t="s">
        <v>949</v>
      </c>
      <c r="AD179" s="173">
        <v>0.3125</v>
      </c>
      <c r="AE179" s="83">
        <v>6242</v>
      </c>
      <c r="AF179" s="83" t="s">
        <v>608</v>
      </c>
      <c r="AG179" s="83" t="s">
        <v>608</v>
      </c>
      <c r="AH179" s="48"/>
      <c r="AI179" s="142" t="str">
        <f>IF(BS_CONTROLE[[#This Row],[Atividade]]=0, "-", BS_CONTROLE[[#This Row],[Atividade]])</f>
        <v>MODERNIZAÇÃO - SOCADORA</v>
      </c>
      <c r="AJ179" s="9" t="str">
        <f>IF(D179="","*",VLOOKUP(AI179,BS_ATIVIDADE[#Data],3,FALSE))</f>
        <v>MODERNIZAÇÃO</v>
      </c>
      <c r="AK179" s="278" t="str">
        <f>IF(BS_CONTROLE[[#This Row],[Local - Partida]]=0, "-", BS_CONTROLE[[#This Row],[Local - Partida]])</f>
        <v>ZGT1</v>
      </c>
      <c r="AL179" s="278" t="str">
        <f>IF(BS_CONTROLE[[#This Row],[Local - Encerramento]]=0, "-", BS_CONTROLE[[#This Row],[Local - Encerramento]])</f>
        <v>ZGT1</v>
      </c>
      <c r="AM179" s="278" t="str">
        <f>IF(BS_CONTROLE[[#This Row],[Entre - Estações]]=0, "-", BS_CONTROLE[[#This Row],[Entre - Estações]])</f>
        <v>ZGT-ZXE</v>
      </c>
      <c r="AN179" s="278" t="str">
        <f>IF(BS_CONTROLE[[#This Row],[SB]]=0, "-", BS_CONTROLE[[#This Row],[SB]])</f>
        <v>ZGTZXE</v>
      </c>
      <c r="AO179" s="279">
        <f>IF(BS_CONTROLE[[#This Row],[SUB]]=0, "-", BS_CONTROLE[[#This Row],[SUB]])</f>
        <v>72</v>
      </c>
      <c r="AP179" s="280">
        <f>IF(BS_CONTROLE[[#This Row],[KM - Inicio]]=0, "-", BS_CONTROLE[[#This Row],[KM - Inicio]])</f>
        <v>313</v>
      </c>
      <c r="AQ179" s="280">
        <f>IF(BS_CONTROLE[[#This Row],[KM - Fim]]=0, "-", BS_CONTROLE[[#This Row],[KM - Fim]])</f>
        <v>314.5</v>
      </c>
      <c r="AR179" s="242">
        <v>0.26111111111111113</v>
      </c>
      <c r="AS179" s="242">
        <v>0.33680555555555558</v>
      </c>
      <c r="AT179" s="242">
        <v>0.55972222222222223</v>
      </c>
      <c r="AU179" s="38"/>
      <c r="AV179" s="38"/>
      <c r="AW179" s="38"/>
      <c r="AX179" s="38"/>
      <c r="AY179" s="313">
        <f t="shared" si="27"/>
        <v>0.22291666666666665</v>
      </c>
      <c r="AZ179" s="13"/>
      <c r="BA179" s="71">
        <v>1140</v>
      </c>
      <c r="BB179" s="10" t="str">
        <f>IFERROR(_xlfn.XLOOKUP(AI179, BS_ATIVIDADE[ATIVIDADE],BS_ATIVIDADE[UNIDADE] ), "*")</f>
        <v>M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79" s="11" t="str">
        <f>IFERROR(_xlfn.XLOOKUP(AO179, BASE_MAPA!$D$2:$D$359, BASE_MAPA!$I$2:$I$359), "ERRO")</f>
        <v>ARARAQUARA - COLOMBIA</v>
      </c>
      <c r="BF179" s="281" t="str">
        <f>IF(BS_CONTROLE[[#This Row],[Responsavel pelo boletim]]=0, "-", BS_CONTROLE[[#This Row],[Responsavel pelo boletim]])</f>
        <v>Ezequiel</v>
      </c>
      <c r="BG179" s="15"/>
      <c r="BH179" s="16">
        <v>2</v>
      </c>
      <c r="BI179" s="16"/>
      <c r="BJ179" s="16" t="s">
        <v>1549</v>
      </c>
      <c r="BK179" s="16" t="s">
        <v>1550</v>
      </c>
      <c r="BL179" s="15"/>
      <c r="BM179" s="14" t="s">
        <v>988</v>
      </c>
      <c r="BN179" s="14" t="s">
        <v>988</v>
      </c>
      <c r="BO179" s="165" t="s">
        <v>988</v>
      </c>
      <c r="BP179" s="16" t="s">
        <v>608</v>
      </c>
      <c r="BQ179" s="12" t="str">
        <f t="shared" si="23"/>
        <v>Aderente</v>
      </c>
      <c r="BR179" s="18">
        <f t="shared" si="24"/>
        <v>1.3374999999999999</v>
      </c>
      <c r="BS179" s="18">
        <f t="shared" si="25"/>
        <v>1.425</v>
      </c>
      <c r="BT179" s="225" t="str">
        <f t="shared" si="16"/>
        <v>OKOK</v>
      </c>
    </row>
    <row r="180" spans="1:72" hidden="1">
      <c r="A180" s="50" t="str">
        <f t="shared" si="22"/>
        <v>E1746006</v>
      </c>
      <c r="B180" s="171">
        <v>46006</v>
      </c>
      <c r="C180" s="8">
        <f>IF(BS_CONTROLE[[#This Row],[DATA]]="","",WEEKNUM(BS_CONTROLE[[#This Row],[DATA]]))</f>
        <v>51</v>
      </c>
      <c r="D180" s="218" t="s">
        <v>753</v>
      </c>
      <c r="E180" s="318">
        <v>313</v>
      </c>
      <c r="F180" s="172" t="s">
        <v>610</v>
      </c>
      <c r="G180" s="9" t="str">
        <f>IF(D180="","*",VLOOKUP(F180,BS_ATIVIDADE[#All],3,FALSE))</f>
        <v>CAMINHÂO - SOLDA</v>
      </c>
      <c r="H180" s="173" t="s">
        <v>468</v>
      </c>
      <c r="I180" s="173" t="s">
        <v>468</v>
      </c>
      <c r="J180" s="217">
        <v>78</v>
      </c>
      <c r="K180" s="217">
        <v>251</v>
      </c>
      <c r="L180" s="83">
        <v>244</v>
      </c>
      <c r="M180" s="217" t="s">
        <v>1284</v>
      </c>
      <c r="N180" s="217" t="s">
        <v>1285</v>
      </c>
      <c r="O180" s="173">
        <v>0.375</v>
      </c>
      <c r="P180" s="173">
        <v>0.125</v>
      </c>
      <c r="Q180" s="83">
        <v>3</v>
      </c>
      <c r="R180" s="10" t="str">
        <f>IFERROR(_xlfn.XLOOKUP(F180, BS_ATIVIDADE[ATIVIDADE],BS_ATIVIDADE[UNIDADE] ), "*")</f>
        <v>Nº DE SOLDA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0" s="80" t="str">
        <f>IFERROR(_xlfn.XLOOKUP(J180, BASE_MAPA!$D$2:$D$359, BASE_MAPA!$I$2:$I$359), "ERRO")</f>
        <v>ITIRAPINA - BAURU</v>
      </c>
      <c r="V180" s="198" t="s">
        <v>1276</v>
      </c>
      <c r="W180" s="173" t="s">
        <v>1387</v>
      </c>
      <c r="X180" s="218" t="s">
        <v>963</v>
      </c>
      <c r="Y180" s="158"/>
      <c r="Z180" s="158" t="s">
        <v>959</v>
      </c>
      <c r="AA180" s="83" t="s">
        <v>608</v>
      </c>
      <c r="AB180" s="70" t="s">
        <v>954</v>
      </c>
      <c r="AC180" s="70" t="s">
        <v>949</v>
      </c>
      <c r="AD180" s="173">
        <v>0.33333333333333331</v>
      </c>
      <c r="AE180" s="83">
        <v>6251</v>
      </c>
      <c r="AF180" s="83" t="s">
        <v>608</v>
      </c>
      <c r="AG180" s="83" t="s">
        <v>608</v>
      </c>
      <c r="AH180" s="48"/>
      <c r="AI180" s="142" t="str">
        <f>IF(BS_CONTROLE[[#This Row],[Atividade]]=0, "-", BS_CONTROLE[[#This Row],[Atividade]])</f>
        <v>CAMINHÃO DE SOLDA</v>
      </c>
      <c r="AJ180" s="9" t="str">
        <f>IF(D180="","*",VLOOKUP(AI180,BS_ATIVIDADE[#Data],3,FALSE))</f>
        <v>CAMINHÂO - SOLDA</v>
      </c>
      <c r="AK180" s="278" t="str">
        <f>IF(BS_CONTROLE[[#This Row],[Local - Partida]]=0, "-", BS_CONTROLE[[#This Row],[Local - Partida]])</f>
        <v>ZDK1</v>
      </c>
      <c r="AL180" s="278" t="str">
        <f>IF(BS_CONTROLE[[#This Row],[Local - Encerramento]]=0, "-", BS_CONTROLE[[#This Row],[Local - Encerramento]])</f>
        <v>ZDK1</v>
      </c>
      <c r="AM180" s="278" t="str">
        <f>IF(BS_CONTROLE[[#This Row],[Entre - Estações]]=0, "-", BS_CONTROLE[[#This Row],[Entre - Estações]])</f>
        <v>ZDK-ZVT</v>
      </c>
      <c r="AN180" s="278" t="str">
        <f>IF(BS_CONTROLE[[#This Row],[SB]]=0, "-", BS_CONTROLE[[#This Row],[SB]])</f>
        <v>ZDK1/ZDKZVT</v>
      </c>
      <c r="AO180" s="279">
        <f>IF(BS_CONTROLE[[#This Row],[SUB]]=0, "-", BS_CONTROLE[[#This Row],[SUB]])</f>
        <v>78</v>
      </c>
      <c r="AP180" s="280">
        <f>IF(BS_CONTROLE[[#This Row],[KM - Inicio]]=0, "-", BS_CONTROLE[[#This Row],[KM - Inicio]])</f>
        <v>251</v>
      </c>
      <c r="AQ180" s="280">
        <f>IF(BS_CONTROLE[[#This Row],[KM - Fim]]=0, "-", BS_CONTROLE[[#This Row],[KM - Fim]])</f>
        <v>244</v>
      </c>
      <c r="AR180" s="242">
        <v>0</v>
      </c>
      <c r="AS180" s="242">
        <v>0</v>
      </c>
      <c r="AT180" s="242">
        <v>0</v>
      </c>
      <c r="AU180" s="38"/>
      <c r="AV180" s="38"/>
      <c r="AW180" s="38"/>
      <c r="AX180" s="38"/>
      <c r="AY180" s="313">
        <f t="shared" si="27"/>
        <v>0</v>
      </c>
      <c r="AZ180" s="13"/>
      <c r="BA180" s="71">
        <v>0</v>
      </c>
      <c r="BB180" s="10" t="str">
        <f>IFERROR(_xlfn.XLOOKUP(AI180, BS_ATIVIDADE[ATIVIDADE],BS_ATIVIDADE[UNIDADE] ), "*")</f>
        <v>Nº DE SOLDA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0" s="11" t="str">
        <f>IFERROR(_xlfn.XLOOKUP(AO180, BASE_MAPA!$D$2:$D$359, BASE_MAPA!$I$2:$I$359), "ERRO")</f>
        <v>ITIRAPINA - BAURU</v>
      </c>
      <c r="BF180" s="281" t="str">
        <f>IF(BS_CONTROLE[[#This Row],[Responsavel pelo boletim]]=0, "-", BS_CONTROLE[[#This Row],[Responsavel pelo boletim]])</f>
        <v>herbert</v>
      </c>
      <c r="BG180" s="15"/>
      <c r="BH180" s="16">
        <v>0</v>
      </c>
      <c r="BI180" s="16"/>
      <c r="BJ180" s="16" t="s">
        <v>1551</v>
      </c>
      <c r="BK180" s="16" t="s">
        <v>1551</v>
      </c>
      <c r="BL180" s="15"/>
      <c r="BM180" s="14" t="s">
        <v>980</v>
      </c>
      <c r="BN180" s="14" t="s">
        <v>1001</v>
      </c>
      <c r="BO180" s="165" t="s">
        <v>1120</v>
      </c>
      <c r="BP180" s="16" t="s">
        <v>1552</v>
      </c>
      <c r="BQ180" s="12" t="str">
        <f>IF(AND(BR180&lt;1,BS180&lt;1),"Produção e Intervalo",IF(BR180&lt;1,"Intervalo",IF(BS180&lt;1,"Produção","Aderente")))</f>
        <v>Produção e Intervalo</v>
      </c>
      <c r="BR180" s="18">
        <f t="shared" si="24"/>
        <v>0</v>
      </c>
      <c r="BS180" s="18">
        <f t="shared" si="25"/>
        <v>0</v>
      </c>
      <c r="BT180" s="225" t="str">
        <f t="shared" si="16"/>
        <v>MecanizaçãoOperação</v>
      </c>
    </row>
    <row r="181" spans="1:72" hidden="1">
      <c r="A181" s="50" t="str">
        <f t="shared" si="22"/>
        <v>E14</v>
      </c>
      <c r="B181" s="171"/>
      <c r="C181" s="8" t="str">
        <f>IF(BS_CONTROLE[[#This Row],[DATA]]="","",WEEKNUM(BS_CONTROLE[[#This Row],[DATA]]))</f>
        <v/>
      </c>
      <c r="D181" s="51" t="s">
        <v>751</v>
      </c>
      <c r="E181" s="318">
        <v>80</v>
      </c>
      <c r="F181" s="172" t="s">
        <v>705</v>
      </c>
      <c r="G181" s="9" t="str">
        <f>IF(D181="","*",VLOOKUP(F181,BS_ATIVIDADE[#All],3,FALSE))</f>
        <v>MECANIZAÇÃO - ESMERILHADORA</v>
      </c>
      <c r="H181" s="173" t="s">
        <v>1247</v>
      </c>
      <c r="I181" s="173" t="s">
        <v>454</v>
      </c>
      <c r="J181" s="217">
        <v>78</v>
      </c>
      <c r="K181" s="217">
        <v>175</v>
      </c>
      <c r="L181" s="83">
        <v>228</v>
      </c>
      <c r="M181" s="204" t="s">
        <v>1553</v>
      </c>
      <c r="N181" s="204" t="s">
        <v>1554</v>
      </c>
      <c r="O181" s="173">
        <v>0.99930555555555556</v>
      </c>
      <c r="P181" s="173">
        <v>4.1666666666666664E-2</v>
      </c>
      <c r="Q181" s="83">
        <v>20000</v>
      </c>
      <c r="R181" s="10" t="str">
        <f>IFERROR(_xlfn.XLOOKUP(F181, BS_ATIVIDADE[ATIVIDADE],BS_ATIVIDADE[UNIDADE] ), "*")</f>
        <v>M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81" s="80" t="str">
        <f>IFERROR(_xlfn.XLOOKUP(J181, BASE_MAPA!$D$2:$D$359, BASE_MAPA!$I$2:$I$359), "ERRO")</f>
        <v>ITIRAPINA - BAURU</v>
      </c>
      <c r="V181" s="198" t="s">
        <v>1555</v>
      </c>
      <c r="W181" s="321" t="s">
        <v>1556</v>
      </c>
      <c r="X181" s="218" t="s">
        <v>963</v>
      </c>
      <c r="Y181" s="158"/>
      <c r="Z181" s="158" t="s">
        <v>1557</v>
      </c>
      <c r="AA181" s="83">
        <v>1</v>
      </c>
      <c r="AB181" s="70" t="s">
        <v>954</v>
      </c>
      <c r="AC181" s="70" t="s">
        <v>949</v>
      </c>
      <c r="AD181" s="173">
        <v>0.95833333333333337</v>
      </c>
      <c r="AE181" s="83">
        <v>6245</v>
      </c>
      <c r="AF181" s="83">
        <v>6246</v>
      </c>
      <c r="AG181" s="83" t="s">
        <v>608</v>
      </c>
      <c r="AH181" s="48"/>
      <c r="AI181" s="142" t="str">
        <f>IF(BS_CONTROLE[[#This Row],[Atividade]]=0, "-", BS_CONTROLE[[#This Row],[Atividade]])</f>
        <v>MECANIZAÇÃO - ESMERILHADORA</v>
      </c>
      <c r="AJ181" s="9" t="str">
        <f>IF(D181="","*",VLOOKUP(AI181,BS_ATIVIDADE[#Data],3,FALSE))</f>
        <v>MECANIZAÇÃO - ESMERILHADORA</v>
      </c>
      <c r="AK181" s="278" t="str">
        <f>IF(BS_CONTROLE[[#This Row],[Local - Partida]]=0, "-", BS_CONTROLE[[#This Row],[Local - Partida]])</f>
        <v>ZIQ</v>
      </c>
      <c r="AL181" s="278" t="str">
        <f>IF(BS_CONTROLE[[#This Row],[Local - Encerramento]]=0, "-", BS_CONTROLE[[#This Row],[Local - Encerramento]])</f>
        <v>ZTR</v>
      </c>
      <c r="AM181" s="278" t="str">
        <f>IF(BS_CONTROLE[[#This Row],[Entre - Estações]]=0, "-", BS_CONTROLE[[#This Row],[Entre - Estações]])</f>
        <v>ZIQ-ZTR</v>
      </c>
      <c r="AN181" s="278" t="str">
        <f>IF(BS_CONTROLE[[#This Row],[SB]]=0, "-", BS_CONTROLE[[#This Row],[SB]])</f>
        <v>ZIQZTR</v>
      </c>
      <c r="AO181" s="279">
        <f>IF(BS_CONTROLE[[#This Row],[SUB]]=0, "-", BS_CONTROLE[[#This Row],[SUB]])</f>
        <v>78</v>
      </c>
      <c r="AP181" s="280">
        <f>IF(BS_CONTROLE[[#This Row],[KM - Inicio]]=0, "-", BS_CONTROLE[[#This Row],[KM - Inicio]])</f>
        <v>175</v>
      </c>
      <c r="AQ181" s="280">
        <f>IF(BS_CONTROLE[[#This Row],[KM - Fim]]=0, "-", BS_CONTROLE[[#This Row],[KM - Fim]])</f>
        <v>228</v>
      </c>
      <c r="AR181" s="242"/>
      <c r="AS181" s="242"/>
      <c r="AT181" s="242"/>
      <c r="AU181" s="38"/>
      <c r="AV181" s="38"/>
      <c r="AW181" s="38"/>
      <c r="AX181" s="38"/>
      <c r="AY181" s="313">
        <f>IF(D181="","*",IFERROR(IF(ISODD(COUNT(AS181:AX181)),"ERRO",SUM((AT181-AS181),(AV181-AU181),(AX181-AW181))),"ERRO"))</f>
        <v>0</v>
      </c>
      <c r="AZ181" s="13"/>
      <c r="BA181" s="71"/>
      <c r="BB181" s="10" t="str">
        <f>IFERROR(_xlfn.XLOOKUP(AI181, BS_ATIVIDADE[ATIVIDADE],BS_ATIVIDADE[UNIDADE] ), "*")</f>
        <v>M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81" s="11" t="str">
        <f>IFERROR(_xlfn.XLOOKUP(AO181, BASE_MAPA!$D$2:$D$359, BASE_MAPA!$I$2:$I$359), "ERRO")</f>
        <v>ITIRAPINA - BAURU</v>
      </c>
      <c r="BF181" s="281" t="str">
        <f>IF(BS_CONTROLE[[#This Row],[Responsavel pelo boletim]]=0, "-", BS_CONTROLE[[#This Row],[Responsavel pelo boletim]])</f>
        <v xml:space="preserve">Fernanda 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3"/>
        <v>Aderente</v>
      </c>
      <c r="BR181" s="18" t="str">
        <f t="shared" si="24"/>
        <v>*</v>
      </c>
      <c r="BS181" s="18" t="str">
        <f t="shared" si="25"/>
        <v>*</v>
      </c>
      <c r="BT181" s="225" t="str">
        <f t="shared" si="16"/>
        <v/>
      </c>
    </row>
    <row r="182" spans="1:72" hidden="1">
      <c r="A182" s="50" t="str">
        <f t="shared" si="22"/>
        <v>LEÔNCIO (TF-526)46006</v>
      </c>
      <c r="B182" s="171">
        <v>46006</v>
      </c>
      <c r="C182" s="8">
        <f>IF(BS_CONTROLE[[#This Row],[DATA]]="","",WEEKNUM(BS_CONTROLE[[#This Row],[DATA]]))</f>
        <v>51</v>
      </c>
      <c r="D182" s="51" t="s">
        <v>918</v>
      </c>
      <c r="E182" s="314">
        <v>176</v>
      </c>
      <c r="F182" s="172" t="s">
        <v>791</v>
      </c>
      <c r="G182" s="9" t="str">
        <f>IF(D182="","*",VLOOKUP(F182,BS_ATIVIDADE[#All],3,FALSE))</f>
        <v>SOLDA</v>
      </c>
      <c r="H182" s="173" t="s">
        <v>608</v>
      </c>
      <c r="I182" s="173" t="s">
        <v>608</v>
      </c>
      <c r="J182" s="217">
        <v>101</v>
      </c>
      <c r="K182" s="217">
        <v>1370.7</v>
      </c>
      <c r="L182" s="83" t="s">
        <v>608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2" s="173">
        <v>0.33333333333333331</v>
      </c>
      <c r="P182" s="173">
        <v>6.25E-2</v>
      </c>
      <c r="Q182" s="83">
        <v>1</v>
      </c>
      <c r="R182" s="10" t="str">
        <f>IFERROR(_xlfn.XLOOKUP(F182, BS_ATIVIDADE[ATIVIDADE],BS_ATIVIDADE[UNIDADE] ), "*")</f>
        <v>Nº DE SOLDA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2" s="80" t="str">
        <f>IFERROR(_xlfn.XLOOKUP(J182, BASE_MAPA!$D$2:$D$359, BASE_MAPA!$I$2:$I$359), "ERRO")</f>
        <v>PORTO NACIONAL - OURO VERDE</v>
      </c>
      <c r="V182" s="198" t="s">
        <v>1558</v>
      </c>
      <c r="W182" s="173" t="s">
        <v>1559</v>
      </c>
      <c r="X182" s="218" t="s">
        <v>967</v>
      </c>
      <c r="Y182" s="158"/>
      <c r="Z182" s="158" t="s">
        <v>959</v>
      </c>
      <c r="AA182" s="83" t="s">
        <v>608</v>
      </c>
      <c r="AB182" s="70" t="s">
        <v>608</v>
      </c>
      <c r="AC182" s="70" t="s">
        <v>608</v>
      </c>
      <c r="AD182" s="173" t="s">
        <v>608</v>
      </c>
      <c r="AE182" s="83" t="s">
        <v>608</v>
      </c>
      <c r="AF182" s="83" t="s">
        <v>608</v>
      </c>
      <c r="AG182" s="83" t="s">
        <v>608</v>
      </c>
      <c r="AH182" s="48" t="s">
        <v>608</v>
      </c>
      <c r="AI182" s="142" t="str">
        <f>IF(BS_CONTROLE[[#This Row],[Atividade]]=0, "-", BS_CONTROLE[[#This Row],[Atividade]])</f>
        <v>PDM - SOLDA</v>
      </c>
      <c r="AJ182" s="9" t="str">
        <f>IF(D182="","*",VLOOKUP(AI182,BS_ATIVIDADE[#Data],3,FALSE))</f>
        <v>SOLDA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PSI-PSL</v>
      </c>
      <c r="AN182" s="278" t="str">
        <f>IF(BS_CONTROLE[[#This Row],[SB]]=0, "-", BS_CONTROLE[[#This Row],[SB]])</f>
        <v>PSIPSL</v>
      </c>
      <c r="AO182" s="279">
        <f>IF(BS_CONTROLE[[#This Row],[SUB]]=0, "-", BS_CONTROLE[[#This Row],[SUB]])</f>
        <v>101</v>
      </c>
      <c r="AP182" s="280">
        <f>IF(BS_CONTROLE[[#This Row],[KM - Inicio]]=0, "-", BS_CONTROLE[[#This Row],[KM - Inicio]])</f>
        <v>1370.7</v>
      </c>
      <c r="AQ182" s="280" t="str">
        <f>IF(BS_CONTROLE[[#This Row],[KM - Fim]]=0, "-", BS_CONTROLE[[#This Row],[KM - Fim]])</f>
        <v>-</v>
      </c>
      <c r="AR182" s="242">
        <v>0.34375</v>
      </c>
      <c r="AS182" s="242">
        <v>0.34722222222222221</v>
      </c>
      <c r="AT182" s="242">
        <v>0.40972222222222221</v>
      </c>
      <c r="AU182" s="38"/>
      <c r="AV182" s="38"/>
      <c r="AW182" s="38"/>
      <c r="AX182" s="38"/>
      <c r="AY182" s="313">
        <f>IF(D182="","*",IFERROR(IF(ISODD(COUNT(AS182:AX182)),"ERRO",SUM((AT182-AS182),(AV182-AU182),(AX182-AW182))),"ERRO"))</f>
        <v>6.25E-2</v>
      </c>
      <c r="AZ182" s="13"/>
      <c r="BA182" s="71">
        <v>1</v>
      </c>
      <c r="BB182" s="10" t="str">
        <f>IFERROR(_xlfn.XLOOKUP(AI182, BS_ATIVIDADE[ATIVIDADE],BS_ATIVIDADE[UNIDADE] ), "*")</f>
        <v>Nº DE SOLDA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2" s="11" t="str">
        <f>IFERROR(_xlfn.XLOOKUP(AO182, BASE_MAPA!$D$2:$D$359, BASE_MAPA!$I$2:$I$359), "ERRO")</f>
        <v>PORTO NACIONAL - OURO VERDE</v>
      </c>
      <c r="BF182" s="281" t="str">
        <f>IF(BS_CONTROLE[[#This Row],[Responsavel pelo boletim]]=0, "-", BS_CONTROLE[[#This Row],[Responsavel pelo boletim]])</f>
        <v>Leoncio</v>
      </c>
      <c r="BG182" s="15"/>
      <c r="BH182" s="16">
        <v>2</v>
      </c>
      <c r="BI182" s="16"/>
      <c r="BJ182" s="16" t="s">
        <v>1560</v>
      </c>
      <c r="BK182" s="16" t="s">
        <v>1561</v>
      </c>
      <c r="BL182" s="15"/>
      <c r="BM182" s="14" t="s">
        <v>988</v>
      </c>
      <c r="BN182" s="14" t="s">
        <v>988</v>
      </c>
      <c r="BO182" s="165" t="s">
        <v>988</v>
      </c>
      <c r="BP182" s="16" t="s">
        <v>608</v>
      </c>
      <c r="BQ182" s="12" t="str">
        <f t="shared" si="23"/>
        <v>Aderente</v>
      </c>
      <c r="BR182" s="18">
        <f t="shared" si="24"/>
        <v>1</v>
      </c>
      <c r="BS182" s="18">
        <f t="shared" si="25"/>
        <v>1</v>
      </c>
      <c r="BT182" s="225" t="str">
        <f t="shared" si="16"/>
        <v>OKOK</v>
      </c>
    </row>
    <row r="183" spans="1:72" hidden="1">
      <c r="A183" s="50" t="str">
        <f t="shared" si="22"/>
        <v>TURMA FIXA VIA 46004</v>
      </c>
      <c r="B183" s="171">
        <v>46004</v>
      </c>
      <c r="C183" s="8">
        <f>IF(BS_CONTROLE[[#This Row],[DATA]]="","",WEEKNUM(BS_CONTROLE[[#This Row],[DATA]]))</f>
        <v>50</v>
      </c>
      <c r="D183" s="51" t="s">
        <v>858</v>
      </c>
      <c r="E183" s="314">
        <v>177</v>
      </c>
      <c r="F183" s="172" t="s">
        <v>791</v>
      </c>
      <c r="G183" s="9" t="str">
        <f>IF(D183="","*",VLOOKUP(F183,BS_ATIVIDADE[#All],3,FALSE))</f>
        <v>SOLDA</v>
      </c>
      <c r="H183" s="173" t="s">
        <v>608</v>
      </c>
      <c r="I183" s="173" t="s">
        <v>608</v>
      </c>
      <c r="J183" s="217">
        <v>101</v>
      </c>
      <c r="K183" s="217">
        <v>1370.96</v>
      </c>
      <c r="L183" s="83" t="s">
        <v>608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183" s="173">
        <v>0.35416666666666669</v>
      </c>
      <c r="P183" s="173">
        <v>0.125</v>
      </c>
      <c r="Q183" s="83">
        <v>2</v>
      </c>
      <c r="R183" s="10" t="str">
        <f>IFERROR(_xlfn.XLOOKUP(F183, BS_ATIVIDADE[ATIVIDADE],BS_ATIVIDADE[UNIDADE] ), "*")</f>
        <v>Nº DE SOLDA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83" s="80" t="str">
        <f>IFERROR(_xlfn.XLOOKUP(J183, BASE_MAPA!$D$2:$D$359, BASE_MAPA!$I$2:$I$359), "ERRO")</f>
        <v>PORTO NACIONAL - OURO VERDE</v>
      </c>
      <c r="V183" s="198" t="s">
        <v>1562</v>
      </c>
      <c r="W183" s="173" t="s">
        <v>1559</v>
      </c>
      <c r="X183" s="218" t="s">
        <v>963</v>
      </c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PDM - SOLDA</v>
      </c>
      <c r="AJ183" s="9" t="str">
        <f>IF(D183="","*",VLOOKUP(AI183,BS_ATIVIDADE[#Data],3,FALSE))</f>
        <v>SOLDA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PSI-PSL</v>
      </c>
      <c r="AN183" s="278" t="str">
        <f>IF(BS_CONTROLE[[#This Row],[SB]]=0, "-", BS_CONTROLE[[#This Row],[SB]])</f>
        <v>PSIPSL</v>
      </c>
      <c r="AO183" s="279">
        <f>IF(BS_CONTROLE[[#This Row],[SUB]]=0, "-", BS_CONTROLE[[#This Row],[SUB]])</f>
        <v>101</v>
      </c>
      <c r="AP183" s="280">
        <f>IF(BS_CONTROLE[[#This Row],[KM - Inicio]]=0, "-", BS_CONTROLE[[#This Row],[KM - Inicio]])</f>
        <v>1370.96</v>
      </c>
      <c r="AQ183" s="280" t="str">
        <f>IF(BS_CONTROLE[[#This Row],[KM - Fim]]=0, "-", BS_CONTROLE[[#This Row],[KM - Fim]])</f>
        <v>-</v>
      </c>
      <c r="AR183" s="242">
        <v>0.34652777777777777</v>
      </c>
      <c r="AS183" s="242">
        <v>0.36319444444444443</v>
      </c>
      <c r="AT183" s="242">
        <v>0.48819444444444443</v>
      </c>
      <c r="AU183" s="38"/>
      <c r="AV183" s="38"/>
      <c r="AW183" s="38"/>
      <c r="AX183" s="38"/>
      <c r="AY183" s="313">
        <f>IF(D183="","*",IFERROR(IF(ISODD(COUNT(AS183:AX183)),"ERRO",SUM((AT183-AS183),(AV183-AU183),(AX183-AW183))),"ERRO"))</f>
        <v>0.125</v>
      </c>
      <c r="AZ183" s="13"/>
      <c r="BA183" s="71">
        <v>2</v>
      </c>
      <c r="BB183" s="10" t="str">
        <f>IFERROR(_xlfn.XLOOKUP(AI183, BS_ATIVIDADE[ATIVIDADE],BS_ATIVIDADE[UNIDADE] ), "*")</f>
        <v>Nº DE SOLDA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83" s="11" t="str">
        <f>IFERROR(_xlfn.XLOOKUP(AO183, BASE_MAPA!$D$2:$D$359, BASE_MAPA!$I$2:$I$359), "ERRO")</f>
        <v>PORTO NACIONAL - OURO VERDE</v>
      </c>
      <c r="BF183" s="281" t="str">
        <f>IF(BS_CONTROLE[[#This Row],[Responsavel pelo boletim]]=0, "-", BS_CONTROLE[[#This Row],[Responsavel pelo boletim]])</f>
        <v>Leleu</v>
      </c>
      <c r="BG183" s="15"/>
      <c r="BH183" s="16">
        <v>2</v>
      </c>
      <c r="BI183" s="16"/>
      <c r="BJ183" s="16" t="s">
        <v>1563</v>
      </c>
      <c r="BK183" s="16" t="s">
        <v>1564</v>
      </c>
      <c r="BL183" s="15"/>
      <c r="BM183" s="14" t="s">
        <v>988</v>
      </c>
      <c r="BN183" s="14" t="s">
        <v>988</v>
      </c>
      <c r="BO183" s="165" t="s">
        <v>988</v>
      </c>
      <c r="BP183" s="16"/>
      <c r="BQ183" s="12" t="str">
        <f t="shared" si="23"/>
        <v>Aderente</v>
      </c>
      <c r="BR183" s="18">
        <f t="shared" si="24"/>
        <v>1</v>
      </c>
      <c r="BS183" s="18">
        <f t="shared" si="25"/>
        <v>1</v>
      </c>
      <c r="BT183" s="225"/>
    </row>
    <row r="184" spans="1:72" hidden="1">
      <c r="A184" s="50" t="str">
        <f t="shared" si="22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608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3"/>
        <v>Aderente</v>
      </c>
      <c r="BR184" s="18" t="str">
        <f t="shared" si="24"/>
        <v>*</v>
      </c>
      <c r="BS184" s="18" t="str">
        <f t="shared" si="25"/>
        <v>*</v>
      </c>
      <c r="BT184" s="225" t="str">
        <f t="shared" si="16"/>
        <v/>
      </c>
    </row>
    <row r="185" spans="1:72" hidden="1">
      <c r="A185" s="50" t="str">
        <f t="shared" si="22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608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3"/>
        <v>Aderente</v>
      </c>
      <c r="BR185" s="18" t="str">
        <f t="shared" si="24"/>
        <v>*</v>
      </c>
      <c r="BS185" s="18" t="str">
        <f t="shared" si="25"/>
        <v>*</v>
      </c>
      <c r="BT185" s="225" t="str">
        <f t="shared" si="16"/>
        <v/>
      </c>
    </row>
    <row r="186" spans="1:72" hidden="1">
      <c r="A186" s="50" t="str">
        <f t="shared" si="22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608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3"/>
        <v>Aderente</v>
      </c>
      <c r="BR186" s="18" t="str">
        <f t="shared" si="24"/>
        <v>*</v>
      </c>
      <c r="BS186" s="18" t="str">
        <f t="shared" si="25"/>
        <v>*</v>
      </c>
      <c r="BT186" s="225"/>
    </row>
    <row r="187" spans="1:72">
      <c r="A187" s="50" t="str">
        <f t="shared" si="22"/>
        <v>W7046007</v>
      </c>
      <c r="B187" s="171">
        <v>46007</v>
      </c>
      <c r="C187" s="8">
        <f>IF(BS_CONTROLE[[#This Row],[DATA]]="","",WEEKNUM(BS_CONTROLE[[#This Row],[DATA]]))</f>
        <v>51</v>
      </c>
      <c r="D187" s="51" t="s">
        <v>842</v>
      </c>
      <c r="E187" s="314">
        <v>181</v>
      </c>
      <c r="F187" s="172" t="s">
        <v>784</v>
      </c>
      <c r="G187" s="9" t="str">
        <f>IF(D187="","*",VLOOKUP(F187,BS_ATIVIDADE[#All],3,FALSE))</f>
        <v>PEDRA</v>
      </c>
      <c r="H187" s="173" t="s">
        <v>595</v>
      </c>
      <c r="I187" s="173" t="s">
        <v>595</v>
      </c>
      <c r="J187" s="217">
        <v>98</v>
      </c>
      <c r="K187" s="217">
        <v>504</v>
      </c>
      <c r="L187" s="83">
        <v>503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187" s="173">
        <v>0.5</v>
      </c>
      <c r="P187" s="173">
        <v>8.3333333333333329E-2</v>
      </c>
      <c r="Q187" s="83">
        <v>16</v>
      </c>
      <c r="R187" s="10" t="str">
        <f>IFERROR(_xlfn.XLOOKUP(F187, BS_ATIVIDADE[ATIVIDADE],BS_ATIVIDADE[UNIDADE] ), "*")</f>
        <v>VAGÕES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7" s="80" t="str">
        <f>IFERROR(_xlfn.XLOOKUP(J187, BASE_MAPA!$D$2:$D$359, BASE_MAPA!$I$2:$I$359), "ERRO")</f>
        <v>ALTO ARAGUAIA - RONDONOPOLIS</v>
      </c>
      <c r="V187" s="198" t="s">
        <v>1565</v>
      </c>
      <c r="W187" s="173" t="s">
        <v>1566</v>
      </c>
      <c r="X187" s="218" t="s">
        <v>958</v>
      </c>
      <c r="Y187" s="158" t="s">
        <v>957</v>
      </c>
      <c r="Z187" s="158" t="s">
        <v>959</v>
      </c>
      <c r="AA187" s="83" t="s">
        <v>1567</v>
      </c>
      <c r="AB187" s="70" t="s">
        <v>954</v>
      </c>
      <c r="AC187" s="70" t="s">
        <v>608</v>
      </c>
      <c r="AD187" s="173">
        <v>0.29166666666666669</v>
      </c>
      <c r="AE187" s="83">
        <v>7632</v>
      </c>
      <c r="AF187" s="83">
        <v>9414</v>
      </c>
      <c r="AG187" s="83" t="s">
        <v>608</v>
      </c>
      <c r="AH187" s="48"/>
      <c r="AI187" s="142" t="str">
        <f>IF(BS_CONTROLE[[#This Row],[Atividade]]=0, "-", BS_CONTROLE[[#This Row],[Atividade]])</f>
        <v>PDM - PEDRA - DESCARGA</v>
      </c>
      <c r="AJ187" s="9" t="str">
        <f>IF(D187="","*",VLOOKUP(AI187,BS_ATIVIDADE[#Data],3,FALSE))</f>
        <v>PEDRA</v>
      </c>
      <c r="AK187" s="278" t="str">
        <f>IF(BS_CONTROLE[[#This Row],[Local - Partida]]=0, "-", BS_CONTROLE[[#This Row],[Local - Partida]])</f>
        <v>TGR2</v>
      </c>
      <c r="AL187" s="278" t="str">
        <f>IF(BS_CONTROLE[[#This Row],[Local - Encerramento]]=0, "-", BS_CONTROLE[[#This Row],[Local - Encerramento]])</f>
        <v>TGR2</v>
      </c>
      <c r="AM187" s="278" t="str">
        <f>IF(BS_CONTROLE[[#This Row],[Entre - Estações]]=0, "-", BS_CONTROLE[[#This Row],[Entre - Estações]])</f>
        <v>TGR-TBE</v>
      </c>
      <c r="AN187" s="278" t="str">
        <f>IF(BS_CONTROLE[[#This Row],[SB]]=0, "-", BS_CONTROLE[[#This Row],[SB]])</f>
        <v>TGR512</v>
      </c>
      <c r="AO187" s="279">
        <f>IF(BS_CONTROLE[[#This Row],[SUB]]=0, "-", BS_CONTROLE[[#This Row],[SUB]])</f>
        <v>98</v>
      </c>
      <c r="AP187" s="280">
        <f>IF(BS_CONTROLE[[#This Row],[KM - Inicio]]=0, "-", BS_CONTROLE[[#This Row],[KM - Inicio]])</f>
        <v>504</v>
      </c>
      <c r="AQ187" s="280">
        <f>IF(BS_CONTROLE[[#This Row],[KM - Fim]]=0, "-", BS_CONTROLE[[#This Row],[KM - Fim]])</f>
        <v>503</v>
      </c>
      <c r="AR187" s="242">
        <v>0.36944444444444446</v>
      </c>
      <c r="AS187" s="242"/>
      <c r="AT187" s="242"/>
      <c r="AU187" s="38"/>
      <c r="AV187" s="38"/>
      <c r="AW187" s="38"/>
      <c r="AX187" s="38"/>
      <c r="AY187" s="313">
        <f>IF(D187="","*",IFERROR(IF(ISODD(COUNT(AS187:AX187)),"ERRO",SUM((AT187-AS187),(AV187-AU187),(AX187-AW187))),"ERRO"))</f>
        <v>0</v>
      </c>
      <c r="AZ187" s="13"/>
      <c r="BA187" s="71"/>
      <c r="BB187" s="10" t="str">
        <f>IFERROR(_xlfn.XLOOKUP(AI187, BS_ATIVIDADE[ATIVIDADE],BS_ATIVIDADE[UNIDADE] ), "*")</f>
        <v>VAGÕES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7" s="11" t="str">
        <f>IFERROR(_xlfn.XLOOKUP(AO187, BASE_MAPA!$D$2:$D$359, BASE_MAPA!$I$2:$I$359), "ERRO")</f>
        <v>ALTO ARAGUAIA - RONDONOPOLIS</v>
      </c>
      <c r="BF187" s="281" t="str">
        <f>IF(BS_CONTROLE[[#This Row],[Responsavel pelo boletim]]=0, "-", BS_CONTROLE[[#This Row],[Responsavel pelo boletim]])</f>
        <v xml:space="preserve">Camila </v>
      </c>
      <c r="BG187" s="15"/>
      <c r="BH187" s="16">
        <v>1</v>
      </c>
      <c r="BI187" s="16"/>
      <c r="BJ187" s="16" t="s">
        <v>1568</v>
      </c>
      <c r="BK187" s="16" t="s">
        <v>1569</v>
      </c>
      <c r="BL187" s="15"/>
      <c r="BM187" s="14"/>
      <c r="BN187" s="14"/>
      <c r="BO187" s="165"/>
      <c r="BP187" s="16"/>
      <c r="BQ187" s="12" t="str">
        <f t="shared" si="23"/>
        <v>Produção e Intervalo</v>
      </c>
      <c r="BR187" s="18">
        <f t="shared" si="24"/>
        <v>0</v>
      </c>
      <c r="BS187" s="18">
        <f t="shared" si="25"/>
        <v>0</v>
      </c>
      <c r="BT187" s="225" t="str">
        <f t="shared" si="16"/>
        <v/>
      </c>
    </row>
    <row r="188" spans="1:72">
      <c r="A188" s="50" t="str">
        <f t="shared" si="22"/>
        <v>A8046007</v>
      </c>
      <c r="B188" s="171">
        <v>46007</v>
      </c>
      <c r="C188" s="8">
        <f>IF(BS_CONTROLE[[#This Row],[DATA]]="","",WEEKNUM(BS_CONTROLE[[#This Row],[DATA]]))</f>
        <v>51</v>
      </c>
      <c r="D188" s="51" t="s">
        <v>734</v>
      </c>
      <c r="E188" s="314">
        <v>182</v>
      </c>
      <c r="F188" s="172" t="s">
        <v>682</v>
      </c>
      <c r="G188" s="9" t="str">
        <f>IF(D188="","*",VLOOKUP(F188,BS_ATIVIDADE[#All],3,FALSE))</f>
        <v>OUTROS</v>
      </c>
      <c r="H188" s="173" t="s">
        <v>14</v>
      </c>
      <c r="I188" s="173" t="s">
        <v>262</v>
      </c>
      <c r="J188" s="217">
        <v>98</v>
      </c>
      <c r="K188" s="217">
        <v>502</v>
      </c>
      <c r="L188" s="83" t="s">
        <v>608</v>
      </c>
      <c r="M188" s="204" t="s">
        <v>1570</v>
      </c>
      <c r="N188" s="204" t="s">
        <v>1571</v>
      </c>
      <c r="O188" s="173">
        <v>0.35416666666666669</v>
      </c>
      <c r="P188" s="173">
        <v>4.1666666666666664E-2</v>
      </c>
      <c r="Q188" s="83">
        <v>1</v>
      </c>
      <c r="R188" s="10" t="str">
        <f>IFERROR(_xlfn.XLOOKUP(F188, BS_ATIVIDADE[ATIVIDADE],BS_ATIVIDADE[UNIDADE] ), "*")</f>
        <v>BINÁRIO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8" s="80" t="str">
        <f>IFERROR(_xlfn.XLOOKUP(J188, BASE_MAPA!$D$2:$D$359, BASE_MAPA!$I$2:$I$359), "ERRO")</f>
        <v>ALTO ARAGUAIA - RONDONOPOLIS</v>
      </c>
      <c r="V188" s="198" t="s">
        <v>1572</v>
      </c>
      <c r="W188" s="173" t="s">
        <v>1573</v>
      </c>
      <c r="X188" s="218" t="s">
        <v>963</v>
      </c>
      <c r="Y188" s="158" t="s">
        <v>957</v>
      </c>
      <c r="Z188" s="158" t="s">
        <v>959</v>
      </c>
      <c r="AA188" s="83">
        <v>1</v>
      </c>
      <c r="AB188" s="70" t="s">
        <v>954</v>
      </c>
      <c r="AC188" s="70" t="s">
        <v>608</v>
      </c>
      <c r="AD188" s="173">
        <v>0.29166666666666669</v>
      </c>
      <c r="AE188" s="83">
        <v>6380</v>
      </c>
      <c r="AF188" s="83" t="s">
        <v>608</v>
      </c>
      <c r="AG188" s="83" t="s">
        <v>608</v>
      </c>
      <c r="AH188" s="48"/>
      <c r="AI188" s="142" t="str">
        <f>IF(BS_CONTROLE[[#This Row],[Atividade]]=0, "-", BS_CONTROLE[[#This Row],[Atividade]])</f>
        <v>INSPEÇÃO AUTO DE LINHA</v>
      </c>
      <c r="AJ188" s="9" t="str">
        <f>IF(D188="","*",VLOOKUP(AI188,BS_ATIVIDADE[#Data],3,FALSE))</f>
        <v>OUTROS</v>
      </c>
      <c r="AK188" s="278" t="str">
        <f>IF(BS_CONTROLE[[#This Row],[Local - Partida]]=0, "-", BS_CONTROLE[[#This Row],[Local - Partida]])</f>
        <v>TGR512</v>
      </c>
      <c r="AL188" s="278" t="str">
        <f>IF(BS_CONTROLE[[#This Row],[Local - Encerramento]]=0, "-", BS_CONTROLE[[#This Row],[Local - Encerramento]])</f>
        <v>TCS</v>
      </c>
      <c r="AM188" s="278" t="str">
        <f>IF(BS_CONTROLE[[#This Row],[Entre - Estações]]=0, "-", BS_CONTROLE[[#This Row],[Entre - Estações]])</f>
        <v>TGR-TCS</v>
      </c>
      <c r="AN188" s="278" t="str">
        <f>IF(BS_CONTROLE[[#This Row],[SB]]=0, "-", BS_CONTROLE[[#This Row],[SB]])</f>
        <v>TGRTCS</v>
      </c>
      <c r="AO188" s="279">
        <f>IF(BS_CONTROLE[[#This Row],[SUB]]=0, "-", BS_CONTROLE[[#This Row],[SUB]])</f>
        <v>98</v>
      </c>
      <c r="AP188" s="280">
        <f>IF(BS_CONTROLE[[#This Row],[KM - Inicio]]=0, "-", BS_CONTROLE[[#This Row],[KM - Inicio]])</f>
        <v>502</v>
      </c>
      <c r="AQ188" s="280" t="str">
        <f>IF(BS_CONTROLE[[#This Row],[KM - Fim]]=0, "-", BS_CONTROLE[[#This Row],[KM - Fim]])</f>
        <v>-</v>
      </c>
      <c r="AR188" s="242">
        <v>0.3263888888888889</v>
      </c>
      <c r="AS188" s="242">
        <v>0.34375</v>
      </c>
      <c r="AT188" s="242">
        <v>0.38541666666666669</v>
      </c>
      <c r="AU188" s="38"/>
      <c r="AV188" s="38"/>
      <c r="AW188" s="38"/>
      <c r="AX188" s="38"/>
      <c r="AY188" s="313">
        <f>IF(D188="","*",IFERROR(IF(ISODD(COUNT(AS188:AX188)),"ERRO",SUM((AT188-AS188),(AV188-AU188),(AX188-AW188))),"ERRO"))</f>
        <v>4.1666666666666685E-2</v>
      </c>
      <c r="AZ188" s="13"/>
      <c r="BA188" s="71">
        <v>1</v>
      </c>
      <c r="BB188" s="10" t="str">
        <f>IFERROR(_xlfn.XLOOKUP(AI188, BS_ATIVIDADE[ATIVIDADE],BS_ATIVIDADE[UNIDADE] ), "*")</f>
        <v>BINÁRIO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8" s="11" t="str">
        <f>IFERROR(_xlfn.XLOOKUP(AO188, BASE_MAPA!$D$2:$D$359, BASE_MAPA!$I$2:$I$359), "ERRO")</f>
        <v>ALTO ARAGUAIA - RONDONOPOLIS</v>
      </c>
      <c r="BF188" s="281" t="str">
        <f>IF(BS_CONTROLE[[#This Row],[Responsavel pelo boletim]]=0, "-", BS_CONTROLE[[#This Row],[Responsavel pelo boletim]])</f>
        <v>Heldo</v>
      </c>
      <c r="BG188" s="15"/>
      <c r="BH188" s="16">
        <v>2</v>
      </c>
      <c r="BI188" s="16"/>
      <c r="BJ188" s="16" t="s">
        <v>1574</v>
      </c>
      <c r="BK188" s="16" t="s">
        <v>1574</v>
      </c>
      <c r="BL188" s="15"/>
      <c r="BM188" s="14" t="s">
        <v>988</v>
      </c>
      <c r="BN188" s="14" t="s">
        <v>988</v>
      </c>
      <c r="BO188" s="165" t="s">
        <v>988</v>
      </c>
      <c r="BP188" s="16"/>
      <c r="BQ188" s="12" t="str">
        <f t="shared" si="23"/>
        <v>Aderente</v>
      </c>
      <c r="BR188" s="18">
        <f t="shared" si="24"/>
        <v>1.0000000000000004</v>
      </c>
      <c r="BS188" s="18">
        <f t="shared" si="25"/>
        <v>1</v>
      </c>
      <c r="BT188" s="225" t="str">
        <f>IF(BN188="","",SUBSTITUTE(BM188," ","")&amp;SUBSTITUTE(BN188," ",""))</f>
        <v>OKOK</v>
      </c>
    </row>
    <row r="189" spans="1:72">
      <c r="A189" s="50" t="str">
        <f t="shared" si="22"/>
        <v>MARCOS (TF-520)46007</v>
      </c>
      <c r="B189" s="171">
        <v>46007</v>
      </c>
      <c r="C189" s="8">
        <f>IF(BS_CONTROLE[[#This Row],[DATA]]="","",WEEKNUM(BS_CONTROLE[[#This Row],[DATA]]))</f>
        <v>51</v>
      </c>
      <c r="D189" s="51" t="s">
        <v>921</v>
      </c>
      <c r="E189" s="314">
        <v>183</v>
      </c>
      <c r="F189" s="172" t="s">
        <v>791</v>
      </c>
      <c r="G189" s="9" t="str">
        <f>IF(D189="","*",VLOOKUP(F189,BS_ATIVIDADE[#All],3,FALSE))</f>
        <v>SOLDA</v>
      </c>
      <c r="H189" s="173" t="s">
        <v>608</v>
      </c>
      <c r="I189" s="173" t="s">
        <v>608</v>
      </c>
      <c r="J189" s="217">
        <v>74</v>
      </c>
      <c r="K189" s="217">
        <v>321.14999999999998</v>
      </c>
      <c r="L189" s="83" t="s">
        <v>608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189" s="173">
        <v>0.33333333333333331</v>
      </c>
      <c r="P189" s="173">
        <v>6.25E-2</v>
      </c>
      <c r="Q189" s="83">
        <v>1</v>
      </c>
      <c r="R189" s="10" t="str">
        <f>IFERROR(_xlfn.XLOOKUP(F189, BS_ATIVIDADE[ATIVIDADE],BS_ATIVIDADE[UNIDADE] ), "*")</f>
        <v>Nº DE SOLDA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89" s="80" t="str">
        <f>IFERROR(_xlfn.XLOOKUP(J189, BASE_MAPA!$D$2:$D$359, BASE_MAPA!$I$2:$I$359), "ERRO")</f>
        <v>MARCO INICIAL - ALTO ARAGUAIA</v>
      </c>
      <c r="V189" s="198" t="s">
        <v>1575</v>
      </c>
      <c r="W189" s="173" t="s">
        <v>1559</v>
      </c>
      <c r="X189" s="218" t="s">
        <v>963</v>
      </c>
      <c r="Y189" s="158" t="s">
        <v>966</v>
      </c>
      <c r="Z189" s="158" t="s">
        <v>968</v>
      </c>
      <c r="AA189" s="83" t="s">
        <v>608</v>
      </c>
      <c r="AB189" s="70" t="s">
        <v>608</v>
      </c>
      <c r="AC189" s="70" t="s">
        <v>608</v>
      </c>
      <c r="AD189" s="173" t="s">
        <v>608</v>
      </c>
      <c r="AE189" s="83" t="s">
        <v>608</v>
      </c>
      <c r="AF189" s="83" t="s">
        <v>608</v>
      </c>
      <c r="AG189" s="83" t="s">
        <v>608</v>
      </c>
      <c r="AH189" s="48"/>
      <c r="AI189" s="142" t="str">
        <f>IF(BS_CONTROLE[[#This Row],[Atividade]]=0, "-", BS_CONTROLE[[#This Row],[Atividade]])</f>
        <v>PDM - SOLDA</v>
      </c>
      <c r="AJ189" s="9" t="str">
        <f>IF(D189="","*",VLOOKUP(AI189,BS_ATIVIDADE[#Data],3,FALSE))</f>
        <v>SOLDA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TMR-TLA</v>
      </c>
      <c r="AN189" s="278" t="str">
        <f>IF(BS_CONTROLE[[#This Row],[SB]]=0, "-", BS_CONTROLE[[#This Row],[SB]])</f>
        <v>TMR326</v>
      </c>
      <c r="AO189" s="279">
        <f>IF(BS_CONTROLE[[#This Row],[SUB]]=0, "-", BS_CONTROLE[[#This Row],[SUB]])</f>
        <v>74</v>
      </c>
      <c r="AP189" s="280">
        <f>IF(BS_CONTROLE[[#This Row],[KM - Inicio]]=0, "-", BS_CONTROLE[[#This Row],[KM - Inicio]])</f>
        <v>321.14999999999998</v>
      </c>
      <c r="AQ189" s="280" t="str">
        <f>IF(BS_CONTROLE[[#This Row],[KM - Fim]]=0, "-", BS_CONTROLE[[#This Row],[KM - Fim]])</f>
        <v>-</v>
      </c>
      <c r="AR189" s="242">
        <v>0.34375</v>
      </c>
      <c r="AS189" s="242">
        <v>0</v>
      </c>
      <c r="AT189" s="242">
        <v>0</v>
      </c>
      <c r="AU189" s="38"/>
      <c r="AV189" s="38"/>
      <c r="AW189" s="38"/>
      <c r="AX189" s="38"/>
      <c r="AY189" s="313">
        <f>IF(D189="","*",IFERROR(IF(ISODD(COUNT(AS189:AX189)),"ERRO",SUM((AT189-AS189),(AV189-AU189),(AX189-AW189))),"ERRO"))</f>
        <v>0</v>
      </c>
      <c r="AZ189" s="13"/>
      <c r="BA189" s="71">
        <v>0</v>
      </c>
      <c r="BB189" s="10" t="str">
        <f>IFERROR(_xlfn.XLOOKUP(AI189, BS_ATIVIDADE[ATIVIDADE],BS_ATIVIDADE[UNIDADE] ), "*")</f>
        <v>Nº DE SOLDA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89" s="11" t="str">
        <f>IFERROR(_xlfn.XLOOKUP(AO189, BASE_MAPA!$D$2:$D$359, BASE_MAPA!$I$2:$I$359), "ERRO")</f>
        <v>MARCO INICIAL - ALTO ARAGUAIA</v>
      </c>
      <c r="BF189" s="281" t="str">
        <f>IF(BS_CONTROLE[[#This Row],[Responsavel pelo boletim]]=0, "-", BS_CONTROLE[[#This Row],[Responsavel pelo boletim]])</f>
        <v>Marcos Euzebio</v>
      </c>
      <c r="BG189" s="15"/>
      <c r="BH189" s="16">
        <v>0</v>
      </c>
      <c r="BI189" s="16"/>
      <c r="BJ189" s="16" t="s">
        <v>1576</v>
      </c>
      <c r="BK189" s="16" t="s">
        <v>1576</v>
      </c>
      <c r="BL189" s="15"/>
      <c r="BM189" s="14" t="s">
        <v>990</v>
      </c>
      <c r="BN189" s="14" t="s">
        <v>1015</v>
      </c>
      <c r="BO189" s="165" t="s">
        <v>1015</v>
      </c>
      <c r="BP189" s="16" t="s">
        <v>1576</v>
      </c>
      <c r="BQ189" s="12" t="str">
        <f t="shared" si="23"/>
        <v>Produção e Intervalo</v>
      </c>
      <c r="BR189" s="18">
        <f t="shared" si="24"/>
        <v>0</v>
      </c>
      <c r="BS189" s="18">
        <f t="shared" si="25"/>
        <v>0</v>
      </c>
      <c r="BT189" s="225" t="str">
        <f>IF(BN189="","",SUBSTITUTE(BM189," ","")&amp;SUBSTITUTE(BN189," ",""))</f>
        <v>CondiçõesClimáticaChuva</v>
      </c>
    </row>
    <row r="190" spans="1:72" hidden="1">
      <c r="A190" s="50" t="str">
        <f t="shared" si="22"/>
        <v>W48</v>
      </c>
      <c r="B190" s="171"/>
      <c r="C190" s="8" t="str">
        <f>IF(BS_CONTROLE[[#This Row],[DATA]]="","",WEEKNUM(BS_CONTROLE[[#This Row],[DATA]]))</f>
        <v/>
      </c>
      <c r="D190" s="51" t="s">
        <v>832</v>
      </c>
      <c r="E190" s="314">
        <v>184</v>
      </c>
      <c r="F190" s="172" t="s">
        <v>698</v>
      </c>
      <c r="G190" s="9" t="str">
        <f>IF(D190="","*",VLOOKUP(F190,BS_ATIVIDADE[#All],3,FALSE))</f>
        <v>MECANIZAÇÃO - DOL</v>
      </c>
      <c r="H190" s="173" t="s">
        <v>570</v>
      </c>
      <c r="I190" s="173" t="s">
        <v>570</v>
      </c>
      <c r="J190" s="217">
        <v>74</v>
      </c>
      <c r="K190" s="217">
        <v>367.65</v>
      </c>
      <c r="L190" s="83">
        <v>365.65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90" s="173">
        <v>0.45833333333333331</v>
      </c>
      <c r="P190" s="173">
        <v>0.16666666666666666</v>
      </c>
      <c r="Q190" s="83">
        <v>2000</v>
      </c>
      <c r="R190" s="10" t="str">
        <f>IFERROR(_xlfn.XLOOKUP(F190, BS_ATIVIDADE[ATIVIDADE],BS_ATIVIDADE[UNIDADE] ), "*")</f>
        <v>M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0" s="80" t="str">
        <f>IFERROR(_xlfn.XLOOKUP(J190, BASE_MAPA!$D$2:$D$359, BASE_MAPA!$I$2:$I$359), "ERRO")</f>
        <v>MARCO INICIAL - ALTO ARAGUAIA</v>
      </c>
      <c r="V190" s="198" t="s">
        <v>1269</v>
      </c>
      <c r="W190" s="173" t="s">
        <v>1373</v>
      </c>
      <c r="X190" s="218" t="s">
        <v>958</v>
      </c>
      <c r="Y190" s="158" t="s">
        <v>966</v>
      </c>
      <c r="Z190" s="158" t="s">
        <v>964</v>
      </c>
      <c r="AA190" s="83">
        <v>1</v>
      </c>
      <c r="AB190" s="70" t="s">
        <v>954</v>
      </c>
      <c r="AC190" s="70" t="s">
        <v>608</v>
      </c>
      <c r="AD190" s="173">
        <v>0.29166666666666669</v>
      </c>
      <c r="AE190" s="83">
        <v>6202</v>
      </c>
      <c r="AF190" s="83">
        <v>6203</v>
      </c>
      <c r="AG190" s="83" t="s">
        <v>608</v>
      </c>
      <c r="AH190" s="48" t="s">
        <v>608</v>
      </c>
      <c r="AI190" s="142" t="str">
        <f>IF(BS_CONTROLE[[#This Row],[Atividade]]=0, "-", BS_CONTROLE[[#This Row],[Atividade]])</f>
        <v>MECANIZAÇÃO - DOL</v>
      </c>
      <c r="AJ190" s="9" t="str">
        <f>IF(D190="","*",VLOOKUP(AI190,BS_ATIVIDADE[#Data],3,FALSE))</f>
        <v>MECANIZAÇÃO - DOL</v>
      </c>
      <c r="AK190" s="278" t="str">
        <f>IF(BS_CONTROLE[[#This Row],[Local - Partida]]=0, "-", BS_CONTROLE[[#This Row],[Local - Partida]])</f>
        <v>TOM2</v>
      </c>
      <c r="AL190" s="278" t="str">
        <f>IF(BS_CONTROLE[[#This Row],[Local - Encerramento]]=0, "-", BS_CONTROLE[[#This Row],[Local - Encerramento]])</f>
        <v>TOM2</v>
      </c>
      <c r="AM190" s="278" t="str">
        <f>IF(BS_CONTROLE[[#This Row],[Entre - Estações]]=0, "-", BS_CONTROLE[[#This Row],[Entre - Estações]])</f>
        <v>TSE-TBA</v>
      </c>
      <c r="AN190" s="278" t="str">
        <f>IF(BS_CONTROLE[[#This Row],[SB]]=0, "-", BS_CONTROLE[[#This Row],[SB]])</f>
        <v>TSE370</v>
      </c>
      <c r="AO190" s="279">
        <f>IF(BS_CONTROLE[[#This Row],[SUB]]=0, "-", BS_CONTROLE[[#This Row],[SUB]])</f>
        <v>74</v>
      </c>
      <c r="AP190" s="280">
        <f>IF(BS_CONTROLE[[#This Row],[KM - Inicio]]=0, "-", BS_CONTROLE[[#This Row],[KM - Inicio]])</f>
        <v>367.65</v>
      </c>
      <c r="AQ190" s="280">
        <f>IF(BS_CONTROLE[[#This Row],[KM - Fim]]=0, "-", BS_CONTROLE[[#This Row],[KM - Fim]])</f>
        <v>365.65</v>
      </c>
      <c r="AR190" s="242">
        <v>0</v>
      </c>
      <c r="AS190" s="242">
        <v>0</v>
      </c>
      <c r="AT190" s="242">
        <v>0</v>
      </c>
      <c r="AU190" s="38"/>
      <c r="AV190" s="38"/>
      <c r="AW190" s="38"/>
      <c r="AX190" s="38"/>
      <c r="AY190" s="313">
        <f>IF(D190="","*",IFERROR(IF(ISODD(COUNT(AS190:AX190)),"ERRO",SUM((AT190-AS190),(AV190-AU190),(AX190-AW190))),"ERRO"))</f>
        <v>0</v>
      </c>
      <c r="AZ190" s="13"/>
      <c r="BA190" s="71">
        <v>0</v>
      </c>
      <c r="BB190" s="10" t="str">
        <f>IFERROR(_xlfn.XLOOKUP(AI190, BS_ATIVIDADE[ATIVIDADE],BS_ATIVIDADE[UNIDADE] ), "*")</f>
        <v>M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0" s="11" t="str">
        <f>IFERROR(_xlfn.XLOOKUP(AO190, BASE_MAPA!$D$2:$D$359, BASE_MAPA!$I$2:$I$359), "ERRO")</f>
        <v>MARCO INICIAL - ALTO ARAGUAIA</v>
      </c>
      <c r="BF190" s="281" t="str">
        <f>IF(BS_CONTROLE[[#This Row],[Responsavel pelo boletim]]=0, "-", BS_CONTROLE[[#This Row],[Responsavel pelo boletim]])</f>
        <v>Rodrigo</v>
      </c>
      <c r="BG190" s="15"/>
      <c r="BH190" s="16">
        <v>0</v>
      </c>
      <c r="BI190" s="16"/>
      <c r="BJ190" s="16" t="s">
        <v>1577</v>
      </c>
      <c r="BK190" s="16" t="s">
        <v>1577</v>
      </c>
      <c r="BL190" s="15"/>
      <c r="BM190" s="14" t="s">
        <v>994</v>
      </c>
      <c r="BN190" s="14" t="s">
        <v>994</v>
      </c>
      <c r="BO190" s="165" t="s">
        <v>994</v>
      </c>
      <c r="BP190" s="16" t="s">
        <v>1577</v>
      </c>
      <c r="BQ190" s="12" t="str">
        <f t="shared" si="23"/>
        <v>Aderente</v>
      </c>
      <c r="BR190" s="18" t="str">
        <f t="shared" si="24"/>
        <v>*</v>
      </c>
      <c r="BS190" s="18" t="str">
        <f t="shared" si="25"/>
        <v>*</v>
      </c>
      <c r="BT190" s="225" t="str">
        <f t="shared" si="16"/>
        <v>SemOportunidadeSemOportunidade</v>
      </c>
    </row>
    <row r="191" spans="1:72">
      <c r="A191" s="50" t="str">
        <f t="shared" si="22"/>
        <v>A6046007</v>
      </c>
      <c r="B191" s="171">
        <v>46007</v>
      </c>
      <c r="C191" s="8">
        <f>IF(BS_CONTROLE[[#This Row],[DATA]]="","",WEEKNUM(BS_CONTROLE[[#This Row],[DATA]]))</f>
        <v>51</v>
      </c>
      <c r="D191" s="51" t="s">
        <v>707</v>
      </c>
      <c r="E191" s="315">
        <v>185</v>
      </c>
      <c r="F191" s="172" t="s">
        <v>682</v>
      </c>
      <c r="G191" s="9" t="str">
        <f>IF(D191="","*",VLOOKUP(F191,BS_ATIVIDADE[#All],3,FALSE))</f>
        <v>OUTROS</v>
      </c>
      <c r="H191" s="173" t="s">
        <v>228</v>
      </c>
      <c r="I191" s="173" t="s">
        <v>264</v>
      </c>
      <c r="J191" s="217">
        <v>74</v>
      </c>
      <c r="K191" s="217">
        <v>115</v>
      </c>
      <c r="L191" s="83" t="s">
        <v>608</v>
      </c>
      <c r="M191" s="204" t="s">
        <v>1578</v>
      </c>
      <c r="N191" s="204" t="s">
        <v>1579</v>
      </c>
      <c r="O191" s="173">
        <v>0.35416666666666669</v>
      </c>
      <c r="P191" s="173">
        <v>4.1666666666666664E-2</v>
      </c>
      <c r="Q191" s="83">
        <v>1</v>
      </c>
      <c r="R191" s="10" t="str">
        <f>IFERROR(_xlfn.XLOOKUP(F191, BS_ATIVIDADE[ATIVIDADE],BS_ATIVIDADE[UNIDADE] ), "*")</f>
        <v>BINÁRIO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1" s="80" t="str">
        <f>IFERROR(_xlfn.XLOOKUP(J191, BASE_MAPA!$D$2:$D$359, BASE_MAPA!$I$2:$I$359), "ERRO")</f>
        <v>MARCO INICIAL - ALTO ARAGUAIA</v>
      </c>
      <c r="V191" s="198" t="s">
        <v>1572</v>
      </c>
      <c r="W191" s="173" t="s">
        <v>1301</v>
      </c>
      <c r="X191" s="218" t="s">
        <v>963</v>
      </c>
      <c r="Y191" s="158" t="s">
        <v>966</v>
      </c>
      <c r="Z191" s="158" t="s">
        <v>968</v>
      </c>
      <c r="AA191" s="83">
        <v>1</v>
      </c>
      <c r="AB191" s="70" t="s">
        <v>954</v>
      </c>
      <c r="AC191" s="70" t="s">
        <v>608</v>
      </c>
      <c r="AD191" s="173">
        <v>0.29166666666666669</v>
      </c>
      <c r="AE191" s="83"/>
      <c r="AF191" s="83"/>
      <c r="AG191" s="83"/>
      <c r="AH191" s="48"/>
      <c r="AI191" s="142" t="str">
        <f>IF(BS_CONTROLE[[#This Row],[Atividade]]=0, "-", BS_CONTROLE[[#This Row],[Atividade]])</f>
        <v>INSPEÇÃO AUTO DE LINHA</v>
      </c>
      <c r="AJ191" s="9" t="str">
        <f>IF(D191="","*",VLOOKUP(AI191,BS_ATIVIDADE[#Data],3,FALSE))</f>
        <v>OUTROS</v>
      </c>
      <c r="AK191" s="278" t="str">
        <f>IF(BS_CONTROLE[[#This Row],[Local - Partida]]=0, "-", BS_CONTROLE[[#This Row],[Local - Partida]])</f>
        <v>TIN2</v>
      </c>
      <c r="AL191" s="278" t="str">
        <f>IF(BS_CONTROLE[[#This Row],[Local - Encerramento]]=0, "-", BS_CONTROLE[[#This Row],[Local - Encerramento]])</f>
        <v>TCS2</v>
      </c>
      <c r="AM191" s="278" t="str">
        <f>IF(BS_CONTROLE[[#This Row],[Entre - Estações]]=0, "-", BS_CONTROLE[[#This Row],[Entre - Estações]])</f>
        <v>TIN-TCS</v>
      </c>
      <c r="AN191" s="278" t="str">
        <f>IF(BS_CONTROLE[[#This Row],[SB]]=0, "-", BS_CONTROLE[[#This Row],[SB]])</f>
        <v>TINTCS</v>
      </c>
      <c r="AO191" s="279">
        <f>IF(BS_CONTROLE[[#This Row],[SUB]]=0, "-", BS_CONTROLE[[#This Row],[SUB]])</f>
        <v>74</v>
      </c>
      <c r="AP191" s="280">
        <f>IF(BS_CONTROLE[[#This Row],[KM - Inicio]]=0, "-", BS_CONTROLE[[#This Row],[KM - Inicio]])</f>
        <v>115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>
        <f>IF(D191="","*",IFERROR(IF(ISODD(COUNT(AS191:AX191)),"ERRO",SUM((AT191-AS191),(AV191-AU191),(AX191-AW191))),"ERRO"))</f>
        <v>0</v>
      </c>
      <c r="AZ191" s="13"/>
      <c r="BA191" s="71"/>
      <c r="BB191" s="10" t="str">
        <f>IFERROR(_xlfn.XLOOKUP(AI191, BS_ATIVIDADE[ATIVIDADE],BS_ATIVIDADE[UNIDADE] ), "*")</f>
        <v>BINÁRIO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1" s="11" t="str">
        <f>IFERROR(_xlfn.XLOOKUP(AO191, BASE_MAPA!$D$2:$D$359, BASE_MAPA!$I$2:$I$359), "ERRO")</f>
        <v>MARCO INICIAL - ALTO ARAGUAIA</v>
      </c>
      <c r="BF191" s="281" t="str">
        <f>IF(BS_CONTROLE[[#This Row],[Responsavel pelo boletim]]=0, "-", BS_CONTROLE[[#This Row],[Responsavel pelo boletim]])</f>
        <v>Heldo</v>
      </c>
      <c r="BG191" s="15"/>
      <c r="BH191" s="16">
        <v>0</v>
      </c>
      <c r="BI191" s="16"/>
      <c r="BJ191" s="16" t="s">
        <v>1580</v>
      </c>
      <c r="BK191" s="16" t="s">
        <v>1580</v>
      </c>
      <c r="BL191" s="15"/>
      <c r="BM191" s="14" t="s">
        <v>984</v>
      </c>
      <c r="BN191" s="14" t="s">
        <v>1005</v>
      </c>
      <c r="BO191" s="165" t="s">
        <v>1076</v>
      </c>
      <c r="BP191" s="16" t="s">
        <v>1580</v>
      </c>
      <c r="BQ191" s="12" t="str">
        <f t="shared" si="23"/>
        <v>Produção e Intervalo</v>
      </c>
      <c r="BR191" s="18">
        <f t="shared" si="24"/>
        <v>0</v>
      </c>
      <c r="BS191" s="18">
        <f t="shared" si="25"/>
        <v>0</v>
      </c>
      <c r="BT191" s="225" t="str">
        <f>IF(BN191="","",SUBSTITUTE(BM191," ","")&amp;SUBSTITUTE(BN191," ",""))</f>
        <v>SuperEquipamento</v>
      </c>
    </row>
    <row r="192" spans="1:72" hidden="1">
      <c r="A192" s="50" t="str">
        <f t="shared" si="22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608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3"/>
        <v>Aderente</v>
      </c>
      <c r="BR192" s="18" t="str">
        <f t="shared" si="24"/>
        <v>*</v>
      </c>
      <c r="BS192" s="18" t="str">
        <f t="shared" si="25"/>
        <v>*</v>
      </c>
      <c r="BT192" s="225"/>
    </row>
    <row r="193" spans="1:72">
      <c r="A193" s="50" t="str">
        <f t="shared" si="22"/>
        <v>MOD FN46007</v>
      </c>
      <c r="B193" s="171">
        <v>46007</v>
      </c>
      <c r="C193" s="8">
        <f>IF(BS_CONTROLE[[#This Row],[DATA]]="","",WEEKNUM(BS_CONTROLE[[#This Row],[DATA]]))</f>
        <v>51</v>
      </c>
      <c r="D193" s="51" t="s">
        <v>625</v>
      </c>
      <c r="E193" s="314">
        <v>187</v>
      </c>
      <c r="F193" s="172" t="s">
        <v>605</v>
      </c>
      <c r="G193" s="9" t="str">
        <f>IF(D193="","*",VLOOKUP(F193,BS_ATIVIDADE[#All],3,FALSE))</f>
        <v>OUTROS</v>
      </c>
      <c r="H193" s="173" t="s">
        <v>608</v>
      </c>
      <c r="I193" s="173" t="s">
        <v>608</v>
      </c>
      <c r="J193" s="217">
        <v>74</v>
      </c>
      <c r="K193" s="217">
        <v>215</v>
      </c>
      <c r="L193" s="83">
        <v>210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3" s="204" t="s">
        <v>1581</v>
      </c>
      <c r="O193" s="173">
        <v>0.375</v>
      </c>
      <c r="P193" s="173">
        <v>0.125</v>
      </c>
      <c r="Q193" s="83">
        <v>1</v>
      </c>
      <c r="R193" s="10" t="str">
        <f>IFERROR(_xlfn.XLOOKUP(F193, BS_ATIVIDADE[ATIVIDADE],BS_ATIVIDADE[UNIDADE] ), "*")</f>
        <v>BINÁRIO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3" s="80" t="str">
        <f>IFERROR(_xlfn.XLOOKUP(J193, BASE_MAPA!$D$2:$D$359, BASE_MAPA!$I$2:$I$359), "ERRO")</f>
        <v>MARCO INICIAL - ALTO ARAGUAIA</v>
      </c>
      <c r="V193" s="198" t="s">
        <v>1582</v>
      </c>
      <c r="W193" s="173" t="s">
        <v>1583</v>
      </c>
      <c r="X193" s="218" t="s">
        <v>958</v>
      </c>
      <c r="Y193" s="158" t="s">
        <v>957</v>
      </c>
      <c r="Z193" s="158" t="s">
        <v>959</v>
      </c>
      <c r="AA193" s="83" t="s">
        <v>608</v>
      </c>
      <c r="AB193" s="70" t="s">
        <v>608</v>
      </c>
      <c r="AC193" s="70" t="s">
        <v>608</v>
      </c>
      <c r="AD193" s="173" t="s">
        <v>608</v>
      </c>
      <c r="AE193" s="83" t="s">
        <v>608</v>
      </c>
      <c r="AF193" s="83" t="s">
        <v>608</v>
      </c>
      <c r="AG193" s="83" t="s">
        <v>608</v>
      </c>
      <c r="AH193" s="48"/>
      <c r="AI193" s="142" t="str">
        <f>IF(BS_CONTROLE[[#This Row],[Atividade]]=0, "-", BS_CONTROLE[[#This Row],[Atividade]])</f>
        <v>BLOCO</v>
      </c>
      <c r="AJ193" s="9" t="str">
        <f>IF(D193="","*",VLOOKUP(AI193,BS_ATIVIDADE[#Data],3,FALSE))</f>
        <v>OUTROS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TID-TVI</v>
      </c>
      <c r="AN193" s="278" t="str">
        <f>IF(BS_CONTROLE[[#This Row],[SB]]=0, "-", BS_CONTROLE[[#This Row],[SB]])</f>
        <v>213TVI/201213</v>
      </c>
      <c r="AO193" s="279">
        <f>IF(BS_CONTROLE[[#This Row],[SUB]]=0, "-", BS_CONTROLE[[#This Row],[SUB]])</f>
        <v>74</v>
      </c>
      <c r="AP193" s="280">
        <f>IF(BS_CONTROLE[[#This Row],[KM - Inicio]]=0, "-", BS_CONTROLE[[#This Row],[KM - Inicio]])</f>
        <v>215</v>
      </c>
      <c r="AQ193" s="280">
        <f>IF(BS_CONTROLE[[#This Row],[KM - Fim]]=0, "-", BS_CONTROLE[[#This Row],[KM - Fim]])</f>
        <v>210</v>
      </c>
      <c r="AR193" s="242">
        <v>0</v>
      </c>
      <c r="AS193" s="242">
        <v>0</v>
      </c>
      <c r="AT193" s="242">
        <v>0</v>
      </c>
      <c r="AU193" s="38"/>
      <c r="AV193" s="38"/>
      <c r="AW193" s="38"/>
      <c r="AX193" s="38"/>
      <c r="AY193" s="313">
        <f>IF(D193="","*",IFERROR(IF(ISODD(COUNT(AS193:AX193)),"ERRO",SUM((AT193-AS193),(AV193-AU193),(AX193-AW193))),"ERRO"))</f>
        <v>0</v>
      </c>
      <c r="AZ193" s="13"/>
      <c r="BA193" s="71">
        <v>0</v>
      </c>
      <c r="BB193" s="10" t="str">
        <f>IFERROR(_xlfn.XLOOKUP(AI193, BS_ATIVIDADE[ATIVIDADE],BS_ATIVIDADE[UNIDADE] ), "*")</f>
        <v>BINÁRIO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3" s="11" t="str">
        <f>IFERROR(_xlfn.XLOOKUP(AO193, BASE_MAPA!$D$2:$D$359, BASE_MAPA!$I$2:$I$359), "ERRO")</f>
        <v>MARCO INICIAL - ALTO ARAGUAIA</v>
      </c>
      <c r="BF193" s="281" t="str">
        <f>IF(BS_CONTROLE[[#This Row],[Responsavel pelo boletim]]=0, "-", BS_CONTROLE[[#This Row],[Responsavel pelo boletim]])</f>
        <v>Efrain</v>
      </c>
      <c r="BG193" s="15"/>
      <c r="BH193" s="16">
        <v>0</v>
      </c>
      <c r="BI193" s="16"/>
      <c r="BJ193" s="16" t="s">
        <v>1584</v>
      </c>
      <c r="BK193" s="16" t="s">
        <v>1584</v>
      </c>
      <c r="BL193" s="15"/>
      <c r="BM193" s="14" t="s">
        <v>983</v>
      </c>
      <c r="BN193" s="14" t="s">
        <v>1004</v>
      </c>
      <c r="BO193" s="165" t="s">
        <v>1115</v>
      </c>
      <c r="BP193" s="16" t="s">
        <v>1584</v>
      </c>
      <c r="BQ193" s="12" t="str">
        <f t="shared" si="23"/>
        <v>Produção e Intervalo</v>
      </c>
      <c r="BR193" s="18">
        <f t="shared" si="24"/>
        <v>0</v>
      </c>
      <c r="BS193" s="18">
        <f t="shared" si="25"/>
        <v>0</v>
      </c>
      <c r="BT193" s="225" t="str">
        <f>IF(BN193="","",SUBSTITUTE(BM193," ","")&amp;SUBSTITUTE(BN193," ",""))</f>
        <v>CCOCirculaçãoIntervaloContrato</v>
      </c>
    </row>
    <row r="194" spans="1:72">
      <c r="A194" s="50" t="str">
        <f t="shared" si="22"/>
        <v>W5046007</v>
      </c>
      <c r="B194" s="171">
        <v>46007</v>
      </c>
      <c r="C194" s="8">
        <f>IF(BS_CONTROLE[[#This Row],[DATA]]="","",WEEKNUM(BS_CONTROLE[[#This Row],[DATA]]))</f>
        <v>51</v>
      </c>
      <c r="D194" s="51" t="s">
        <v>833</v>
      </c>
      <c r="E194" s="314">
        <v>188</v>
      </c>
      <c r="F194" s="172" t="s">
        <v>731</v>
      </c>
      <c r="G194" s="9" t="str">
        <f>IF(D194="","*",VLOOKUP(F194,BS_ATIVIDADE[#All],3,FALSE))</f>
        <v>MODERNIZAÇÃO</v>
      </c>
      <c r="H194" s="173" t="s">
        <v>264</v>
      </c>
      <c r="I194" s="173" t="s">
        <v>264</v>
      </c>
      <c r="J194" s="217">
        <v>74</v>
      </c>
      <c r="K194" s="217">
        <v>215</v>
      </c>
      <c r="L194" s="83">
        <v>210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94" s="204" t="s">
        <v>1581</v>
      </c>
      <c r="O194" s="173">
        <v>0.33333333333333331</v>
      </c>
      <c r="P194" s="173">
        <v>6.9444444444444447E-4</v>
      </c>
      <c r="Q194" s="83">
        <v>1400</v>
      </c>
      <c r="R194" s="10" t="str">
        <f>IFERROR(_xlfn.XLOOKUP(F194, BS_ATIVIDADE[ATIVIDADE],BS_ATIVIDADE[UNIDADE] ), "*")</f>
        <v>Nº DE DORMENTES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4" s="80" t="str">
        <f>IFERROR(_xlfn.XLOOKUP(J194, BASE_MAPA!$D$2:$D$359, BASE_MAPA!$I$2:$I$359), "ERRO")</f>
        <v>MARCO INICIAL - ALTO ARAGUAIA</v>
      </c>
      <c r="V194" s="198" t="s">
        <v>1582</v>
      </c>
      <c r="W194" s="173" t="s">
        <v>1585</v>
      </c>
      <c r="X194" s="218" t="s">
        <v>958</v>
      </c>
      <c r="Y194" s="158" t="s">
        <v>957</v>
      </c>
      <c r="Z194" s="158" t="s">
        <v>959</v>
      </c>
      <c r="AA194" s="83" t="s">
        <v>1586</v>
      </c>
      <c r="AB194" s="70" t="s">
        <v>954</v>
      </c>
      <c r="AC194" s="70" t="s">
        <v>608</v>
      </c>
      <c r="AD194" s="173">
        <v>0.29166666666666669</v>
      </c>
      <c r="AE194" s="83">
        <v>7671</v>
      </c>
      <c r="AF194" s="83">
        <v>9322</v>
      </c>
      <c r="AG194" s="83" t="s">
        <v>608</v>
      </c>
      <c r="AH194" s="48"/>
      <c r="AI194" s="142" t="str">
        <f>IF(BS_CONTROLE[[#This Row],[Atividade]]=0, "-", BS_CONTROLE[[#This Row],[Atividade]])</f>
        <v>MODERNIZAÇÃO - DORMENTE - DESCARGA</v>
      </c>
      <c r="AJ194" s="9" t="str">
        <f>IF(D194="","*",VLOOKUP(AI194,BS_ATIVIDADE[#Data],3,FALSE))</f>
        <v>MODERNIZAÇÃO</v>
      </c>
      <c r="AK194" s="278" t="str">
        <f>IF(BS_CONTROLE[[#This Row],[Local - Partida]]=0, "-", BS_CONTROLE[[#This Row],[Local - Partida]])</f>
        <v>TCS2</v>
      </c>
      <c r="AL194" s="278" t="str">
        <f>IF(BS_CONTROLE[[#This Row],[Local - Encerramento]]=0, "-", BS_CONTROLE[[#This Row],[Local - Encerramento]])</f>
        <v>TCS2</v>
      </c>
      <c r="AM194" s="278" t="str">
        <f>IF(BS_CONTROLE[[#This Row],[Entre - Estações]]=0, "-", BS_CONTROLE[[#This Row],[Entre - Estações]])</f>
        <v>TID-TVI</v>
      </c>
      <c r="AN194" s="278" t="str">
        <f>IF(BS_CONTROLE[[#This Row],[SB]]=0, "-", BS_CONTROLE[[#This Row],[SB]])</f>
        <v>213TVI/201213</v>
      </c>
      <c r="AO194" s="279">
        <f>IF(BS_CONTROLE[[#This Row],[SUB]]=0, "-", BS_CONTROLE[[#This Row],[SUB]])</f>
        <v>74</v>
      </c>
      <c r="AP194" s="280">
        <f>IF(BS_CONTROLE[[#This Row],[KM - Inicio]]=0, "-", BS_CONTROLE[[#This Row],[KM - Inicio]])</f>
        <v>215</v>
      </c>
      <c r="AQ194" s="280">
        <f>IF(BS_CONTROLE[[#This Row],[KM - Fim]]=0, "-", BS_CONTROLE[[#This Row],[KM - Fim]])</f>
        <v>210</v>
      </c>
      <c r="AR194" s="242">
        <v>0</v>
      </c>
      <c r="AS194" s="242">
        <v>0</v>
      </c>
      <c r="AT194" s="242">
        <v>0</v>
      </c>
      <c r="AU194" s="38"/>
      <c r="AV194" s="38"/>
      <c r="AW194" s="38"/>
      <c r="AX194" s="38"/>
      <c r="AY194" s="313">
        <f>IF(D194="","*",IFERROR(IF(ISODD(COUNT(AS194:AX194)),"ERRO",SUM((AT194-AS194),(AV194-AU194),(AX194-AW194))),"ERRO"))</f>
        <v>0</v>
      </c>
      <c r="AZ194" s="13"/>
      <c r="BA194" s="71">
        <v>0</v>
      </c>
      <c r="BB194" s="10" t="str">
        <f>IFERROR(_xlfn.XLOOKUP(AI194, BS_ATIVIDADE[ATIVIDADE],BS_ATIVIDADE[UNIDADE] ), "*")</f>
        <v>Nº DE DORMENTES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4" s="11" t="str">
        <f>IFERROR(_xlfn.XLOOKUP(AO194, BASE_MAPA!$D$2:$D$359, BASE_MAPA!$I$2:$I$359), "ERRO")</f>
        <v>MARCO INICIAL - ALTO ARAGUAIA</v>
      </c>
      <c r="BF194" s="281" t="str">
        <f>IF(BS_CONTROLE[[#This Row],[Responsavel pelo boletim]]=0, "-", BS_CONTROLE[[#This Row],[Responsavel pelo boletim]])</f>
        <v>Efrain</v>
      </c>
      <c r="BG194" s="15"/>
      <c r="BH194" s="16">
        <v>0</v>
      </c>
      <c r="BI194" s="16"/>
      <c r="BJ194" s="16" t="s">
        <v>1584</v>
      </c>
      <c r="BK194" s="16" t="s">
        <v>1584</v>
      </c>
      <c r="BL194" s="15"/>
      <c r="BM194" s="14" t="s">
        <v>983</v>
      </c>
      <c r="BN194" s="14" t="s">
        <v>1004</v>
      </c>
      <c r="BO194" s="165" t="s">
        <v>1115</v>
      </c>
      <c r="BP194" s="16" t="s">
        <v>1584</v>
      </c>
      <c r="BQ194" s="12" t="str">
        <f t="shared" si="23"/>
        <v>Produção e Intervalo</v>
      </c>
      <c r="BR194" s="18">
        <f t="shared" si="24"/>
        <v>0</v>
      </c>
      <c r="BS194" s="18">
        <f t="shared" si="25"/>
        <v>0</v>
      </c>
      <c r="BT194" s="225" t="str">
        <f>IF(BN194="","",SUBSTITUTE(BM194," ","")&amp;SUBSTITUTE(BN194," ",""))</f>
        <v>CCOCirculaçãoIntervaloContrato</v>
      </c>
    </row>
    <row r="195" spans="1:72">
      <c r="A195" s="50" t="str">
        <f t="shared" si="22"/>
        <v>V8646007</v>
      </c>
      <c r="B195" s="171">
        <v>46007</v>
      </c>
      <c r="C195" s="8">
        <f>IF(BS_CONTROLE[[#This Row],[DATA]]="","",WEEKNUM(BS_CONTROLE[[#This Row],[DATA]]))</f>
        <v>51</v>
      </c>
      <c r="D195" s="51" t="s">
        <v>817</v>
      </c>
      <c r="E195" s="314">
        <v>189</v>
      </c>
      <c r="F195" s="172" t="s">
        <v>714</v>
      </c>
      <c r="G195" s="9" t="str">
        <f>IF(D195="","*",VLOOKUP(F195,BS_ATIVIDADE[#All],3,FALSE))</f>
        <v>MECANIZAÇÃO - SOCADORA</v>
      </c>
      <c r="H195" s="173" t="s">
        <v>248</v>
      </c>
      <c r="I195" s="173" t="s">
        <v>248</v>
      </c>
      <c r="J195" s="217">
        <v>74</v>
      </c>
      <c r="K195" s="217">
        <v>185</v>
      </c>
      <c r="L195" s="83">
        <v>190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TCE-TID</v>
      </c>
      <c r="N195" s="204" t="s">
        <v>1587</v>
      </c>
      <c r="O195" s="173">
        <v>0.375</v>
      </c>
      <c r="P195" s="173">
        <v>8.3333333333333329E-2</v>
      </c>
      <c r="Q195" s="83">
        <f>560*2</f>
        <v>1120</v>
      </c>
      <c r="R195" s="10" t="str">
        <f>IFERROR(_xlfn.XLOOKUP(F195, BS_ATIVIDADE[ATIVIDADE],BS_ATIVIDADE[UNIDADE] ), "*")</f>
        <v>M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5" s="80" t="str">
        <f>IFERROR(_xlfn.XLOOKUP(J195, BASE_MAPA!$D$2:$D$359, BASE_MAPA!$I$2:$I$359), "ERRO")</f>
        <v>MARCO INICIAL - ALTO ARAGUAIA</v>
      </c>
      <c r="V195" s="198" t="s">
        <v>1588</v>
      </c>
      <c r="W195" s="173" t="s">
        <v>1238</v>
      </c>
      <c r="X195" s="218" t="s">
        <v>969</v>
      </c>
      <c r="Y195" s="158" t="s">
        <v>966</v>
      </c>
      <c r="Z195" s="158" t="s">
        <v>964</v>
      </c>
      <c r="AA195" s="83">
        <v>1</v>
      </c>
      <c r="AB195" s="70" t="s">
        <v>954</v>
      </c>
      <c r="AC195" s="70" t="s">
        <v>608</v>
      </c>
      <c r="AD195" s="173">
        <v>0.29166666666666669</v>
      </c>
      <c r="AE195" s="83">
        <v>6236</v>
      </c>
      <c r="AF195" s="83">
        <v>6636</v>
      </c>
      <c r="AG195" s="83" t="s">
        <v>608</v>
      </c>
      <c r="AH195" s="48"/>
      <c r="AI195" s="142" t="str">
        <f>IF(BS_CONTROLE[[#This Row],[Atividade]]=0, "-", BS_CONTROLE[[#This Row],[Atividade]])</f>
        <v>MECANIZAÇÃO - SOCADORA</v>
      </c>
      <c r="AJ195" s="9" t="str">
        <f>IF(D195="","*",VLOOKUP(AI195,BS_ATIVIDADE[#Data],3,FALSE))</f>
        <v>MECANIZAÇÃO - SOCADORA</v>
      </c>
      <c r="AK195" s="278" t="str">
        <f>IF(BS_CONTROLE[[#This Row],[Local - Partida]]=0, "-", BS_CONTROLE[[#This Row],[Local - Partida]])</f>
        <v>TID2</v>
      </c>
      <c r="AL195" s="278" t="str">
        <f>IF(BS_CONTROLE[[#This Row],[Local - Encerramento]]=0, "-", BS_CONTROLE[[#This Row],[Local - Encerramento]])</f>
        <v>TID2</v>
      </c>
      <c r="AM195" s="278" t="str">
        <f>IF(BS_CONTROLE[[#This Row],[Entre - Estações]]=0, "-", BS_CONTROLE[[#This Row],[Entre - Estações]])</f>
        <v>TCE-TID</v>
      </c>
      <c r="AN195" s="278" t="str">
        <f>IF(BS_CONTROLE[[#This Row],[SB]]=0, "-", BS_CONTROLE[[#This Row],[SB]])</f>
        <v>177TID/TID1</v>
      </c>
      <c r="AO195" s="279">
        <f>IF(BS_CONTROLE[[#This Row],[SUB]]=0, "-", BS_CONTROLE[[#This Row],[SUB]])</f>
        <v>74</v>
      </c>
      <c r="AP195" s="280">
        <f>IF(BS_CONTROLE[[#This Row],[KM - Inicio]]=0, "-", BS_CONTROLE[[#This Row],[KM - Inicio]])</f>
        <v>185</v>
      </c>
      <c r="AQ195" s="280">
        <f>IF(BS_CONTROLE[[#This Row],[KM - Fim]]=0, "-", BS_CONTROLE[[#This Row],[KM - Fim]])</f>
        <v>190</v>
      </c>
      <c r="AR195" s="242">
        <v>0</v>
      </c>
      <c r="AS195" s="242">
        <v>0</v>
      </c>
      <c r="AT195" s="242">
        <v>0</v>
      </c>
      <c r="AU195" s="38"/>
      <c r="AV195" s="38"/>
      <c r="AW195" s="38"/>
      <c r="AX195" s="38"/>
      <c r="AY195" s="313">
        <f>IF(D195="","*",IFERROR(IF(ISODD(COUNT(AS195:AX195)),"ERRO",SUM((AT195-AS195),(AV195-AU195),(AX195-AW195))),"ERRO"))</f>
        <v>0</v>
      </c>
      <c r="AZ195" s="13"/>
      <c r="BA195" s="71">
        <v>0</v>
      </c>
      <c r="BB195" s="10" t="str">
        <f>IFERROR(_xlfn.XLOOKUP(AI195, BS_ATIVIDADE[ATIVIDADE],BS_ATIVIDADE[UNIDADE] ), "*")</f>
        <v>M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5" s="11" t="str">
        <f>IFERROR(_xlfn.XLOOKUP(AO195, BASE_MAPA!$D$2:$D$359, BASE_MAPA!$I$2:$I$359), "ERRO")</f>
        <v>MARCO INICIAL - ALTO ARAGUAIA</v>
      </c>
      <c r="BF195" s="281" t="str">
        <f>IF(BS_CONTROLE[[#This Row],[Responsavel pelo boletim]]=0, "-", BS_CONTROLE[[#This Row],[Responsavel pelo boletim]])</f>
        <v>Antonioni</v>
      </c>
      <c r="BG195" s="15"/>
      <c r="BH195" s="16">
        <v>0</v>
      </c>
      <c r="BI195" s="16"/>
      <c r="BJ195" s="16" t="s">
        <v>1589</v>
      </c>
      <c r="BK195" s="16" t="s">
        <v>1589</v>
      </c>
      <c r="BL195" s="15"/>
      <c r="BM195" s="14" t="s">
        <v>980</v>
      </c>
      <c r="BN195" s="14" t="s">
        <v>1011</v>
      </c>
      <c r="BO195" s="165" t="s">
        <v>1069</v>
      </c>
      <c r="BP195" s="16" t="s">
        <v>1589</v>
      </c>
      <c r="BQ195" s="12" t="str">
        <f t="shared" si="23"/>
        <v>Produção e Intervalo</v>
      </c>
      <c r="BR195" s="18">
        <f t="shared" si="24"/>
        <v>0</v>
      </c>
      <c r="BS195" s="18">
        <f t="shared" si="25"/>
        <v>0</v>
      </c>
      <c r="BT195" s="225" t="str">
        <f>IF(BN195="","",SUBSTITUTE(BM195," ","")&amp;SUBSTITUTE(BN195," ",""))</f>
        <v>MecanizaçãoAtivos</v>
      </c>
    </row>
    <row r="196" spans="1:72" hidden="1">
      <c r="A196" s="50" t="str">
        <f t="shared" si="22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608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3"/>
        <v>Aderente</v>
      </c>
      <c r="BR196" s="18" t="str">
        <f t="shared" si="24"/>
        <v>*</v>
      </c>
      <c r="BS196" s="18" t="str">
        <f t="shared" si="25"/>
        <v>*</v>
      </c>
      <c r="BT196" s="225" t="str">
        <f t="shared" si="16"/>
        <v/>
      </c>
    </row>
    <row r="197" spans="1:72">
      <c r="A197" s="50" t="str">
        <f t="shared" si="22"/>
        <v>E1746007</v>
      </c>
      <c r="B197" s="171">
        <v>46007</v>
      </c>
      <c r="C197" s="8">
        <f>IF(BS_CONTROLE[[#This Row],[DATA]]="","",WEEKNUM(BS_CONTROLE[[#This Row],[DATA]]))</f>
        <v>51</v>
      </c>
      <c r="D197" s="51" t="s">
        <v>753</v>
      </c>
      <c r="E197" s="314">
        <v>191</v>
      </c>
      <c r="F197" s="172" t="s">
        <v>610</v>
      </c>
      <c r="G197" s="9" t="str">
        <f>IF(D197="","*",VLOOKUP(F197,BS_ATIVIDADE[#All],3,FALSE))</f>
        <v>CAMINHÂO - SOLDA</v>
      </c>
      <c r="H197" s="173" t="s">
        <v>469</v>
      </c>
      <c r="I197" s="173" t="s">
        <v>469</v>
      </c>
      <c r="J197" s="217">
        <v>78</v>
      </c>
      <c r="K197" s="217">
        <v>244</v>
      </c>
      <c r="L197" s="83">
        <v>250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97" s="173">
        <v>0.41666666666666669</v>
      </c>
      <c r="P197" s="173">
        <v>0.125</v>
      </c>
      <c r="Q197" s="83">
        <v>3</v>
      </c>
      <c r="R197" s="10" t="str">
        <f>IFERROR(_xlfn.XLOOKUP(F197, BS_ATIVIDADE[ATIVIDADE],BS_ATIVIDADE[UNIDADE] ), "*")</f>
        <v>Nº DE SOLDA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7" s="80" t="str">
        <f>IFERROR(_xlfn.XLOOKUP(J197, BASE_MAPA!$D$2:$D$359, BASE_MAPA!$I$2:$I$359), "ERRO")</f>
        <v>ITIRAPINA - BAURU</v>
      </c>
      <c r="V197" s="198" t="s">
        <v>1590</v>
      </c>
      <c r="W197" s="173" t="s">
        <v>1287</v>
      </c>
      <c r="X197" s="218" t="s">
        <v>963</v>
      </c>
      <c r="Y197" s="158" t="s">
        <v>966</v>
      </c>
      <c r="Z197" s="158" t="s">
        <v>959</v>
      </c>
      <c r="AA197" s="83">
        <v>1</v>
      </c>
      <c r="AB197" s="70" t="s">
        <v>954</v>
      </c>
      <c r="AC197" s="70" t="s">
        <v>608</v>
      </c>
      <c r="AD197" s="173">
        <v>0.29166666666666669</v>
      </c>
      <c r="AE197" s="83">
        <v>6251</v>
      </c>
      <c r="AF197" s="83" t="s">
        <v>608</v>
      </c>
      <c r="AG197" s="83" t="s">
        <v>608</v>
      </c>
      <c r="AH197" s="48"/>
      <c r="AI197" s="142" t="str">
        <f>IF(BS_CONTROLE[[#This Row],[Atividade]]=0, "-", BS_CONTROLE[[#This Row],[Atividade]])</f>
        <v>CAMINHÃO DE SOLDA</v>
      </c>
      <c r="AJ197" s="9" t="str">
        <f>IF(D197="","*",VLOOKUP(AI197,BS_ATIVIDADE[#Data],3,FALSE))</f>
        <v>CAMINHÂO - SOLDA</v>
      </c>
      <c r="AK197" s="278" t="str">
        <f>IF(BS_CONTROLE[[#This Row],[Local - Partida]]=0, "-", BS_CONTROLE[[#This Row],[Local - Partida]])</f>
        <v>ZDK2</v>
      </c>
      <c r="AL197" s="278" t="str">
        <f>IF(BS_CONTROLE[[#This Row],[Local - Encerramento]]=0, "-", BS_CONTROLE[[#This Row],[Local - Encerramento]])</f>
        <v>ZDK2</v>
      </c>
      <c r="AM197" s="278" t="str">
        <f>IF(BS_CONTROLE[[#This Row],[Entre - Estações]]=0, "-", BS_CONTROLE[[#This Row],[Entre - Estações]])</f>
        <v>ZVT-ZDK</v>
      </c>
      <c r="AN197" s="278" t="str">
        <f>IF(BS_CONTROLE[[#This Row],[SB]]=0, "-", BS_CONTROLE[[#This Row],[SB]])</f>
        <v>ZVTZDK</v>
      </c>
      <c r="AO197" s="279">
        <f>IF(BS_CONTROLE[[#This Row],[SUB]]=0, "-", BS_CONTROLE[[#This Row],[SUB]])</f>
        <v>78</v>
      </c>
      <c r="AP197" s="280">
        <f>IF(BS_CONTROLE[[#This Row],[KM - Inicio]]=0, "-", BS_CONTROLE[[#This Row],[KM - Inicio]])</f>
        <v>244</v>
      </c>
      <c r="AQ197" s="280">
        <f>IF(BS_CONTROLE[[#This Row],[KM - Fim]]=0, "-", BS_CONTROLE[[#This Row],[KM - Fim]])</f>
        <v>250</v>
      </c>
      <c r="AR197" s="242"/>
      <c r="AS197" s="242"/>
      <c r="AT197" s="242"/>
      <c r="AU197" s="38"/>
      <c r="AV197" s="38"/>
      <c r="AW197" s="38"/>
      <c r="AX197" s="38"/>
      <c r="AY197" s="313">
        <f>IF(D197="","*",IFERROR(IF(ISODD(COUNT(AS197:AX197)),"ERRO",SUM((AT197-AS197),(AV197-AU197),(AX197-AW197))),"ERRO"))</f>
        <v>0</v>
      </c>
      <c r="AZ197" s="13"/>
      <c r="BA197" s="71"/>
      <c r="BB197" s="10" t="str">
        <f>IFERROR(_xlfn.XLOOKUP(AI197, BS_ATIVIDADE[ATIVIDADE],BS_ATIVIDADE[UNIDADE] ), "*")</f>
        <v>Nº DE SOLDA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7" s="11" t="str">
        <f>IFERROR(_xlfn.XLOOKUP(AO197, BASE_MAPA!$D$2:$D$359, BASE_MAPA!$I$2:$I$359), "ERRO")</f>
        <v>ITIRAPINA - BAURU</v>
      </c>
      <c r="BF197" s="281" t="str">
        <f>IF(BS_CONTROLE[[#This Row],[Responsavel pelo boletim]]=0, "-", BS_CONTROLE[[#This Row],[Responsavel pelo boletim]])</f>
        <v xml:space="preserve">Higor </v>
      </c>
      <c r="BG197" s="15"/>
      <c r="BH197" s="16">
        <v>1</v>
      </c>
      <c r="BI197" s="16"/>
      <c r="BJ197" s="16" t="s">
        <v>1591</v>
      </c>
      <c r="BK197" s="16"/>
      <c r="BL197" s="15"/>
      <c r="BM197" s="14"/>
      <c r="BN197" s="14"/>
      <c r="BO197" s="165"/>
      <c r="BP197" s="16"/>
      <c r="BQ197" s="12" t="str">
        <f t="shared" si="23"/>
        <v>Produção e Intervalo</v>
      </c>
      <c r="BR197" s="18">
        <f t="shared" si="24"/>
        <v>0</v>
      </c>
      <c r="BS197" s="18">
        <f t="shared" si="25"/>
        <v>0</v>
      </c>
      <c r="BT197" s="225" t="str">
        <f>IF(BN197="","",SUBSTITUTE(BM197," ","")&amp;SUBSTITUTE(BN197," ",""))</f>
        <v/>
      </c>
    </row>
    <row r="198" spans="1:72">
      <c r="A198" s="50" t="str">
        <f t="shared" si="22"/>
        <v>E1846007</v>
      </c>
      <c r="B198" s="171">
        <v>46007</v>
      </c>
      <c r="C198" s="8">
        <f>IF(BS_CONTROLE[[#This Row],[DATA]]="","",WEEKNUM(BS_CONTROLE[[#This Row],[DATA]]))</f>
        <v>51</v>
      </c>
      <c r="D198" s="51" t="s">
        <v>756</v>
      </c>
      <c r="E198" s="314">
        <v>192</v>
      </c>
      <c r="F198" s="172" t="s">
        <v>610</v>
      </c>
      <c r="G198" s="9" t="str">
        <f>IF(D198="","*",VLOOKUP(F198,BS_ATIVIDADE[#All],3,FALSE))</f>
        <v>CAMINHÂO - SOLDA</v>
      </c>
      <c r="H198" s="204" t="str" cm="1">
        <f t="array" ref="H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198" s="204" t="str" cm="1">
        <f t="array" ref="I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198" s="217">
        <v>78</v>
      </c>
      <c r="K198" s="217">
        <v>175</v>
      </c>
      <c r="L198" s="83">
        <v>178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198" s="173">
        <v>0.35416666666666669</v>
      </c>
      <c r="P198" s="173">
        <v>0.125</v>
      </c>
      <c r="Q198" s="83">
        <v>3</v>
      </c>
      <c r="R198" s="10" t="str">
        <f>IFERROR(_xlfn.XLOOKUP(F198, BS_ATIVIDADE[ATIVIDADE],BS_ATIVIDADE[UNIDADE] ), "*")</f>
        <v>Nº DE SOLDA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8" s="80" t="str">
        <f>IFERROR(_xlfn.XLOOKUP(J198, BASE_MAPA!$D$2:$D$359, BASE_MAPA!$I$2:$I$359), "ERRO")</f>
        <v>ITIRAPINA - BAURU</v>
      </c>
      <c r="V198" s="198" t="s">
        <v>1286</v>
      </c>
      <c r="W198" s="173" t="s">
        <v>1592</v>
      </c>
      <c r="X198" s="218" t="s">
        <v>963</v>
      </c>
      <c r="Y198" s="158" t="s">
        <v>966</v>
      </c>
      <c r="Z198" s="158" t="s">
        <v>964</v>
      </c>
      <c r="AA198" s="83">
        <v>1</v>
      </c>
      <c r="AB198" s="70" t="s">
        <v>954</v>
      </c>
      <c r="AC198" s="70" t="s">
        <v>608</v>
      </c>
      <c r="AD198" s="173">
        <v>0.29166666666666669</v>
      </c>
      <c r="AE198" s="83">
        <v>6252</v>
      </c>
      <c r="AF198" s="83" t="s">
        <v>608</v>
      </c>
      <c r="AG198" s="83" t="s">
        <v>608</v>
      </c>
      <c r="AH198" s="48"/>
      <c r="AI198" s="142" t="str">
        <f>IF(BS_CONTROLE[[#This Row],[Atividade]]=0, "-", BS_CONTROLE[[#This Row],[Atividade]])</f>
        <v>CAMINHÃO DE SOLDA</v>
      </c>
      <c r="AJ198" s="9" t="str">
        <f>IF(D198="","*",VLOOKUP(AI198,BS_ATIVIDADE[#Data],3,FALSE))</f>
        <v>CAMINHÂO - SOLDA</v>
      </c>
      <c r="AK198" s="278" t="str">
        <f>IF(BS_CONTROLE[[#This Row],[Local - Partida]]=0, "-", BS_CONTROLE[[#This Row],[Local - Partida]])</f>
        <v>ZIQ-ZQY</v>
      </c>
      <c r="AL198" s="278" t="str">
        <f>IF(BS_CONTROLE[[#This Row],[Local - Encerramento]]=0, "-", BS_CONTROLE[[#This Row],[Local - Encerramento]])</f>
        <v>ZIQ-ZQY</v>
      </c>
      <c r="AM198" s="278" t="str">
        <f>IF(BS_CONTROLE[[#This Row],[Entre - Estações]]=0, "-", BS_CONTROLE[[#This Row],[Entre - Estações]])</f>
        <v>ZIQ-ZQY</v>
      </c>
      <c r="AN198" s="278" t="str">
        <f>IF(BS_CONTROLE[[#This Row],[SB]]=0, "-", BS_CONTROLE[[#This Row],[SB]])</f>
        <v>ZIQZQY</v>
      </c>
      <c r="AO198" s="279">
        <f>IF(BS_CONTROLE[[#This Row],[SUB]]=0, "-", BS_CONTROLE[[#This Row],[SUB]])</f>
        <v>78</v>
      </c>
      <c r="AP198" s="280">
        <f>IF(BS_CONTROLE[[#This Row],[KM - Inicio]]=0, "-", BS_CONTROLE[[#This Row],[KM - Inicio]])</f>
        <v>175</v>
      </c>
      <c r="AQ198" s="280">
        <f>IF(BS_CONTROLE[[#This Row],[KM - Fim]]=0, "-", BS_CONTROLE[[#This Row],[KM - Fim]])</f>
        <v>178</v>
      </c>
      <c r="AR198" s="242">
        <v>0</v>
      </c>
      <c r="AS198" s="242">
        <v>0</v>
      </c>
      <c r="AT198" s="242">
        <v>0</v>
      </c>
      <c r="AU198" s="38"/>
      <c r="AV198" s="38"/>
      <c r="AW198" s="38"/>
      <c r="AX198" s="38"/>
      <c r="AY198" s="313">
        <f>IF(D198="","*",IFERROR(IF(ISODD(COUNT(AS198:AX198)),"ERRO",SUM((AT198-AS198),(AV198-AU198),(AX198-AW198))),"ERRO"))</f>
        <v>0</v>
      </c>
      <c r="AZ198" s="13"/>
      <c r="BA198" s="71">
        <v>0</v>
      </c>
      <c r="BB198" s="10" t="str">
        <f>IFERROR(_xlfn.XLOOKUP(AI198, BS_ATIVIDADE[ATIVIDADE],BS_ATIVIDADE[UNIDADE] ), "*")</f>
        <v>Nº DE SOLDA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8" s="11" t="str">
        <f>IFERROR(_xlfn.XLOOKUP(AO198, BASE_MAPA!$D$2:$D$359, BASE_MAPA!$I$2:$I$359), "ERRO")</f>
        <v>ITIRAPINA - BAURU</v>
      </c>
      <c r="BF198" s="281" t="str">
        <f>IF(BS_CONTROLE[[#This Row],[Responsavel pelo boletim]]=0, "-", BS_CONTROLE[[#This Row],[Responsavel pelo boletim]])</f>
        <v>Higor</v>
      </c>
      <c r="BG198" s="15"/>
      <c r="BH198" s="16">
        <v>0</v>
      </c>
      <c r="BI198" s="16"/>
      <c r="BJ198" s="16" t="s">
        <v>1580</v>
      </c>
      <c r="BK198" s="16" t="s">
        <v>1580</v>
      </c>
      <c r="BL198" s="15"/>
      <c r="BM198" s="14" t="s">
        <v>984</v>
      </c>
      <c r="BN198" s="14" t="s">
        <v>1005</v>
      </c>
      <c r="BO198" s="165" t="s">
        <v>1076</v>
      </c>
      <c r="BP198" s="16" t="s">
        <v>1580</v>
      </c>
      <c r="BQ198" s="12" t="str">
        <f t="shared" si="23"/>
        <v>Produção e Intervalo</v>
      </c>
      <c r="BR198" s="18">
        <f t="shared" si="24"/>
        <v>0</v>
      </c>
      <c r="BS198" s="18">
        <f t="shared" si="25"/>
        <v>0</v>
      </c>
      <c r="BT198" s="225" t="str">
        <f>IF(BN198="","",SUBSTITUTE(BM198," ","")&amp;SUBSTITUTE(BN198," ",""))</f>
        <v>SuperEquipamento</v>
      </c>
    </row>
    <row r="199" spans="1:72">
      <c r="A199" s="50" t="str">
        <f t="shared" si="22"/>
        <v>V4246007</v>
      </c>
      <c r="B199" s="171">
        <v>46007</v>
      </c>
      <c r="C199" s="8">
        <f>IF(BS_CONTROLE[[#This Row],[DATA]]="","",WEEKNUM(BS_CONTROLE[[#This Row],[DATA]]))</f>
        <v>51</v>
      </c>
      <c r="D199" s="51" t="s">
        <v>787</v>
      </c>
      <c r="E199" s="314">
        <v>193</v>
      </c>
      <c r="F199" s="172" t="s">
        <v>740</v>
      </c>
      <c r="G199" s="9" t="str">
        <f>IF(D199="","*",VLOOKUP(F199,BS_ATIVIDADE[#All],3,FALSE))</f>
        <v>MODERNIZAÇÃO</v>
      </c>
      <c r="H199" s="173" t="s">
        <v>394</v>
      </c>
      <c r="I199" s="173" t="s">
        <v>394</v>
      </c>
      <c r="J199" s="217">
        <v>72</v>
      </c>
      <c r="K199" s="217">
        <v>314.5</v>
      </c>
      <c r="L199" s="83">
        <v>316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99" s="173">
        <v>0.27083333333333331</v>
      </c>
      <c r="P199" s="173">
        <v>8.3333333333333329E-2</v>
      </c>
      <c r="Q199" s="83">
        <v>400</v>
      </c>
      <c r="R199" s="10" t="str">
        <f>IFERROR(_xlfn.XLOOKUP(F199, BS_ATIVIDADE[ATIVIDADE],BS_ATIVIDADE[UNIDADE] ), "*")</f>
        <v>M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99" s="80" t="str">
        <f>IFERROR(_xlfn.XLOOKUP(J199, BASE_MAPA!$D$2:$D$359, BASE_MAPA!$I$2:$I$359), "ERRO")</f>
        <v>ARARAQUARA - COLOMBIA</v>
      </c>
      <c r="V199" s="198" t="s">
        <v>1349</v>
      </c>
      <c r="W199" s="173" t="s">
        <v>1238</v>
      </c>
      <c r="X199" s="218" t="s">
        <v>963</v>
      </c>
      <c r="Y199" s="158" t="s">
        <v>966</v>
      </c>
      <c r="Z199" s="158" t="s">
        <v>959</v>
      </c>
      <c r="AA199" s="83">
        <v>1</v>
      </c>
      <c r="AB199" s="70" t="s">
        <v>954</v>
      </c>
      <c r="AC199" s="70" t="s">
        <v>608</v>
      </c>
      <c r="AD199" s="173">
        <v>0.25</v>
      </c>
      <c r="AE199" s="83">
        <v>6242</v>
      </c>
      <c r="AF199" s="83" t="s">
        <v>608</v>
      </c>
      <c r="AG199" s="83" t="s">
        <v>608</v>
      </c>
      <c r="AH199" s="48"/>
      <c r="AI199" s="142" t="str">
        <f>IF(BS_CONTROLE[[#This Row],[Atividade]]=0, "-", BS_CONTROLE[[#This Row],[Atividade]])</f>
        <v>MODERNIZAÇÃO - SOCADORA</v>
      </c>
      <c r="AJ199" s="9" t="str">
        <f>IF(D199="","*",VLOOKUP(AI199,BS_ATIVIDADE[#Data],3,FALSE))</f>
        <v>MODERNIZAÇÃO</v>
      </c>
      <c r="AK199" s="278" t="str">
        <f>IF(BS_CONTROLE[[#This Row],[Local - Partida]]=0, "-", BS_CONTROLE[[#This Row],[Local - Partida]])</f>
        <v>ZGT1</v>
      </c>
      <c r="AL199" s="278" t="str">
        <f>IF(BS_CONTROLE[[#This Row],[Local - Encerramento]]=0, "-", BS_CONTROLE[[#This Row],[Local - Encerramento]])</f>
        <v>ZGT1</v>
      </c>
      <c r="AM199" s="278" t="str">
        <f>IF(BS_CONTROLE[[#This Row],[Entre - Estações]]=0, "-", BS_CONTROLE[[#This Row],[Entre - Estações]])</f>
        <v>ZGT-ZXE</v>
      </c>
      <c r="AN199" s="278" t="str">
        <f>IF(BS_CONTROLE[[#This Row],[SB]]=0, "-", BS_CONTROLE[[#This Row],[SB]])</f>
        <v>ZGTZXE</v>
      </c>
      <c r="AO199" s="279">
        <f>IF(BS_CONTROLE[[#This Row],[SUB]]=0, "-", BS_CONTROLE[[#This Row],[SUB]])</f>
        <v>72</v>
      </c>
      <c r="AP199" s="280">
        <f>IF(BS_CONTROLE[[#This Row],[KM - Inicio]]=0, "-", BS_CONTROLE[[#This Row],[KM - Inicio]])</f>
        <v>314.5</v>
      </c>
      <c r="AQ199" s="280">
        <f>IF(BS_CONTROLE[[#This Row],[KM - Fim]]=0, "-", BS_CONTROLE[[#This Row],[KM - Fim]])</f>
        <v>316</v>
      </c>
      <c r="AR199" s="242">
        <v>0</v>
      </c>
      <c r="AS199" s="242">
        <v>0</v>
      </c>
      <c r="AT199" s="242">
        <v>0</v>
      </c>
      <c r="AU199" s="38"/>
      <c r="AV199" s="38"/>
      <c r="AW199" s="38"/>
      <c r="AX199" s="38"/>
      <c r="AY199" s="313">
        <f>IF(D199="","*",IFERROR(IF(ISODD(COUNT(AS199:AX199)),"ERRO",SUM((AT199-AS199),(AV199-AU199),(AX199-AW199))),"ERRO"))</f>
        <v>0</v>
      </c>
      <c r="AZ199" s="13"/>
      <c r="BA199" s="71">
        <v>0</v>
      </c>
      <c r="BB199" s="10" t="str">
        <f>IFERROR(_xlfn.XLOOKUP(AI199, BS_ATIVIDADE[ATIVIDADE],BS_ATIVIDADE[UNIDADE] ), "*")</f>
        <v>M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99" s="11" t="str">
        <f>IFERROR(_xlfn.XLOOKUP(AO199, BASE_MAPA!$D$2:$D$359, BASE_MAPA!$I$2:$I$359), "ERRO")</f>
        <v>ARARAQUARA - COLOMBIA</v>
      </c>
      <c r="BF199" s="281" t="str">
        <f>IF(BS_CONTROLE[[#This Row],[Responsavel pelo boletim]]=0, "-", BS_CONTROLE[[#This Row],[Responsavel pelo boletim]])</f>
        <v>Ezequiel</v>
      </c>
      <c r="BG199" s="15"/>
      <c r="BH199" s="16">
        <v>0</v>
      </c>
      <c r="BI199" s="16"/>
      <c r="BJ199" s="16" t="s">
        <v>1589</v>
      </c>
      <c r="BK199" s="16" t="s">
        <v>1589</v>
      </c>
      <c r="BL199" s="15"/>
      <c r="BM199" s="14" t="s">
        <v>986</v>
      </c>
      <c r="BN199" s="14" t="s">
        <v>1005</v>
      </c>
      <c r="BO199" s="165" t="s">
        <v>1078</v>
      </c>
      <c r="BP199" s="16" t="s">
        <v>1589</v>
      </c>
      <c r="BQ199" s="12" t="str">
        <f t="shared" si="23"/>
        <v>Produção e Intervalo</v>
      </c>
      <c r="BR199" s="18">
        <f t="shared" si="24"/>
        <v>0</v>
      </c>
      <c r="BS199" s="18">
        <f t="shared" si="25"/>
        <v>0</v>
      </c>
      <c r="BT199" s="225" t="str">
        <f>IF(BN199="","",SUBSTITUTE(BM199," ","")&amp;SUBSTITUTE(BN199," ",""))</f>
        <v>ModernizaçãoEquipamento</v>
      </c>
    </row>
    <row r="200" spans="1:72">
      <c r="A200" s="50" t="str">
        <f t="shared" si="22"/>
        <v>W9446007</v>
      </c>
      <c r="B200" s="171">
        <v>46007</v>
      </c>
      <c r="C200" s="8">
        <f>IF(BS_CONTROLE[[#This Row],[DATA]]="","",WEEKNUM(BS_CONTROLE[[#This Row],[DATA]]))</f>
        <v>51</v>
      </c>
      <c r="D200" s="51" t="s">
        <v>851</v>
      </c>
      <c r="E200" s="314">
        <v>194</v>
      </c>
      <c r="F200" s="172" t="s">
        <v>784</v>
      </c>
      <c r="G200" s="9" t="str">
        <f>IF(D200="","*",VLOOKUP(F200,BS_ATIVIDADE[#All],3,FALSE))</f>
        <v>PEDRA</v>
      </c>
      <c r="H200" s="173" t="s">
        <v>155</v>
      </c>
      <c r="I200" s="173" t="s">
        <v>155</v>
      </c>
      <c r="J200" s="217">
        <v>101</v>
      </c>
      <c r="K200" s="217">
        <v>1350</v>
      </c>
      <c r="L200" s="83" t="s">
        <v>608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PSI-PSL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PSIPSL</v>
      </c>
      <c r="O200" s="173">
        <v>0.35416666666666669</v>
      </c>
      <c r="P200" s="173">
        <v>4.1666666666666664E-2</v>
      </c>
      <c r="Q200" s="83">
        <v>13</v>
      </c>
      <c r="R200" s="10" t="str">
        <f>IFERROR(_xlfn.XLOOKUP(F200, BS_ATIVIDADE[ATIVIDADE],BS_ATIVIDADE[UNIDADE] ), "*")</f>
        <v>VAGÕES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00" s="80" t="str">
        <f>IFERROR(_xlfn.XLOOKUP(J200, BASE_MAPA!$D$2:$D$359, BASE_MAPA!$I$2:$I$359), "ERRO")</f>
        <v>PORTO NACIONAL - OURO VERDE</v>
      </c>
      <c r="V200" s="198" t="s">
        <v>1593</v>
      </c>
      <c r="W200" s="173" t="s">
        <v>1594</v>
      </c>
      <c r="X200" s="218" t="s">
        <v>963</v>
      </c>
      <c r="Y200" s="158" t="s">
        <v>966</v>
      </c>
      <c r="Z200" s="158" t="s">
        <v>964</v>
      </c>
      <c r="AA200" s="83" t="s">
        <v>1595</v>
      </c>
      <c r="AB200" s="70" t="s">
        <v>954</v>
      </c>
      <c r="AC200" s="70" t="s">
        <v>608</v>
      </c>
      <c r="AD200" s="173">
        <v>0.29166666666666669</v>
      </c>
      <c r="AE200" s="83">
        <v>9206</v>
      </c>
      <c r="AF200" s="83">
        <v>9406</v>
      </c>
      <c r="AG200" s="83" t="s">
        <v>608</v>
      </c>
      <c r="AH200" s="48"/>
      <c r="AI200" s="142" t="str">
        <f>IF(BS_CONTROLE[[#This Row],[Atividade]]=0, "-", BS_CONTROLE[[#This Row],[Atividade]])</f>
        <v>PDM - PEDRA - DESCARGA</v>
      </c>
      <c r="AJ200" s="9" t="str">
        <f>IF(D200="","*",VLOOKUP(AI200,BS_ATIVIDADE[#Data],3,FALSE))</f>
        <v>PEDRA</v>
      </c>
      <c r="AK200" s="278" t="str">
        <f>IF(BS_CONTROLE[[#This Row],[Local - Partida]]=0, "-", BS_CONTROLE[[#This Row],[Local - Partida]])</f>
        <v>PUR2</v>
      </c>
      <c r="AL200" s="278" t="str">
        <f>IF(BS_CONTROLE[[#This Row],[Local - Encerramento]]=0, "-", BS_CONTROLE[[#This Row],[Local - Encerramento]])</f>
        <v>PUR2</v>
      </c>
      <c r="AM200" s="278" t="str">
        <f>IF(BS_CONTROLE[[#This Row],[Entre - Estações]]=0, "-", BS_CONTROLE[[#This Row],[Entre - Estações]])</f>
        <v>PSI-PSL</v>
      </c>
      <c r="AN200" s="278" t="str">
        <f>IF(BS_CONTROLE[[#This Row],[SB]]=0, "-", BS_CONTROLE[[#This Row],[SB]])</f>
        <v>PSIPSL</v>
      </c>
      <c r="AO200" s="279">
        <f>IF(BS_CONTROLE[[#This Row],[SUB]]=0, "-", BS_CONTROLE[[#This Row],[SUB]])</f>
        <v>101</v>
      </c>
      <c r="AP200" s="280">
        <f>IF(BS_CONTROLE[[#This Row],[KM - Inicio]]=0, "-", BS_CONTROLE[[#This Row],[KM - Inicio]])</f>
        <v>1350</v>
      </c>
      <c r="AQ200" s="280" t="str">
        <f>IF(BS_CONTROLE[[#This Row],[KM - Fim]]=0, "-", BS_CONTROLE[[#This Row],[KM - Fim]])</f>
        <v>-</v>
      </c>
      <c r="AR200" s="242">
        <v>0.35694444444444445</v>
      </c>
      <c r="AS200" s="242"/>
      <c r="AT200" s="242"/>
      <c r="AU200" s="38"/>
      <c r="AV200" s="38"/>
      <c r="AW200" s="38"/>
      <c r="AX200" s="38"/>
      <c r="AY200" s="313">
        <f>IF(D200="","*",IFERROR(IF(ISODD(COUNT(AS200:AX200)),"ERRO",SUM((AT200-AS200),(AV200-AU200),(AX200-AW200))),"ERRO"))</f>
        <v>0</v>
      </c>
      <c r="AZ200" s="13"/>
      <c r="BA200" s="71"/>
      <c r="BB200" s="10" t="str">
        <f>IFERROR(_xlfn.XLOOKUP(AI200, BS_ATIVIDADE[ATIVIDADE],BS_ATIVIDADE[UNIDADE] ), "*")</f>
        <v>VAGÕES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00" s="11" t="str">
        <f>IFERROR(_xlfn.XLOOKUP(AO200, BASE_MAPA!$D$2:$D$359, BASE_MAPA!$I$2:$I$359), "ERRO")</f>
        <v>PORTO NACIONAL - OURO VERDE</v>
      </c>
      <c r="BF200" s="281" t="str">
        <f>IF(BS_CONTROLE[[#This Row],[Responsavel pelo boletim]]=0, "-", BS_CONTROLE[[#This Row],[Responsavel pelo boletim]])</f>
        <v xml:space="preserve">Zilmar </v>
      </c>
      <c r="BG200" s="15"/>
      <c r="BH200" s="16">
        <v>1</v>
      </c>
      <c r="BI200" s="16"/>
      <c r="BJ200" s="16" t="s">
        <v>1596</v>
      </c>
      <c r="BK200" s="16"/>
      <c r="BL200" s="15"/>
      <c r="BM200" s="14"/>
      <c r="BN200" s="14"/>
      <c r="BO200" s="165"/>
      <c r="BP200" s="16"/>
      <c r="BQ200" s="12" t="str">
        <f t="shared" si="23"/>
        <v>Produção e Intervalo</v>
      </c>
      <c r="BR200" s="18">
        <f t="shared" si="24"/>
        <v>0</v>
      </c>
      <c r="BS200" s="18">
        <f t="shared" si="25"/>
        <v>0</v>
      </c>
      <c r="BT200" s="225" t="str">
        <f>IF(BN200="","",SUBSTITUTE(BM200," ","")&amp;SUBSTITUTE(BN200," ",""))</f>
        <v/>
      </c>
    </row>
    <row r="201" spans="1:72">
      <c r="A201" s="50" t="str">
        <f t="shared" si="22"/>
        <v>W5746007</v>
      </c>
      <c r="B201" s="171">
        <v>46007</v>
      </c>
      <c r="C201" s="8">
        <f>IF(BS_CONTROLE[[#This Row],[DATA]]="","",WEEKNUM(BS_CONTROLE[[#This Row],[DATA]]))</f>
        <v>51</v>
      </c>
      <c r="D201" s="51" t="s">
        <v>1597</v>
      </c>
      <c r="E201" s="314">
        <v>195</v>
      </c>
      <c r="F201" s="172" t="s">
        <v>622</v>
      </c>
      <c r="G201" s="9" t="str">
        <f>IF(D201="","*",VLOOKUP(F201,BS_ATIVIDADE[#All],3,FALSE))</f>
        <v>OUTROS</v>
      </c>
      <c r="H201" s="173" t="s">
        <v>267</v>
      </c>
      <c r="I201" s="173" t="s">
        <v>305</v>
      </c>
      <c r="J201" s="217">
        <v>102</v>
      </c>
      <c r="K201" s="217">
        <v>1</v>
      </c>
      <c r="L201" s="83" t="s">
        <v>608</v>
      </c>
      <c r="M201" s="204" t="s">
        <v>1598</v>
      </c>
      <c r="N201" s="204" t="s">
        <v>1599</v>
      </c>
      <c r="O201" s="173">
        <v>0.41666666666666669</v>
      </c>
      <c r="P201" s="173">
        <v>4.1666666666666664E-2</v>
      </c>
      <c r="Q201" s="83">
        <v>1</v>
      </c>
      <c r="R201" s="10" t="str">
        <f>IFERROR(_xlfn.XLOOKUP(F201, BS_ATIVIDADE[ATIVIDADE],BS_ATIVIDADE[UNIDADE] ), "*")</f>
        <v>BINÁRIO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01" s="80" t="str">
        <f>IFERROR(_xlfn.XLOOKUP(J201, BASE_MAPA!$D$2:$D$359, BASE_MAPA!$I$2:$I$359), "ERRO")</f>
        <v>OURO VERDE - ANÁPOLIS</v>
      </c>
      <c r="V201" s="198" t="s">
        <v>1253</v>
      </c>
      <c r="W201" s="173" t="s">
        <v>1600</v>
      </c>
      <c r="X201" s="218" t="s">
        <v>963</v>
      </c>
      <c r="Y201" s="158" t="s">
        <v>966</v>
      </c>
      <c r="Z201" s="158" t="s">
        <v>968</v>
      </c>
      <c r="AA201" s="83" t="s">
        <v>1601</v>
      </c>
      <c r="AB201" s="70" t="s">
        <v>954</v>
      </c>
      <c r="AC201" s="70" t="s">
        <v>608</v>
      </c>
      <c r="AD201" s="173">
        <v>0.29166666666666669</v>
      </c>
      <c r="AE201" s="83" t="s">
        <v>608</v>
      </c>
      <c r="AF201" s="83" t="s">
        <v>608</v>
      </c>
      <c r="AG201" s="83" t="s">
        <v>608</v>
      </c>
      <c r="AH201" s="48"/>
      <c r="AI201" s="142" t="str">
        <f>IF(BS_CONTROLE[[#This Row],[Atividade]]=0, "-", BS_CONTROLE[[#This Row],[Atividade]])</f>
        <v>DESLOCAMENTO</v>
      </c>
      <c r="AJ201" s="9" t="str">
        <f>IF(D201="","*",VLOOKUP(AI201,BS_ATIVIDADE[#Data],3,FALSE))</f>
        <v>OUTROS</v>
      </c>
      <c r="AK201" s="278" t="str">
        <f>IF(BS_CONTROLE[[#This Row],[Local - Partida]]=0, "-", BS_CONTROLE[[#This Row],[Local - Partida]])</f>
        <v>POV</v>
      </c>
      <c r="AL201" s="278" t="str">
        <f>IF(BS_CONTROLE[[#This Row],[Local - Encerramento]]=0, "-", BS_CONTROLE[[#This Row],[Local - Encerramento]])</f>
        <v>PSG</v>
      </c>
      <c r="AM201" s="278" t="str">
        <f>IF(BS_CONTROLE[[#This Row],[Entre - Estações]]=0, "-", BS_CONTROLE[[#This Row],[Entre - Estações]])</f>
        <v>POV-PSG</v>
      </c>
      <c r="AN201" s="278" t="str">
        <f>IF(BS_CONTROLE[[#This Row],[SB]]=0, "-", BS_CONTROLE[[#This Row],[SB]])</f>
        <v>POVPSG</v>
      </c>
      <c r="AO201" s="279">
        <f>IF(BS_CONTROLE[[#This Row],[SUB]]=0, "-", BS_CONTROLE[[#This Row],[SUB]])</f>
        <v>102</v>
      </c>
      <c r="AP201" s="280">
        <f>IF(BS_CONTROLE[[#This Row],[KM - Inicio]]=0, "-", BS_CONTROLE[[#This Row],[KM - Inicio]])</f>
        <v>1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>
        <f>IF(D201="","*",IFERROR(IF(ISODD(COUNT(AS201:AX201)),"ERRO",SUM((AT201-AS201),(AV201-AU201),(AX201-AW201))),"ERRO"))</f>
        <v>0</v>
      </c>
      <c r="AZ201" s="13"/>
      <c r="BA201" s="71"/>
      <c r="BB201" s="10" t="str">
        <f>IFERROR(_xlfn.XLOOKUP(AI201, BS_ATIVIDADE[ATIVIDADE],BS_ATIVIDADE[UNIDADE] ), "*")</f>
        <v>BINÁRIO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01" s="11" t="str">
        <f>IFERROR(_xlfn.XLOOKUP(AO201, BASE_MAPA!$D$2:$D$359, BASE_MAPA!$I$2:$I$359), "ERRO")</f>
        <v>OURO VERDE - ANÁPOLIS</v>
      </c>
      <c r="BF201" s="281" t="str">
        <f>IF(BS_CONTROLE[[#This Row],[Responsavel pelo boletim]]=0, "-", BS_CONTROLE[[#This Row],[Responsavel pelo boletim]])</f>
        <v>Lucas</v>
      </c>
      <c r="BG201" s="15"/>
      <c r="BH201" s="16">
        <v>1</v>
      </c>
      <c r="BI201" s="16"/>
      <c r="BJ201" s="16" t="s">
        <v>1602</v>
      </c>
      <c r="BK201" s="16"/>
      <c r="BL201" s="15"/>
      <c r="BM201" s="14"/>
      <c r="BN201" s="14"/>
      <c r="BO201" s="165"/>
      <c r="BP201" s="16"/>
      <c r="BQ201" s="12" t="str">
        <f t="shared" si="23"/>
        <v>Produção e Intervalo</v>
      </c>
      <c r="BR201" s="18">
        <f t="shared" si="24"/>
        <v>0</v>
      </c>
      <c r="BS201" s="18">
        <f t="shared" si="25"/>
        <v>0</v>
      </c>
      <c r="BT201" s="225" t="str">
        <f>IF(BN201="","",SUBSTITUTE(BM201," ","")&amp;SUBSTITUTE(BN201," ",""))</f>
        <v/>
      </c>
    </row>
    <row r="202" spans="1:72" hidden="1">
      <c r="A202" s="50" t="str">
        <f t="shared" si="22"/>
        <v xml:space="preserve">TURMA FIXA VIA </v>
      </c>
      <c r="B202" s="171"/>
      <c r="C202" s="8" t="str">
        <f>IF(BS_CONTROLE[[#This Row],[DATA]]="","",WEEKNUM(BS_CONTROLE[[#This Row],[DATA]]))</f>
        <v/>
      </c>
      <c r="D202" s="51" t="s">
        <v>858</v>
      </c>
      <c r="E202" s="314">
        <v>196</v>
      </c>
      <c r="F202" s="172" t="s">
        <v>798</v>
      </c>
      <c r="G202" s="9" t="str">
        <f>IF(D202="","*",VLOOKUP(F202,BS_ATIVIDADE[#All],3,FALSE))</f>
        <v>TRILHO - SUBSTITUIÇÂO</v>
      </c>
      <c r="H202" s="173"/>
      <c r="I202" s="173"/>
      <c r="J202" s="217"/>
      <c r="K202" s="217"/>
      <c r="L202" s="83" t="s">
        <v>608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M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PDM - SUBSTITUIÇÃO - TRILHO</v>
      </c>
      <c r="AJ202" s="9" t="str">
        <f>IF(D202="","*",VLOOKUP(AI202,BS_ATIVIDADE[#Data],3,FALSE))</f>
        <v>TRILHO - SUBSTITUIÇÂO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>
        <f>IF(D202="","*",IFERROR(IF(ISODD(COUNT(AS202:AX202)),"ERRO",SUM((AT202-AS202),(AV202-AU202),(AX202-AW202))),"ERRO"))</f>
        <v>0</v>
      </c>
      <c r="AZ202" s="13"/>
      <c r="BA202" s="71"/>
      <c r="BB202" s="10" t="str">
        <f>IFERROR(_xlfn.XLOOKUP(AI202, BS_ATIVIDADE[ATIVIDADE],BS_ATIVIDADE[UNIDADE] ), "*")</f>
        <v>M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3"/>
        <v>Aderente</v>
      </c>
      <c r="BR202" s="18" t="str">
        <f t="shared" si="24"/>
        <v>*</v>
      </c>
      <c r="BS202" s="18" t="str">
        <f t="shared" si="25"/>
        <v>*</v>
      </c>
      <c r="BT202" s="225" t="str">
        <f t="shared" si="16"/>
        <v/>
      </c>
    </row>
    <row r="203" spans="1:72" hidden="1">
      <c r="A203" s="50" t="str">
        <f t="shared" si="22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608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3"/>
        <v>Aderente</v>
      </c>
      <c r="BR203" s="18" t="str">
        <f t="shared" si="24"/>
        <v>*</v>
      </c>
      <c r="BS203" s="18" t="str">
        <f t="shared" si="25"/>
        <v>*</v>
      </c>
      <c r="BT203" s="225" t="str">
        <f t="shared" si="16"/>
        <v/>
      </c>
    </row>
    <row r="204" spans="1:72" hidden="1">
      <c r="A204" s="50" t="str">
        <f t="shared" si="22"/>
        <v>W70</v>
      </c>
      <c r="B204" s="171"/>
      <c r="C204" s="8" t="str">
        <f>IF(BS_CONTROLE[[#This Row],[DATA]]="","",WEEKNUM(BS_CONTROLE[[#This Row],[DATA]]))</f>
        <v/>
      </c>
      <c r="D204" s="51" t="s">
        <v>842</v>
      </c>
      <c r="E204" s="314">
        <v>198</v>
      </c>
      <c r="F204" s="172" t="s">
        <v>776</v>
      </c>
      <c r="G204" s="9" t="str">
        <f>IF(D204="","*",VLOOKUP(F204,BS_ATIVIDADE[#All],3,FALSE))</f>
        <v>OUTROS</v>
      </c>
      <c r="H204" s="173" t="s">
        <v>595</v>
      </c>
      <c r="I204" s="173" t="s">
        <v>608</v>
      </c>
      <c r="J204" s="217">
        <v>98</v>
      </c>
      <c r="K204" s="217">
        <v>531</v>
      </c>
      <c r="L204" s="83" t="s">
        <v>608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</v>
      </c>
      <c r="N204" s="204" t="s">
        <v>20</v>
      </c>
      <c r="O204" s="173">
        <v>0.33333333333333331</v>
      </c>
      <c r="P204" s="173">
        <v>4.1666666666666664E-2</v>
      </c>
      <c r="Q204" s="83">
        <v>50</v>
      </c>
      <c r="R204" s="10" t="str">
        <f>IFERROR(_xlfn.XLOOKUP(F204, BS_ATIVIDADE[ATIVIDADE],BS_ATIVIDADE[UNIDADE] ), "*")</f>
        <v>Nº DE DORMENTES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4" s="80" t="str">
        <f>IFERROR(_xlfn.XLOOKUP(J204, BASE_MAPA!$D$2:$D$359, BASE_MAPA!$I$2:$I$359), "ERRO")</f>
        <v>ALTO ARAGUAIA - RONDONOPOLIS</v>
      </c>
      <c r="V204" s="198" t="s">
        <v>1565</v>
      </c>
      <c r="W204" s="173" t="s">
        <v>1603</v>
      </c>
      <c r="X204" s="218" t="s">
        <v>963</v>
      </c>
      <c r="Y204" s="158"/>
      <c r="Z204" s="158" t="s">
        <v>959</v>
      </c>
      <c r="AA204" s="83" t="s">
        <v>1567</v>
      </c>
      <c r="AB204" s="70" t="s">
        <v>954</v>
      </c>
      <c r="AC204" s="70" t="s">
        <v>608</v>
      </c>
      <c r="AD204" s="173">
        <v>0.29166666666666669</v>
      </c>
      <c r="AE204" s="83">
        <v>7632</v>
      </c>
      <c r="AF204" s="83">
        <v>9414</v>
      </c>
      <c r="AG204" s="83" t="s">
        <v>608</v>
      </c>
      <c r="AH204" s="48"/>
      <c r="AI204" s="142" t="str">
        <f>IF(BS_CONTROLE[[#This Row],[Atividade]]=0, "-", BS_CONTROLE[[#This Row],[Atividade]])</f>
        <v xml:space="preserve">PDM - DORMENTE - CARGA </v>
      </c>
      <c r="AJ204" s="9" t="str">
        <f>IF(D204="","*",VLOOKUP(AI204,BS_ATIVIDADE[#Data],3,FALSE))</f>
        <v>OUTROS</v>
      </c>
      <c r="AK204" s="278" t="str">
        <f>IF(BS_CONTROLE[[#This Row],[Local - Partida]]=0, "-", BS_CONTROLE[[#This Row],[Local - Partida]])</f>
        <v>TGR2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TBE</v>
      </c>
      <c r="AN204" s="278" t="str">
        <f>IF(BS_CONTROLE[[#This Row],[SB]]=0, "-", BS_CONTROLE[[#This Row],[SB]])</f>
        <v>TBE2</v>
      </c>
      <c r="AO204" s="279">
        <f>IF(BS_CONTROLE[[#This Row],[SUB]]=0, "-", BS_CONTROLE[[#This Row],[SUB]])</f>
        <v>98</v>
      </c>
      <c r="AP204" s="280">
        <f>IF(BS_CONTROLE[[#This Row],[KM - Inicio]]=0, "-", BS_CONTROLE[[#This Row],[KM - Inicio]])</f>
        <v>531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>
        <f>IF(D204="","*",IFERROR(IF(ISODD(COUNT(AS204:AX204)),"ERRO",SUM((AT204-AS204),(AV204-AU204),(AX204-AW204))),"ERRO"))</f>
        <v>0</v>
      </c>
      <c r="AZ204" s="13"/>
      <c r="BA204" s="71"/>
      <c r="BB204" s="10" t="str">
        <f>IFERROR(_xlfn.XLOOKUP(AI204, BS_ATIVIDADE[ATIVIDADE],BS_ATIVIDADE[UNIDADE] ), "*")</f>
        <v>Nº DE DORMENTES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4" s="11" t="str">
        <f>IFERROR(_xlfn.XLOOKUP(AO204, BASE_MAPA!$D$2:$D$359, BASE_MAPA!$I$2:$I$359), "ERRO")</f>
        <v>ALTO ARAGUAIA - RONDONOPOLIS</v>
      </c>
      <c r="BF204" s="281" t="str">
        <f>IF(BS_CONTROLE[[#This Row],[Responsavel pelo boletim]]=0, "-", BS_CONTROLE[[#This Row],[Responsavel pelo boletim]])</f>
        <v xml:space="preserve">Camila 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3"/>
        <v>Aderente</v>
      </c>
      <c r="BR204" s="18" t="str">
        <f t="shared" si="24"/>
        <v>*</v>
      </c>
      <c r="BS204" s="18" t="str">
        <f t="shared" si="25"/>
        <v>*</v>
      </c>
      <c r="BT204" s="225"/>
    </row>
    <row r="205" spans="1:72" hidden="1">
      <c r="A205" s="50" t="str">
        <f t="shared" si="22"/>
        <v>W70</v>
      </c>
      <c r="B205" s="171"/>
      <c r="C205" s="8" t="str">
        <f>IF(BS_CONTROLE[[#This Row],[DATA]]="","",WEEKNUM(BS_CONTROLE[[#This Row],[DATA]]))</f>
        <v/>
      </c>
      <c r="D205" s="51" t="s">
        <v>842</v>
      </c>
      <c r="E205" s="314">
        <v>199</v>
      </c>
      <c r="F205" s="172" t="s">
        <v>772</v>
      </c>
      <c r="G205" s="9" t="str">
        <f>IF(D205="","*",VLOOKUP(F205,BS_ATIVIDADE[#All],3,FALSE))</f>
        <v>DORMENTE - DESCARGA</v>
      </c>
      <c r="H205" s="173" t="s">
        <v>608</v>
      </c>
      <c r="I205" s="173" t="s">
        <v>593</v>
      </c>
      <c r="J205" s="217">
        <v>98</v>
      </c>
      <c r="K205" s="217">
        <v>550</v>
      </c>
      <c r="L205" s="83" t="s">
        <v>608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TRM1</v>
      </c>
      <c r="O205" s="173">
        <v>0.41666666666666669</v>
      </c>
      <c r="P205" s="173">
        <v>4.1666666666666664E-2</v>
      </c>
      <c r="Q205" s="83">
        <v>50</v>
      </c>
      <c r="R205" s="10" t="str">
        <f>IFERROR(_xlfn.XLOOKUP(F205, BS_ATIVIDADE[ATIVIDADE],BS_ATIVIDADE[UNIDADE] ), "*")</f>
        <v>Nº DE DORMENTES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5" s="80" t="str">
        <f>IFERROR(_xlfn.XLOOKUP(J205, BASE_MAPA!$D$2:$D$359, BASE_MAPA!$I$2:$I$359), "ERRO")</f>
        <v>ALTO ARAGUAIA - RONDONOPOLIS</v>
      </c>
      <c r="V205" s="198" t="s">
        <v>1256</v>
      </c>
      <c r="W205" s="173" t="s">
        <v>1604</v>
      </c>
      <c r="X205" s="218"/>
      <c r="Y205" s="158"/>
      <c r="Z205" s="158" t="s">
        <v>959</v>
      </c>
      <c r="AA205" s="83" t="s">
        <v>1567</v>
      </c>
      <c r="AB205" s="70" t="s">
        <v>954</v>
      </c>
      <c r="AC205" s="70" t="s">
        <v>608</v>
      </c>
      <c r="AD205" s="173">
        <v>0.29166666666666669</v>
      </c>
      <c r="AE205" s="83">
        <v>7632</v>
      </c>
      <c r="AF205" s="83">
        <v>9414</v>
      </c>
      <c r="AG205" s="83" t="s">
        <v>608</v>
      </c>
      <c r="AH205" s="48"/>
      <c r="AI205" s="142" t="str">
        <f>IF(BS_CONTROLE[[#This Row],[Atividade]]=0, "-", BS_CONTROLE[[#This Row],[Atividade]])</f>
        <v>PDM - DESCARGA - DORMENTE</v>
      </c>
      <c r="AJ205" s="9" t="str">
        <f>IF(D205="","*",VLOOKUP(AI205,BS_ATIVIDADE[#Data],3,FALSE))</f>
        <v>DORMENTE - DESCARGA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TGR</v>
      </c>
      <c r="AM205" s="278" t="str">
        <f>IF(BS_CONTROLE[[#This Row],[Entre - Estações]]=0, "-", BS_CONTROLE[[#This Row],[Entre - Estações]])</f>
        <v>TRM</v>
      </c>
      <c r="AN205" s="278" t="str">
        <f>IF(BS_CONTROLE[[#This Row],[SB]]=0, "-", BS_CONTROLE[[#This Row],[SB]])</f>
        <v>TRM1</v>
      </c>
      <c r="AO205" s="279">
        <f>IF(BS_CONTROLE[[#This Row],[SUB]]=0, "-", BS_CONTROLE[[#This Row],[SUB]])</f>
        <v>98</v>
      </c>
      <c r="AP205" s="280">
        <f>IF(BS_CONTROLE[[#This Row],[KM - Inicio]]=0, "-", BS_CONTROLE[[#This Row],[KM - Inicio]])</f>
        <v>550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>
        <f>IF(D205="","*",IFERROR(IF(ISODD(COUNT(AS205:AX205)),"ERRO",SUM((AT205-AS205),(AV205-AU205),(AX205-AW205))),"ERRO"))</f>
        <v>0</v>
      </c>
      <c r="AZ205" s="13"/>
      <c r="BA205" s="71"/>
      <c r="BB205" s="10" t="str">
        <f>IFERROR(_xlfn.XLOOKUP(AI205, BS_ATIVIDADE[ATIVIDADE],BS_ATIVIDADE[UNIDADE] ), "*")</f>
        <v>Nº DE DORMENTES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5" s="11" t="str">
        <f>IFERROR(_xlfn.XLOOKUP(AO205, BASE_MAPA!$D$2:$D$359, BASE_MAPA!$I$2:$I$359), "ERRO")</f>
        <v>ALTO ARAGUAIA - RONDONOPOLIS</v>
      </c>
      <c r="BF205" s="281" t="str">
        <f>IF(BS_CONTROLE[[#This Row],[Responsavel pelo boletim]]=0, "-", BS_CONTROLE[[#This Row],[Responsavel pelo boletim]])</f>
        <v xml:space="preserve">camila 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3"/>
        <v>Aderente</v>
      </c>
      <c r="BR205" s="18" t="str">
        <f t="shared" si="24"/>
        <v>*</v>
      </c>
      <c r="BS205" s="18" t="str">
        <f t="shared" si="25"/>
        <v>*</v>
      </c>
      <c r="BT205" s="225" t="str">
        <f t="shared" si="16"/>
        <v/>
      </c>
    </row>
    <row r="206" spans="1:72" hidden="1">
      <c r="A206" s="50" t="str">
        <f t="shared" si="22"/>
        <v>W48</v>
      </c>
      <c r="B206" s="171"/>
      <c r="C206" s="8" t="str">
        <f>IF(BS_CONTROLE[[#This Row],[DATA]]="","",WEEKNUM(BS_CONTROLE[[#This Row],[DATA]]))</f>
        <v/>
      </c>
      <c r="D206" s="51" t="s">
        <v>832</v>
      </c>
      <c r="E206" s="314">
        <v>184</v>
      </c>
      <c r="F206" s="172" t="s">
        <v>698</v>
      </c>
      <c r="G206" s="9" t="str">
        <f>IF(D206="","*",VLOOKUP(F206,BS_ATIVIDADE[#All],3,FALSE))</f>
        <v>MECANIZAÇÃO - DOL</v>
      </c>
      <c r="H206" s="173" t="s">
        <v>570</v>
      </c>
      <c r="I206" s="173" t="s">
        <v>570</v>
      </c>
      <c r="J206" s="217">
        <v>74</v>
      </c>
      <c r="K206" s="217">
        <v>367.65</v>
      </c>
      <c r="L206" s="83">
        <v>365.65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TSE-TBA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206" s="173">
        <v>0.45833333333333331</v>
      </c>
      <c r="P206" s="173">
        <v>8.3333333333333329E-2</v>
      </c>
      <c r="Q206" s="83">
        <v>1000</v>
      </c>
      <c r="R206" s="10" t="str">
        <f>IFERROR(_xlfn.XLOOKUP(F206, BS_ATIVIDADE[ATIVIDADE],BS_ATIVIDADE[UNIDADE] ), "*")</f>
        <v>M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6" s="80" t="str">
        <f>IFERROR(_xlfn.XLOOKUP(J206, BASE_MAPA!$D$2:$D$359, BASE_MAPA!$I$2:$I$359), "ERRO")</f>
        <v>MARCO INICIAL - ALTO ARAGUAIA</v>
      </c>
      <c r="V206" s="198" t="s">
        <v>1269</v>
      </c>
      <c r="W206" s="173" t="s">
        <v>1373</v>
      </c>
      <c r="X206" s="218" t="s">
        <v>963</v>
      </c>
      <c r="Y206" s="158"/>
      <c r="Z206" s="158" t="s">
        <v>964</v>
      </c>
      <c r="AA206" s="83">
        <v>1</v>
      </c>
      <c r="AB206" s="70" t="s">
        <v>954</v>
      </c>
      <c r="AC206" s="70" t="s">
        <v>608</v>
      </c>
      <c r="AD206" s="173">
        <v>0.29166666666666669</v>
      </c>
      <c r="AE206" s="83">
        <v>6202</v>
      </c>
      <c r="AF206" s="83">
        <v>6203</v>
      </c>
      <c r="AG206" s="83" t="s">
        <v>608</v>
      </c>
      <c r="AH206" s="48"/>
      <c r="AI206" s="142" t="str">
        <f>IF(BS_CONTROLE[[#This Row],[Atividade]]=0, "-", BS_CONTROLE[[#This Row],[Atividade]])</f>
        <v>MECANIZAÇÃO - DOL</v>
      </c>
      <c r="AJ206" s="9" t="str">
        <f>IF(D206="","*",VLOOKUP(AI206,BS_ATIVIDADE[#Data],3,FALSE))</f>
        <v>MECANIZAÇÃO - DOL</v>
      </c>
      <c r="AK206" s="278" t="str">
        <f>IF(BS_CONTROLE[[#This Row],[Local - Partida]]=0, "-", BS_CONTROLE[[#This Row],[Local - Partida]])</f>
        <v>TOM2</v>
      </c>
      <c r="AL206" s="278" t="str">
        <f>IF(BS_CONTROLE[[#This Row],[Local - Encerramento]]=0, "-", BS_CONTROLE[[#This Row],[Local - Encerramento]])</f>
        <v>TOM2</v>
      </c>
      <c r="AM206" s="278" t="str">
        <f>IF(BS_CONTROLE[[#This Row],[Entre - Estações]]=0, "-", BS_CONTROLE[[#This Row],[Entre - Estações]])</f>
        <v>TSE-TBA</v>
      </c>
      <c r="AN206" s="278" t="str">
        <f>IF(BS_CONTROLE[[#This Row],[SB]]=0, "-", BS_CONTROLE[[#This Row],[SB]])</f>
        <v>TSE370</v>
      </c>
      <c r="AO206" s="279">
        <f>IF(BS_CONTROLE[[#This Row],[SUB]]=0, "-", BS_CONTROLE[[#This Row],[SUB]])</f>
        <v>74</v>
      </c>
      <c r="AP206" s="280">
        <f>IF(BS_CONTROLE[[#This Row],[KM - Inicio]]=0, "-", BS_CONTROLE[[#This Row],[KM - Inicio]])</f>
        <v>367.65</v>
      </c>
      <c r="AQ206" s="280">
        <f>IF(BS_CONTROLE[[#This Row],[KM - Fim]]=0, "-", BS_CONTROLE[[#This Row],[KM - Fim]])</f>
        <v>365.65</v>
      </c>
      <c r="AR206" s="242"/>
      <c r="AS206" s="242"/>
      <c r="AT206" s="242"/>
      <c r="AU206" s="38"/>
      <c r="AV206" s="38"/>
      <c r="AW206" s="38"/>
      <c r="AX206" s="38"/>
      <c r="AY206" s="313">
        <f>IF(D206="","*",IFERROR(IF(ISODD(COUNT(AS206:AX206)),"ERRO",SUM((AT206-AS206),(AV206-AU206),(AX206-AW206))),"ERRO"))</f>
        <v>0</v>
      </c>
      <c r="AZ206" s="13"/>
      <c r="BA206" s="71"/>
      <c r="BB206" s="10" t="str">
        <f>IFERROR(_xlfn.XLOOKUP(AI206, BS_ATIVIDADE[ATIVIDADE],BS_ATIVIDADE[UNIDADE] ), "*")</f>
        <v>M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6" s="11" t="str">
        <f>IFERROR(_xlfn.XLOOKUP(AO206, BASE_MAPA!$D$2:$D$359, BASE_MAPA!$I$2:$I$359), "ERRO")</f>
        <v>MARCO INICIAL - ALTO ARAGUAIA</v>
      </c>
      <c r="BF206" s="281" t="str">
        <f>IF(BS_CONTROLE[[#This Row],[Responsavel pelo boletim]]=0, "-", BS_CONTROLE[[#This Row],[Responsavel pelo boletim]])</f>
        <v>Rodrigo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3"/>
        <v>Aderente</v>
      </c>
      <c r="BR206" s="18" t="str">
        <f t="shared" si="24"/>
        <v>*</v>
      </c>
      <c r="BS206" s="18" t="str">
        <f t="shared" si="25"/>
        <v>*</v>
      </c>
      <c r="BT206" s="225" t="str">
        <f t="shared" si="16"/>
        <v/>
      </c>
    </row>
    <row r="207" spans="1:72" hidden="1">
      <c r="A207" s="50" t="str">
        <f t="shared" si="22"/>
        <v>A80</v>
      </c>
      <c r="B207" s="171"/>
      <c r="C207" s="8" t="str">
        <f>IF(BS_CONTROLE[[#This Row],[DATA]]="","",WEEKNUM(BS_CONTROLE[[#This Row],[DATA]]))</f>
        <v/>
      </c>
      <c r="D207" s="51" t="s">
        <v>734</v>
      </c>
      <c r="E207" s="314">
        <v>182</v>
      </c>
      <c r="F207" s="172" t="s">
        <v>682</v>
      </c>
      <c r="G207" s="9" t="str">
        <f>IF(D207="","*",VLOOKUP(F207,BS_ATIVIDADE[#All],3,FALSE))</f>
        <v>OUTROS</v>
      </c>
      <c r="H207" s="173" t="s">
        <v>264</v>
      </c>
      <c r="I207" s="173" t="s">
        <v>1423</v>
      </c>
      <c r="J207" s="217">
        <v>74</v>
      </c>
      <c r="K207" s="217">
        <v>290</v>
      </c>
      <c r="L207" s="83" t="s">
        <v>608</v>
      </c>
      <c r="M207" s="204" t="s">
        <v>1315</v>
      </c>
      <c r="N207" s="204" t="s">
        <v>1316</v>
      </c>
      <c r="O207" s="173">
        <v>0.33333333333333331</v>
      </c>
      <c r="P207" s="173">
        <v>4.1666666666666664E-2</v>
      </c>
      <c r="Q207" s="83">
        <v>1</v>
      </c>
      <c r="R207" s="10" t="str">
        <f>IFERROR(_xlfn.XLOOKUP(F207, BS_ATIVIDADE[ATIVIDADE],BS_ATIVIDADE[UNIDADE] ), "*")</f>
        <v>BINÁRIO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7" s="80" t="str">
        <f>IFERROR(_xlfn.XLOOKUP(J207, BASE_MAPA!$D$2:$D$359, BASE_MAPA!$I$2:$I$359), "ERRO")</f>
        <v>MARCO INICIAL - ALTO ARAGUAIA</v>
      </c>
      <c r="V207" s="198" t="s">
        <v>1572</v>
      </c>
      <c r="W207" s="173" t="s">
        <v>1573</v>
      </c>
      <c r="X207" s="218" t="s">
        <v>963</v>
      </c>
      <c r="Y207" s="158"/>
      <c r="Z207" s="158" t="s">
        <v>959</v>
      </c>
      <c r="AA207" s="83">
        <v>1</v>
      </c>
      <c r="AB207" s="70" t="s">
        <v>954</v>
      </c>
      <c r="AC207" s="70" t="s">
        <v>608</v>
      </c>
      <c r="AD207" s="173">
        <v>0.29166666666666669</v>
      </c>
      <c r="AE207" s="83">
        <v>6380</v>
      </c>
      <c r="AF207" s="83" t="s">
        <v>608</v>
      </c>
      <c r="AG207" s="83" t="s">
        <v>608</v>
      </c>
      <c r="AH207" s="48"/>
      <c r="AI207" s="142" t="str">
        <f>IF(BS_CONTROLE[[#This Row],[Atividade]]=0, "-", BS_CONTROLE[[#This Row],[Atividade]])</f>
        <v>INSPEÇÃO AUTO DE LINHA</v>
      </c>
      <c r="AJ207" s="9" t="str">
        <f>IF(D207="","*",VLOOKUP(AI207,BS_ATIVIDADE[#Data],3,FALSE))</f>
        <v>OUTROS</v>
      </c>
      <c r="AK207" s="278" t="str">
        <f>IF(BS_CONTROLE[[#This Row],[Local - Partida]]=0, "-", BS_CONTROLE[[#This Row],[Local - Partida]])</f>
        <v>TCS2</v>
      </c>
      <c r="AL207" s="278" t="str">
        <f>IF(BS_CONTROLE[[#This Row],[Local - Encerramento]]=0, "-", BS_CONTROLE[[#This Row],[Local - Encerramento]])</f>
        <v>TMI</v>
      </c>
      <c r="AM207" s="278" t="str">
        <f>IF(BS_CONTROLE[[#This Row],[Entre - Estações]]=0, "-", BS_CONTROLE[[#This Row],[Entre - Estações]])</f>
        <v>TCS-TMI</v>
      </c>
      <c r="AN207" s="278" t="str">
        <f>IF(BS_CONTROLE[[#This Row],[SB]]=0, "-", BS_CONTROLE[[#This Row],[SB]])</f>
        <v>TCSTMI</v>
      </c>
      <c r="AO207" s="279">
        <f>IF(BS_CONTROLE[[#This Row],[SUB]]=0, "-", BS_CONTROLE[[#This Row],[SUB]])</f>
        <v>74</v>
      </c>
      <c r="AP207" s="280">
        <f>IF(BS_CONTROLE[[#This Row],[KM - Inicio]]=0, "-", BS_CONTROLE[[#This Row],[KM - Inicio]])</f>
        <v>290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>
        <f>IF(D207="","*",IFERROR(IF(ISODD(COUNT(AS207:AX207)),"ERRO",SUM((AT207-AS207),(AV207-AU207),(AX207-AW207))),"ERRO"))</f>
        <v>0</v>
      </c>
      <c r="AZ207" s="13"/>
      <c r="BA207" s="71"/>
      <c r="BB207" s="10" t="str">
        <f>IFERROR(_xlfn.XLOOKUP(AI207, BS_ATIVIDADE[ATIVIDADE],BS_ATIVIDADE[UNIDADE] ), "*")</f>
        <v>BINÁRIO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7" s="11" t="str">
        <f>IFERROR(_xlfn.XLOOKUP(AO207, BASE_MAPA!$D$2:$D$359, BASE_MAPA!$I$2:$I$359), "ERRO")</f>
        <v>MARCO INICIAL - ALTO ARAGUAIA</v>
      </c>
      <c r="BF207" s="281" t="str">
        <f>IF(BS_CONTROLE[[#This Row],[Responsavel pelo boletim]]=0, "-", BS_CONTROLE[[#This Row],[Responsavel pelo boletim]])</f>
        <v>Heldo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3"/>
        <v>Aderente</v>
      </c>
      <c r="BR207" s="18" t="str">
        <f t="shared" si="24"/>
        <v>*</v>
      </c>
      <c r="BS207" s="18" t="str">
        <f t="shared" si="25"/>
        <v>*</v>
      </c>
      <c r="BT207" s="225" t="str">
        <f t="shared" si="16"/>
        <v/>
      </c>
    </row>
    <row r="208" spans="1:72" hidden="1">
      <c r="A208" s="50" t="str">
        <f t="shared" si="22"/>
        <v>MOD FN</v>
      </c>
      <c r="B208" s="171"/>
      <c r="C208" s="8" t="str">
        <f>IF(BS_CONTROLE[[#This Row],[DATA]]="","",WEEKNUM(BS_CONTROLE[[#This Row],[DATA]]))</f>
        <v/>
      </c>
      <c r="D208" s="51" t="s">
        <v>625</v>
      </c>
      <c r="E208" s="314">
        <v>187</v>
      </c>
      <c r="F208" s="172" t="s">
        <v>605</v>
      </c>
      <c r="G208" s="9" t="str">
        <f>IF(D208="","*",VLOOKUP(F208,BS_ATIVIDADE[#All],3,FALSE))</f>
        <v>OUTROS</v>
      </c>
      <c r="H208" s="173" t="s">
        <v>608</v>
      </c>
      <c r="I208" s="173" t="s">
        <v>608</v>
      </c>
      <c r="J208" s="217">
        <v>74</v>
      </c>
      <c r="K208" s="217">
        <v>215</v>
      </c>
      <c r="L208" s="83">
        <v>210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8" s="204" t="s">
        <v>1581</v>
      </c>
      <c r="O208" s="173">
        <v>0.375</v>
      </c>
      <c r="P208" s="173">
        <v>0.125</v>
      </c>
      <c r="Q208" s="83">
        <v>1</v>
      </c>
      <c r="R208" s="10" t="str">
        <f>IFERROR(_xlfn.XLOOKUP(F208, BS_ATIVIDADE[ATIVIDADE],BS_ATIVIDADE[UNIDADE] ), "*")</f>
        <v>BINÁRIO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8" s="80" t="str">
        <f>IFERROR(_xlfn.XLOOKUP(J208, BASE_MAPA!$D$2:$D$359, BASE_MAPA!$I$2:$I$359), "ERRO")</f>
        <v>MARCO INICIAL - ALTO ARAGUAIA</v>
      </c>
      <c r="V208" s="198" t="s">
        <v>1582</v>
      </c>
      <c r="W208" s="173" t="s">
        <v>1583</v>
      </c>
      <c r="X208" s="218" t="s">
        <v>958</v>
      </c>
      <c r="Y208" s="158"/>
      <c r="Z208" s="158" t="s">
        <v>959</v>
      </c>
      <c r="AA208" s="83" t="s">
        <v>608</v>
      </c>
      <c r="AB208" s="70" t="s">
        <v>608</v>
      </c>
      <c r="AC208" s="70" t="s">
        <v>608</v>
      </c>
      <c r="AD208" s="173" t="s">
        <v>608</v>
      </c>
      <c r="AE208" s="83" t="s">
        <v>608</v>
      </c>
      <c r="AF208" s="83" t="s">
        <v>608</v>
      </c>
      <c r="AG208" s="83" t="s">
        <v>608</v>
      </c>
      <c r="AH208" s="48"/>
      <c r="AI208" s="142" t="str">
        <f>IF(BS_CONTROLE[[#This Row],[Atividade]]=0, "-", BS_CONTROLE[[#This Row],[Atividade]])</f>
        <v>BLOCO</v>
      </c>
      <c r="AJ208" s="9" t="str">
        <f>IF(D208="","*",VLOOKUP(AI208,BS_ATIVIDADE[#Data],3,FALSE))</f>
        <v>OUTROS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TID-TVI</v>
      </c>
      <c r="AN208" s="278" t="str">
        <f>IF(BS_CONTROLE[[#This Row],[SB]]=0, "-", BS_CONTROLE[[#This Row],[SB]])</f>
        <v>213TVI/201213</v>
      </c>
      <c r="AO208" s="279">
        <f>IF(BS_CONTROLE[[#This Row],[SUB]]=0, "-", BS_CONTROLE[[#This Row],[SUB]])</f>
        <v>74</v>
      </c>
      <c r="AP208" s="280">
        <f>IF(BS_CONTROLE[[#This Row],[KM - Inicio]]=0, "-", BS_CONTROLE[[#This Row],[KM - Inicio]])</f>
        <v>215</v>
      </c>
      <c r="AQ208" s="280">
        <f>IF(BS_CONTROLE[[#This Row],[KM - Fim]]=0, "-", BS_CONTROLE[[#This Row],[KM - Fim]])</f>
        <v>210</v>
      </c>
      <c r="AR208" s="242"/>
      <c r="AS208" s="242"/>
      <c r="AT208" s="242"/>
      <c r="AU208" s="38"/>
      <c r="AV208" s="38"/>
      <c r="AW208" s="38"/>
      <c r="AX208" s="38"/>
      <c r="AY208" s="313">
        <f>IF(D208="","*",IFERROR(IF(ISODD(COUNT(AS208:AX208)),"ERRO",SUM((AT208-AS208),(AV208-AU208),(AX208-AW208))),"ERRO"))</f>
        <v>0</v>
      </c>
      <c r="AZ208" s="13"/>
      <c r="BA208" s="71"/>
      <c r="BB208" s="10" t="str">
        <f>IFERROR(_xlfn.XLOOKUP(AI208, BS_ATIVIDADE[ATIVIDADE],BS_ATIVIDADE[UNIDADE] ), "*")</f>
        <v>BINÁRIO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8" s="11" t="str">
        <f>IFERROR(_xlfn.XLOOKUP(AO208, BASE_MAPA!$D$2:$D$359, BASE_MAPA!$I$2:$I$359), "ERRO")</f>
        <v>MARCO INICIAL - ALTO ARAGUAIA</v>
      </c>
      <c r="BF208" s="281" t="str">
        <f>IF(BS_CONTROLE[[#This Row],[Responsavel pelo boletim]]=0, "-", BS_CONTROLE[[#This Row],[Responsavel pelo boletim]])</f>
        <v>Efrain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3"/>
        <v>Aderente</v>
      </c>
      <c r="BR208" s="18" t="str">
        <f t="shared" si="24"/>
        <v>*</v>
      </c>
      <c r="BS208" s="18" t="str">
        <f t="shared" si="25"/>
        <v>*</v>
      </c>
      <c r="BT208" s="225" t="str">
        <f t="shared" si="16"/>
        <v/>
      </c>
    </row>
    <row r="209" spans="1:72" hidden="1">
      <c r="A209" s="50" t="str">
        <f t="shared" si="22"/>
        <v>W50</v>
      </c>
      <c r="B209" s="171"/>
      <c r="C209" s="8" t="str">
        <f>IF(BS_CONTROLE[[#This Row],[DATA]]="","",WEEKNUM(BS_CONTROLE[[#This Row],[DATA]]))</f>
        <v/>
      </c>
      <c r="D209" s="51" t="s">
        <v>833</v>
      </c>
      <c r="E209" s="314">
        <v>188</v>
      </c>
      <c r="F209" s="172" t="s">
        <v>731</v>
      </c>
      <c r="G209" s="9" t="str">
        <f>IF(D209="","*",VLOOKUP(F209,BS_ATIVIDADE[#All],3,FALSE))</f>
        <v>MODERNIZAÇÃO</v>
      </c>
      <c r="H209" s="173" t="s">
        <v>264</v>
      </c>
      <c r="I209" s="173" t="s">
        <v>264</v>
      </c>
      <c r="J209" s="217">
        <v>74</v>
      </c>
      <c r="K209" s="217">
        <v>215</v>
      </c>
      <c r="L209" s="83">
        <v>210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09" s="204" t="s">
        <v>1581</v>
      </c>
      <c r="O209" s="173">
        <v>0.33333333333333331</v>
      </c>
      <c r="P209" s="173">
        <v>6.9444444444444447E-4</v>
      </c>
      <c r="Q209" s="83">
        <v>1400</v>
      </c>
      <c r="R209" s="10" t="str">
        <f>IFERROR(_xlfn.XLOOKUP(F209, BS_ATIVIDADE[ATIVIDADE],BS_ATIVIDADE[UNIDADE] ), "*")</f>
        <v>Nº DE DORMENTES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9" s="80" t="str">
        <f>IFERROR(_xlfn.XLOOKUP(J209, BASE_MAPA!$D$2:$D$359, BASE_MAPA!$I$2:$I$359), "ERRO")</f>
        <v>MARCO INICIAL - ALTO ARAGUAIA</v>
      </c>
      <c r="V209" s="198" t="s">
        <v>1582</v>
      </c>
      <c r="W209" s="173" t="s">
        <v>1585</v>
      </c>
      <c r="X209" s="218" t="s">
        <v>958</v>
      </c>
      <c r="Y209" s="158"/>
      <c r="Z209" s="158" t="s">
        <v>959</v>
      </c>
      <c r="AA209" s="83" t="s">
        <v>1586</v>
      </c>
      <c r="AB209" s="70" t="s">
        <v>954</v>
      </c>
      <c r="AC209" s="70" t="s">
        <v>608</v>
      </c>
      <c r="AD209" s="173">
        <v>0.29166666666666669</v>
      </c>
      <c r="AE209" s="83">
        <v>7671</v>
      </c>
      <c r="AF209" s="83">
        <v>9322</v>
      </c>
      <c r="AG209" s="83" t="s">
        <v>608</v>
      </c>
      <c r="AH209" s="48"/>
      <c r="AI209" s="142" t="str">
        <f>IF(BS_CONTROLE[[#This Row],[Atividade]]=0, "-", BS_CONTROLE[[#This Row],[Atividade]])</f>
        <v>MODERNIZAÇÃO - DORMENTE - DESCARGA</v>
      </c>
      <c r="AJ209" s="9" t="str">
        <f>IF(D209="","*",VLOOKUP(AI209,BS_ATIVIDADE[#Data],3,FALSE))</f>
        <v>MODERNIZAÇÃO</v>
      </c>
      <c r="AK209" s="278" t="str">
        <f>IF(BS_CONTROLE[[#This Row],[Local - Partida]]=0, "-", BS_CONTROLE[[#This Row],[Local - Partida]])</f>
        <v>TCS2</v>
      </c>
      <c r="AL209" s="278" t="str">
        <f>IF(BS_CONTROLE[[#This Row],[Local - Encerramento]]=0, "-", BS_CONTROLE[[#This Row],[Local - Encerramento]])</f>
        <v>TCS2</v>
      </c>
      <c r="AM209" s="278" t="str">
        <f>IF(BS_CONTROLE[[#This Row],[Entre - Estações]]=0, "-", BS_CONTROLE[[#This Row],[Entre - Estações]])</f>
        <v>TID-TVI</v>
      </c>
      <c r="AN209" s="278" t="str">
        <f>IF(BS_CONTROLE[[#This Row],[SB]]=0, "-", BS_CONTROLE[[#This Row],[SB]])</f>
        <v>213TVI/201213</v>
      </c>
      <c r="AO209" s="279">
        <f>IF(BS_CONTROLE[[#This Row],[SUB]]=0, "-", BS_CONTROLE[[#This Row],[SUB]])</f>
        <v>74</v>
      </c>
      <c r="AP209" s="280">
        <f>IF(BS_CONTROLE[[#This Row],[KM - Inicio]]=0, "-", BS_CONTROLE[[#This Row],[KM - Inicio]])</f>
        <v>215</v>
      </c>
      <c r="AQ209" s="280">
        <f>IF(BS_CONTROLE[[#This Row],[KM - Fim]]=0, "-", BS_CONTROLE[[#This Row],[KM - Fim]])</f>
        <v>210</v>
      </c>
      <c r="AR209" s="242"/>
      <c r="AS209" s="242"/>
      <c r="AT209" s="242"/>
      <c r="AU209" s="38"/>
      <c r="AV209" s="38"/>
      <c r="AW209" s="38"/>
      <c r="AX209" s="38"/>
      <c r="AY209" s="313">
        <f>IF(D209="","*",IFERROR(IF(ISODD(COUNT(AS209:AX209)),"ERRO",SUM((AT209-AS209),(AV209-AU209),(AX209-AW209))),"ERRO"))</f>
        <v>0</v>
      </c>
      <c r="AZ209" s="13"/>
      <c r="BA209" s="71"/>
      <c r="BB209" s="10" t="str">
        <f>IFERROR(_xlfn.XLOOKUP(AI209, BS_ATIVIDADE[ATIVIDADE],BS_ATIVIDADE[UNIDADE] ), "*")</f>
        <v>Nº DE DORMENTES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9" s="11" t="str">
        <f>IFERROR(_xlfn.XLOOKUP(AO209, BASE_MAPA!$D$2:$D$359, BASE_MAPA!$I$2:$I$359), "ERRO")</f>
        <v>MARCO INICIAL - ALTO ARAGUAIA</v>
      </c>
      <c r="BF209" s="281" t="str">
        <f>IF(BS_CONTROLE[[#This Row],[Responsavel pelo boletim]]=0, "-", BS_CONTROLE[[#This Row],[Responsavel pelo boletim]])</f>
        <v>Efrain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3"/>
        <v>Aderente</v>
      </c>
      <c r="BR209" s="18" t="str">
        <f t="shared" si="24"/>
        <v>*</v>
      </c>
      <c r="BS209" s="18" t="str">
        <f t="shared" si="25"/>
        <v>*</v>
      </c>
      <c r="BT209" s="225" t="str">
        <f t="shared" si="16"/>
        <v/>
      </c>
    </row>
    <row r="210" spans="1:72" hidden="1">
      <c r="A210" s="50" t="str">
        <f t="shared" si="22"/>
        <v>E17</v>
      </c>
      <c r="B210" s="171"/>
      <c r="C210" s="8" t="str">
        <f>IF(BS_CONTROLE[[#This Row],[DATA]]="","",WEEKNUM(BS_CONTROLE[[#This Row],[DATA]]))</f>
        <v/>
      </c>
      <c r="D210" s="51" t="s">
        <v>753</v>
      </c>
      <c r="E210" s="314">
        <v>191</v>
      </c>
      <c r="F210" s="172" t="s">
        <v>610</v>
      </c>
      <c r="G210" s="9" t="str">
        <f>IF(D210="","*",VLOOKUP(F210,BS_ATIVIDADE[#All],3,FALSE))</f>
        <v>CAMINHÂO - SOLDA</v>
      </c>
      <c r="H210" s="173" t="s">
        <v>469</v>
      </c>
      <c r="I210" s="173" t="s">
        <v>469</v>
      </c>
      <c r="J210" s="217">
        <v>78</v>
      </c>
      <c r="K210" s="217">
        <v>244</v>
      </c>
      <c r="L210" s="83">
        <v>250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210" s="173">
        <v>0.41666666666666669</v>
      </c>
      <c r="P210" s="173">
        <v>0.125</v>
      </c>
      <c r="Q210" s="83">
        <v>3</v>
      </c>
      <c r="R210" s="10" t="str">
        <f>IFERROR(_xlfn.XLOOKUP(F210, BS_ATIVIDADE[ATIVIDADE],BS_ATIVIDADE[UNIDADE] ), "*")</f>
        <v>Nº DE SOLDA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0" s="80" t="str">
        <f>IFERROR(_xlfn.XLOOKUP(J210, BASE_MAPA!$D$2:$D$359, BASE_MAPA!$I$2:$I$359), "ERRO")</f>
        <v>ITIRAPINA - BAURU</v>
      </c>
      <c r="V210" s="198" t="s">
        <v>1590</v>
      </c>
      <c r="W210" s="173" t="s">
        <v>1287</v>
      </c>
      <c r="X210" s="218" t="s">
        <v>963</v>
      </c>
      <c r="Y210" s="158"/>
      <c r="Z210" s="158" t="s">
        <v>959</v>
      </c>
      <c r="AA210" s="83">
        <v>1</v>
      </c>
      <c r="AB210" s="70" t="s">
        <v>954</v>
      </c>
      <c r="AC210" s="70" t="s">
        <v>608</v>
      </c>
      <c r="AD210" s="173">
        <v>0.29166666666666669</v>
      </c>
      <c r="AE210" s="83">
        <v>6251</v>
      </c>
      <c r="AF210" s="83" t="s">
        <v>608</v>
      </c>
      <c r="AG210" s="83" t="s">
        <v>608</v>
      </c>
      <c r="AH210" s="48"/>
      <c r="AI210" s="142" t="str">
        <f>IF(BS_CONTROLE[[#This Row],[Atividade]]=0, "-", BS_CONTROLE[[#This Row],[Atividade]])</f>
        <v>CAMINHÃO DE SOLDA</v>
      </c>
      <c r="AJ210" s="9" t="str">
        <f>IF(D210="","*",VLOOKUP(AI210,BS_ATIVIDADE[#Data],3,FALSE))</f>
        <v>CAMINHÂO - SOLDA</v>
      </c>
      <c r="AK210" s="278" t="str">
        <f>IF(BS_CONTROLE[[#This Row],[Local - Partida]]=0, "-", BS_CONTROLE[[#This Row],[Local - Partida]])</f>
        <v>ZDK2</v>
      </c>
      <c r="AL210" s="278" t="str">
        <f>IF(BS_CONTROLE[[#This Row],[Local - Encerramento]]=0, "-", BS_CONTROLE[[#This Row],[Local - Encerramento]])</f>
        <v>ZDK2</v>
      </c>
      <c r="AM210" s="278" t="str">
        <f>IF(BS_CONTROLE[[#This Row],[Entre - Estações]]=0, "-", BS_CONTROLE[[#This Row],[Entre - Estações]])</f>
        <v>ZVT-ZDK</v>
      </c>
      <c r="AN210" s="278" t="str">
        <f>IF(BS_CONTROLE[[#This Row],[SB]]=0, "-", BS_CONTROLE[[#This Row],[SB]])</f>
        <v>ZVTZDK</v>
      </c>
      <c r="AO210" s="279">
        <f>IF(BS_CONTROLE[[#This Row],[SUB]]=0, "-", BS_CONTROLE[[#This Row],[SUB]])</f>
        <v>78</v>
      </c>
      <c r="AP210" s="280">
        <f>IF(BS_CONTROLE[[#This Row],[KM - Inicio]]=0, "-", BS_CONTROLE[[#This Row],[KM - Inicio]])</f>
        <v>244</v>
      </c>
      <c r="AQ210" s="280">
        <f>IF(BS_CONTROLE[[#This Row],[KM - Fim]]=0, "-", BS_CONTROLE[[#This Row],[KM - Fim]])</f>
        <v>250</v>
      </c>
      <c r="AR210" s="242"/>
      <c r="AS210" s="242"/>
      <c r="AT210" s="242"/>
      <c r="AU210" s="38"/>
      <c r="AV210" s="38"/>
      <c r="AW210" s="38"/>
      <c r="AX210" s="38"/>
      <c r="AY210" s="313">
        <f>IF(D210="","*",IFERROR(IF(ISODD(COUNT(AS210:AX210)),"ERRO",SUM((AT210-AS210),(AV210-AU210),(AX210-AW210))),"ERRO"))</f>
        <v>0</v>
      </c>
      <c r="AZ210" s="13"/>
      <c r="BA210" s="71"/>
      <c r="BB210" s="10" t="str">
        <f>IFERROR(_xlfn.XLOOKUP(AI210, BS_ATIVIDADE[ATIVIDADE],BS_ATIVIDADE[UNIDADE] ), "*")</f>
        <v>Nº DE SOLDA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0" s="11" t="str">
        <f>IFERROR(_xlfn.XLOOKUP(AO210, BASE_MAPA!$D$2:$D$359, BASE_MAPA!$I$2:$I$359), "ERRO")</f>
        <v>ITIRAPINA - BAURU</v>
      </c>
      <c r="BF210" s="281" t="str">
        <f>IF(BS_CONTROLE[[#This Row],[Responsavel pelo boletim]]=0, "-", BS_CONTROLE[[#This Row],[Responsavel pelo boletim]])</f>
        <v xml:space="preserve">Higor 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3"/>
        <v>Aderente</v>
      </c>
      <c r="BR210" s="18" t="str">
        <f t="shared" si="24"/>
        <v>*</v>
      </c>
      <c r="BS210" s="18" t="str">
        <f t="shared" si="25"/>
        <v>*</v>
      </c>
      <c r="BT210" s="225" t="str">
        <f t="shared" si="16"/>
        <v/>
      </c>
    </row>
    <row r="211" spans="1:72" hidden="1">
      <c r="A211" s="50" t="str">
        <f t="shared" si="22"/>
        <v>E18</v>
      </c>
      <c r="B211" s="171"/>
      <c r="C211" s="8" t="str">
        <f>IF(BS_CONTROLE[[#This Row],[DATA]]="","",WEEKNUM(BS_CONTROLE[[#This Row],[DATA]]))</f>
        <v/>
      </c>
      <c r="D211" s="51" t="s">
        <v>756</v>
      </c>
      <c r="E211" s="314">
        <v>192</v>
      </c>
      <c r="F211" s="172" t="s">
        <v>610</v>
      </c>
      <c r="G211" s="9" t="str">
        <f>IF(D211="","*",VLOOKUP(F211,BS_ATIVIDADE[#All],3,FALSE))</f>
        <v>CAMINHÂO - SOLDA</v>
      </c>
      <c r="H211" s="204" t="str" cm="1">
        <f t="array" ref="H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I211" s="204" t="str" cm="1">
        <f t="array" ref="I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J211" s="217">
        <v>78</v>
      </c>
      <c r="K211" s="217">
        <v>175</v>
      </c>
      <c r="L211" s="83">
        <v>178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11" s="173">
        <v>0.35416666666666669</v>
      </c>
      <c r="P211" s="173">
        <v>0.125</v>
      </c>
      <c r="Q211" s="83">
        <v>3</v>
      </c>
      <c r="R211" s="10" t="str">
        <f>IFERROR(_xlfn.XLOOKUP(F211, BS_ATIVIDADE[ATIVIDADE],BS_ATIVIDADE[UNIDADE] ), "*")</f>
        <v>Nº DE SOLDA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11" s="80" t="str">
        <f>IFERROR(_xlfn.XLOOKUP(J211, BASE_MAPA!$D$2:$D$359, BASE_MAPA!$I$2:$I$359), "ERRO")</f>
        <v>ITIRAPINA - BAURU</v>
      </c>
      <c r="V211" s="198" t="s">
        <v>1286</v>
      </c>
      <c r="W211" s="173" t="s">
        <v>1592</v>
      </c>
      <c r="X211" s="218" t="s">
        <v>963</v>
      </c>
      <c r="Y211" s="158"/>
      <c r="Z211" s="158" t="s">
        <v>964</v>
      </c>
      <c r="AA211" s="83">
        <v>1</v>
      </c>
      <c r="AB211" s="70" t="s">
        <v>954</v>
      </c>
      <c r="AC211" s="70" t="s">
        <v>608</v>
      </c>
      <c r="AD211" s="173">
        <v>0.29166666666666669</v>
      </c>
      <c r="AE211" s="83">
        <v>6252</v>
      </c>
      <c r="AF211" s="83" t="s">
        <v>608</v>
      </c>
      <c r="AG211" s="83" t="s">
        <v>608</v>
      </c>
      <c r="AH211" s="48"/>
      <c r="AI211" s="142" t="str">
        <f>IF(BS_CONTROLE[[#This Row],[Atividade]]=0, "-", BS_CONTROLE[[#This Row],[Atividade]])</f>
        <v>CAMINHÃO DE SOLDA</v>
      </c>
      <c r="AJ211" s="9" t="str">
        <f>IF(D211="","*",VLOOKUP(AI211,BS_ATIVIDADE[#Data],3,FALSE))</f>
        <v>CAMINHÂO - SOLDA</v>
      </c>
      <c r="AK211" s="278" t="str">
        <f>IF(BS_CONTROLE[[#This Row],[Local - Partida]]=0, "-", BS_CONTROLE[[#This Row],[Local - Partida]])</f>
        <v>ZIQ-ZQY</v>
      </c>
      <c r="AL211" s="278" t="str">
        <f>IF(BS_CONTROLE[[#This Row],[Local - Encerramento]]=0, "-", BS_CONTROLE[[#This Row],[Local - Encerramento]])</f>
        <v>ZIQ-ZQY</v>
      </c>
      <c r="AM211" s="278" t="str">
        <f>IF(BS_CONTROLE[[#This Row],[Entre - Estações]]=0, "-", BS_CONTROLE[[#This Row],[Entre - Estações]])</f>
        <v>ZIQ-ZQY</v>
      </c>
      <c r="AN211" s="278" t="str">
        <f>IF(BS_CONTROLE[[#This Row],[SB]]=0, "-", BS_CONTROLE[[#This Row],[SB]])</f>
        <v>ZIQZQY</v>
      </c>
      <c r="AO211" s="279">
        <f>IF(BS_CONTROLE[[#This Row],[SUB]]=0, "-", BS_CONTROLE[[#This Row],[SUB]])</f>
        <v>78</v>
      </c>
      <c r="AP211" s="280">
        <f>IF(BS_CONTROLE[[#This Row],[KM - Inicio]]=0, "-", BS_CONTROLE[[#This Row],[KM - Inicio]])</f>
        <v>175</v>
      </c>
      <c r="AQ211" s="280">
        <f>IF(BS_CONTROLE[[#This Row],[KM - Fim]]=0, "-", BS_CONTROLE[[#This Row],[KM - Fim]])</f>
        <v>178</v>
      </c>
      <c r="AR211" s="242"/>
      <c r="AS211" s="242"/>
      <c r="AT211" s="242"/>
      <c r="AU211" s="38"/>
      <c r="AV211" s="38"/>
      <c r="AW211" s="38"/>
      <c r="AX211" s="38"/>
      <c r="AY211" s="313">
        <f>IF(D211="","*",IFERROR(IF(ISODD(COUNT(AS211:AX211)),"ERRO",SUM((AT211-AS211),(AV211-AU211),(AX211-AW211))),"ERRO"))</f>
        <v>0</v>
      </c>
      <c r="AZ211" s="13"/>
      <c r="BA211" s="71"/>
      <c r="BB211" s="10" t="str">
        <f>IFERROR(_xlfn.XLOOKUP(AI211, BS_ATIVIDADE[ATIVIDADE],BS_ATIVIDADE[UNIDADE] ), "*")</f>
        <v>Nº DE SOLDA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11" s="11" t="str">
        <f>IFERROR(_xlfn.XLOOKUP(AO211, BASE_MAPA!$D$2:$D$359, BASE_MAPA!$I$2:$I$359), "ERRO")</f>
        <v>ITIRAPINA - BAURU</v>
      </c>
      <c r="BF211" s="281" t="str">
        <f>IF(BS_CONTROLE[[#This Row],[Responsavel pelo boletim]]=0, "-", BS_CONTROLE[[#This Row],[Responsavel pelo boletim]])</f>
        <v>Higor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3"/>
        <v>Aderente</v>
      </c>
      <c r="BR211" s="18" t="str">
        <f t="shared" si="24"/>
        <v>*</v>
      </c>
      <c r="BS211" s="18" t="str">
        <f t="shared" si="25"/>
        <v>*</v>
      </c>
      <c r="BT211" s="225" t="str">
        <f t="shared" ref="BT211:BT282" si="28">IF(BN211="","",SUBSTITUTE(BM211," ","")&amp;SUBSTITUTE(BN211," ",""))</f>
        <v/>
      </c>
    </row>
    <row r="212" spans="1:72" hidden="1">
      <c r="A212" s="50" t="str">
        <f t="shared" si="22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608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3"/>
        <v>Aderente</v>
      </c>
      <c r="BR212" s="18" t="str">
        <f t="shared" si="24"/>
        <v>*</v>
      </c>
      <c r="BS212" s="18" t="str">
        <f t="shared" si="25"/>
        <v>*</v>
      </c>
      <c r="BT212" s="225" t="str">
        <f t="shared" si="28"/>
        <v/>
      </c>
    </row>
    <row r="213" spans="1:72" hidden="1">
      <c r="A213" s="50" t="str">
        <f t="shared" si="22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608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3"/>
        <v>Aderente</v>
      </c>
      <c r="BR213" s="18" t="str">
        <f t="shared" si="24"/>
        <v>*</v>
      </c>
      <c r="BS213" s="18" t="str">
        <f t="shared" si="25"/>
        <v>*</v>
      </c>
      <c r="BT213" s="225" t="str">
        <f t="shared" si="28"/>
        <v/>
      </c>
    </row>
    <row r="214" spans="1:72" hidden="1">
      <c r="A214" s="50" t="str">
        <f t="shared" si="22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608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3"/>
        <v>Aderente</v>
      </c>
      <c r="BR214" s="18" t="str">
        <f t="shared" si="24"/>
        <v>*</v>
      </c>
      <c r="BS214" s="18" t="str">
        <f t="shared" si="25"/>
        <v>*</v>
      </c>
      <c r="BT214" s="225" t="str">
        <f t="shared" si="28"/>
        <v/>
      </c>
    </row>
    <row r="215" spans="1:72" hidden="1">
      <c r="A215" s="50" t="str">
        <f t="shared" si="22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608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3"/>
        <v>Aderente</v>
      </c>
      <c r="BR215" s="18" t="str">
        <f t="shared" si="24"/>
        <v>*</v>
      </c>
      <c r="BS215" s="18" t="str">
        <f t="shared" si="25"/>
        <v>*</v>
      </c>
      <c r="BT215" s="225" t="str">
        <f t="shared" si="28"/>
        <v/>
      </c>
    </row>
    <row r="216" spans="1:72" hidden="1">
      <c r="A216" s="50" t="str">
        <f t="shared" si="22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608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3"/>
        <v>Aderente</v>
      </c>
      <c r="BR216" s="18" t="str">
        <f t="shared" si="24"/>
        <v>*</v>
      </c>
      <c r="BS216" s="18" t="str">
        <f t="shared" si="25"/>
        <v>*</v>
      </c>
      <c r="BT216" s="225" t="str">
        <f t="shared" si="28"/>
        <v/>
      </c>
    </row>
    <row r="217" spans="1:72" hidden="1">
      <c r="A217" s="50" t="str">
        <f t="shared" si="22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608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3"/>
        <v>Aderente</v>
      </c>
      <c r="BR217" s="18" t="str">
        <f t="shared" si="24"/>
        <v>*</v>
      </c>
      <c r="BS217" s="18" t="str">
        <f t="shared" si="25"/>
        <v>*</v>
      </c>
      <c r="BT217" s="225" t="str">
        <f t="shared" si="28"/>
        <v/>
      </c>
    </row>
    <row r="218" spans="1:72" hidden="1">
      <c r="A218" s="50" t="str">
        <f t="shared" si="22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608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3"/>
        <v>Aderente</v>
      </c>
      <c r="BR218" s="18" t="str">
        <f t="shared" si="24"/>
        <v>*</v>
      </c>
      <c r="BS218" s="18" t="str">
        <f t="shared" si="25"/>
        <v>*</v>
      </c>
      <c r="BT218" s="225" t="str">
        <f t="shared" si="28"/>
        <v/>
      </c>
    </row>
    <row r="219" spans="1:72" hidden="1">
      <c r="A219" s="50" t="str">
        <f t="shared" si="22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608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3"/>
        <v>Aderente</v>
      </c>
      <c r="BR219" s="18" t="str">
        <f t="shared" si="24"/>
        <v>*</v>
      </c>
      <c r="BS219" s="18" t="str">
        <f t="shared" si="25"/>
        <v>*</v>
      </c>
      <c r="BT219" s="225"/>
    </row>
    <row r="220" spans="1:72" hidden="1">
      <c r="A220" s="50" t="str">
        <f t="shared" si="22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608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3"/>
        <v>Aderente</v>
      </c>
      <c r="BR220" s="18" t="str">
        <f t="shared" si="24"/>
        <v>*</v>
      </c>
      <c r="BS220" s="18" t="str">
        <f t="shared" si="25"/>
        <v>*</v>
      </c>
      <c r="BT220" s="225" t="str">
        <f t="shared" si="28"/>
        <v/>
      </c>
    </row>
    <row r="221" spans="1:72" hidden="1">
      <c r="A221" s="50" t="str">
        <f t="shared" si="22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608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3"/>
        <v>Aderente</v>
      </c>
      <c r="BR221" s="18" t="str">
        <f t="shared" si="24"/>
        <v>*</v>
      </c>
      <c r="BS221" s="18" t="str">
        <f t="shared" si="25"/>
        <v>*</v>
      </c>
      <c r="BT221" s="225" t="str">
        <f t="shared" si="28"/>
        <v/>
      </c>
    </row>
    <row r="222" spans="1:72" hidden="1">
      <c r="A222" s="50" t="str">
        <f t="shared" si="22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608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3"/>
        <v>Aderente</v>
      </c>
      <c r="BR222" s="18" t="str">
        <f t="shared" si="24"/>
        <v>*</v>
      </c>
      <c r="BS222" s="18" t="str">
        <f t="shared" si="25"/>
        <v>*</v>
      </c>
      <c r="BT222" s="225" t="str">
        <f t="shared" si="28"/>
        <v/>
      </c>
    </row>
    <row r="223" spans="1:72" hidden="1">
      <c r="A223" s="50" t="str">
        <f t="shared" si="22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608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3"/>
        <v>Aderente</v>
      </c>
      <c r="BR223" s="18" t="str">
        <f t="shared" si="24"/>
        <v>*</v>
      </c>
      <c r="BS223" s="18" t="str">
        <f t="shared" si="25"/>
        <v>*</v>
      </c>
      <c r="BT223" s="225" t="str">
        <f t="shared" si="28"/>
        <v/>
      </c>
    </row>
    <row r="224" spans="1:72" hidden="1">
      <c r="A224" s="50" t="str">
        <f t="shared" si="22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608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3"/>
        <v>Aderente</v>
      </c>
      <c r="BR224" s="18" t="str">
        <f t="shared" si="24"/>
        <v>*</v>
      </c>
      <c r="BS224" s="18" t="str">
        <f t="shared" si="25"/>
        <v>*</v>
      </c>
      <c r="BT224" s="225" t="str">
        <f t="shared" si="28"/>
        <v/>
      </c>
    </row>
    <row r="225" spans="1:72" hidden="1">
      <c r="A225" s="50" t="str">
        <f t="shared" si="22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608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3"/>
        <v>Aderente</v>
      </c>
      <c r="BR225" s="18" t="str">
        <f t="shared" si="24"/>
        <v>*</v>
      </c>
      <c r="BS225" s="18" t="str">
        <f t="shared" si="25"/>
        <v>*</v>
      </c>
      <c r="BT225" s="225" t="str">
        <f t="shared" si="28"/>
        <v/>
      </c>
    </row>
    <row r="226" spans="1:72" hidden="1">
      <c r="A226" s="50" t="str">
        <f t="shared" si="22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608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3"/>
        <v>Aderente</v>
      </c>
      <c r="BR226" s="18" t="str">
        <f t="shared" si="24"/>
        <v>*</v>
      </c>
      <c r="BS226" s="18" t="str">
        <f t="shared" si="25"/>
        <v>*</v>
      </c>
      <c r="BT226" s="225" t="str">
        <f t="shared" si="28"/>
        <v/>
      </c>
    </row>
    <row r="227" spans="1:72" hidden="1">
      <c r="A227" s="50" t="str">
        <f t="shared" si="22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608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3"/>
        <v>Aderente</v>
      </c>
      <c r="BR227" s="18" t="str">
        <f t="shared" si="24"/>
        <v>*</v>
      </c>
      <c r="BS227" s="18" t="str">
        <f t="shared" si="25"/>
        <v>*</v>
      </c>
      <c r="BT227" s="225" t="str">
        <f t="shared" si="28"/>
        <v/>
      </c>
    </row>
    <row r="228" spans="1:72" hidden="1">
      <c r="A228" s="50" t="str">
        <f t="shared" si="22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608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3"/>
        <v>Aderente</v>
      </c>
      <c r="BR228" s="18" t="str">
        <f t="shared" si="24"/>
        <v>*</v>
      </c>
      <c r="BS228" s="18" t="str">
        <f t="shared" si="25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9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608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30">IF(AND(BR229&lt;1,BS229&lt;1),"Produção e Intervalo",IF(BR229&lt;1,"Intervalo",IF(BS229&lt;1,"Produção","Aderente")))</f>
        <v>Aderente</v>
      </c>
      <c r="BR229" s="18" t="str">
        <f t="shared" ref="BR229:BR292" si="31">IF(OR(B229="",F229=""),"*",AY229/P229)</f>
        <v>*</v>
      </c>
      <c r="BS229" s="18" t="str">
        <f t="shared" ref="BS229:BS292" si="32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9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608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30"/>
        <v>Aderente</v>
      </c>
      <c r="BR230" s="18" t="str">
        <f t="shared" si="31"/>
        <v>*</v>
      </c>
      <c r="BS230" s="18" t="str">
        <f t="shared" si="32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9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608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30"/>
        <v>Aderente</v>
      </c>
      <c r="BR231" s="18" t="str">
        <f t="shared" si="31"/>
        <v>*</v>
      </c>
      <c r="BS231" s="18" t="str">
        <f t="shared" si="32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9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608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30"/>
        <v>Aderente</v>
      </c>
      <c r="BR232" s="18" t="str">
        <f t="shared" si="31"/>
        <v>*</v>
      </c>
      <c r="BS232" s="18" t="str">
        <f t="shared" si="32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9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608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30"/>
        <v>Aderente</v>
      </c>
      <c r="BR233" s="18" t="str">
        <f t="shared" si="31"/>
        <v>*</v>
      </c>
      <c r="BS233" s="18" t="str">
        <f t="shared" si="32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9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608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30"/>
        <v>Aderente</v>
      </c>
      <c r="BR234" s="18" t="str">
        <f t="shared" si="31"/>
        <v>*</v>
      </c>
      <c r="BS234" s="18" t="str">
        <f t="shared" si="32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9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608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30"/>
        <v>Aderente</v>
      </c>
      <c r="BR235" s="18" t="str">
        <f t="shared" si="31"/>
        <v>*</v>
      </c>
      <c r="BS235" s="18" t="str">
        <f t="shared" si="32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9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608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30"/>
        <v>Aderente</v>
      </c>
      <c r="BR236" s="18" t="str">
        <f t="shared" si="31"/>
        <v>*</v>
      </c>
      <c r="BS236" s="18" t="str">
        <f t="shared" si="32"/>
        <v>*</v>
      </c>
      <c r="BT236" s="225" t="str">
        <f t="shared" si="28"/>
        <v/>
      </c>
    </row>
    <row r="237" spans="1:72" hidden="1">
      <c r="A237" s="50" t="str">
        <f t="shared" si="29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608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30"/>
        <v>Aderente</v>
      </c>
      <c r="BR237" s="18" t="str">
        <f t="shared" si="31"/>
        <v>*</v>
      </c>
      <c r="BS237" s="18" t="str">
        <f t="shared" si="32"/>
        <v>*</v>
      </c>
      <c r="BT237" s="225" t="str">
        <f t="shared" si="28"/>
        <v/>
      </c>
    </row>
    <row r="238" spans="1:72" hidden="1">
      <c r="A238" s="50" t="str">
        <f t="shared" si="29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608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30"/>
        <v>Aderente</v>
      </c>
      <c r="BR238" s="18" t="str">
        <f t="shared" si="31"/>
        <v>*</v>
      </c>
      <c r="BS238" s="18" t="str">
        <f t="shared" si="32"/>
        <v>*</v>
      </c>
      <c r="BT238" s="225" t="str">
        <f t="shared" si="28"/>
        <v/>
      </c>
    </row>
    <row r="239" spans="1:72" hidden="1">
      <c r="A239" s="50" t="str">
        <f t="shared" si="29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608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30"/>
        <v>Aderente</v>
      </c>
      <c r="BR239" s="18" t="str">
        <f t="shared" si="31"/>
        <v>*</v>
      </c>
      <c r="BS239" s="18" t="str">
        <f t="shared" si="32"/>
        <v>*</v>
      </c>
      <c r="BT239" s="225" t="str">
        <f t="shared" si="28"/>
        <v/>
      </c>
    </row>
    <row r="240" spans="1:72" hidden="1">
      <c r="A240" s="50" t="str">
        <f t="shared" si="29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608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30"/>
        <v>Aderente</v>
      </c>
      <c r="BR240" s="18" t="str">
        <f t="shared" si="31"/>
        <v>*</v>
      </c>
      <c r="BS240" s="18" t="str">
        <f t="shared" si="32"/>
        <v>*</v>
      </c>
      <c r="BT240" s="225" t="str">
        <f t="shared" si="28"/>
        <v/>
      </c>
    </row>
    <row r="241" spans="1:72" hidden="1">
      <c r="A241" s="50" t="str">
        <f t="shared" si="29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608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30"/>
        <v>Aderente</v>
      </c>
      <c r="BR241" s="18" t="str">
        <f t="shared" si="31"/>
        <v>*</v>
      </c>
      <c r="BS241" s="18" t="str">
        <f t="shared" si="32"/>
        <v>*</v>
      </c>
      <c r="BT241" s="225" t="str">
        <f t="shared" si="28"/>
        <v/>
      </c>
    </row>
    <row r="242" spans="1:72" hidden="1">
      <c r="A242" s="50" t="str">
        <f t="shared" si="29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608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30"/>
        <v>Aderente</v>
      </c>
      <c r="BR242" s="18" t="str">
        <f t="shared" si="31"/>
        <v>*</v>
      </c>
      <c r="BS242" s="18" t="str">
        <f t="shared" si="32"/>
        <v>*</v>
      </c>
      <c r="BT242" s="225" t="str">
        <f t="shared" si="28"/>
        <v/>
      </c>
    </row>
    <row r="243" spans="1:72" hidden="1">
      <c r="A243" s="50" t="str">
        <f t="shared" si="29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608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30"/>
        <v>Aderente</v>
      </c>
      <c r="BR243" s="18" t="str">
        <f t="shared" si="31"/>
        <v>*</v>
      </c>
      <c r="BS243" s="18" t="str">
        <f t="shared" si="32"/>
        <v>*</v>
      </c>
      <c r="BT243" s="225" t="str">
        <f t="shared" si="28"/>
        <v/>
      </c>
    </row>
    <row r="244" spans="1:72" hidden="1">
      <c r="A244" s="50" t="str">
        <f t="shared" si="29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608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30"/>
        <v>Aderente</v>
      </c>
      <c r="BR244" s="18" t="str">
        <f t="shared" si="31"/>
        <v>*</v>
      </c>
      <c r="BS244" s="18" t="str">
        <f t="shared" si="32"/>
        <v>*</v>
      </c>
      <c r="BT244" s="225" t="str">
        <f t="shared" si="28"/>
        <v/>
      </c>
    </row>
    <row r="245" spans="1:72" hidden="1">
      <c r="A245" s="50" t="str">
        <f t="shared" si="29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608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30"/>
        <v>Aderente</v>
      </c>
      <c r="BR245" s="18" t="str">
        <f t="shared" si="31"/>
        <v>*</v>
      </c>
      <c r="BS245" s="18" t="str">
        <f t="shared" si="32"/>
        <v>*</v>
      </c>
      <c r="BT245" s="225" t="str">
        <f t="shared" si="28"/>
        <v/>
      </c>
    </row>
    <row r="246" spans="1:72" hidden="1">
      <c r="A246" s="50" t="str">
        <f t="shared" si="29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608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30"/>
        <v>Aderente</v>
      </c>
      <c r="BR246" s="18" t="str">
        <f t="shared" si="31"/>
        <v>*</v>
      </c>
      <c r="BS246" s="18" t="str">
        <f t="shared" si="32"/>
        <v>*</v>
      </c>
      <c r="BT246" s="225"/>
    </row>
    <row r="247" spans="1:72" hidden="1">
      <c r="A247" s="50" t="str">
        <f t="shared" si="29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608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30"/>
        <v>Aderente</v>
      </c>
      <c r="BR247" s="18" t="str">
        <f t="shared" si="31"/>
        <v>*</v>
      </c>
      <c r="BS247" s="18" t="str">
        <f t="shared" si="32"/>
        <v>*</v>
      </c>
      <c r="BT247" s="225"/>
    </row>
    <row r="248" spans="1:72" hidden="1">
      <c r="A248" s="50" t="str">
        <f t="shared" si="29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608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30"/>
        <v>Aderente</v>
      </c>
      <c r="BR248" s="18" t="str">
        <f t="shared" si="31"/>
        <v>*</v>
      </c>
      <c r="BS248" s="18" t="str">
        <f t="shared" si="32"/>
        <v>*</v>
      </c>
      <c r="BT248" s="225"/>
    </row>
    <row r="249" spans="1:72" hidden="1">
      <c r="A249" s="50" t="str">
        <f t="shared" si="29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608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30"/>
        <v>Aderente</v>
      </c>
      <c r="BR249" s="18" t="str">
        <f t="shared" si="31"/>
        <v>*</v>
      </c>
      <c r="BS249" s="18" t="str">
        <f t="shared" si="32"/>
        <v>*</v>
      </c>
      <c r="BT249" s="225"/>
    </row>
    <row r="250" spans="1:72" hidden="1">
      <c r="A250" s="50" t="str">
        <f t="shared" si="29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608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30"/>
        <v>Aderente</v>
      </c>
      <c r="BR250" s="18" t="str">
        <f t="shared" si="31"/>
        <v>*</v>
      </c>
      <c r="BS250" s="18" t="str">
        <f t="shared" si="32"/>
        <v>*</v>
      </c>
      <c r="BT250" s="225"/>
    </row>
    <row r="251" spans="1:72" hidden="1">
      <c r="A251" s="50" t="str">
        <f t="shared" si="29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608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30"/>
        <v>Aderente</v>
      </c>
      <c r="BR251" s="18" t="str">
        <f t="shared" si="31"/>
        <v>*</v>
      </c>
      <c r="BS251" s="18" t="str">
        <f t="shared" si="32"/>
        <v>*</v>
      </c>
      <c r="BT251" s="225" t="str">
        <f t="shared" si="28"/>
        <v/>
      </c>
    </row>
    <row r="252" spans="1:72" hidden="1">
      <c r="A252" s="50" t="str">
        <f t="shared" si="29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608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30"/>
        <v>Aderente</v>
      </c>
      <c r="BR252" s="18" t="str">
        <f t="shared" si="31"/>
        <v>*</v>
      </c>
      <c r="BS252" s="18" t="str">
        <f t="shared" si="32"/>
        <v>*</v>
      </c>
      <c r="BT252" s="225" t="str">
        <f t="shared" si="28"/>
        <v/>
      </c>
    </row>
    <row r="253" spans="1:72" hidden="1">
      <c r="A253" s="50" t="str">
        <f t="shared" si="29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608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30"/>
        <v>Aderente</v>
      </c>
      <c r="BR253" s="18" t="str">
        <f t="shared" si="31"/>
        <v>*</v>
      </c>
      <c r="BS253" s="18" t="str">
        <f t="shared" si="32"/>
        <v>*</v>
      </c>
      <c r="BT253" s="225" t="str">
        <f t="shared" si="28"/>
        <v/>
      </c>
    </row>
    <row r="254" spans="1:72" hidden="1">
      <c r="A254" s="50" t="str">
        <f t="shared" si="29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608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30"/>
        <v>Aderente</v>
      </c>
      <c r="BR254" s="18" t="str">
        <f t="shared" si="31"/>
        <v>*</v>
      </c>
      <c r="BS254" s="18" t="str">
        <f t="shared" si="32"/>
        <v>*</v>
      </c>
      <c r="BT254" s="225" t="str">
        <f t="shared" si="28"/>
        <v/>
      </c>
    </row>
    <row r="255" spans="1:72" hidden="1">
      <c r="A255" s="50" t="str">
        <f t="shared" si="29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608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30"/>
        <v>Aderente</v>
      </c>
      <c r="BR255" s="18" t="str">
        <f t="shared" si="31"/>
        <v>*</v>
      </c>
      <c r="BS255" s="18" t="str">
        <f t="shared" si="32"/>
        <v>*</v>
      </c>
      <c r="BT255" s="225" t="str">
        <f t="shared" si="28"/>
        <v/>
      </c>
    </row>
    <row r="256" spans="1:72" hidden="1">
      <c r="A256" s="50" t="str">
        <f t="shared" si="29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608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30"/>
        <v>Aderente</v>
      </c>
      <c r="BR256" s="18" t="str">
        <f t="shared" si="31"/>
        <v>*</v>
      </c>
      <c r="BS256" s="18" t="str">
        <f t="shared" si="32"/>
        <v>*</v>
      </c>
      <c r="BT256" s="225" t="str">
        <f t="shared" si="28"/>
        <v/>
      </c>
    </row>
    <row r="257" spans="1:72" hidden="1">
      <c r="A257" s="50" t="str">
        <f t="shared" si="29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608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30"/>
        <v>Aderente</v>
      </c>
      <c r="BR257" s="18" t="str">
        <f t="shared" si="31"/>
        <v>*</v>
      </c>
      <c r="BS257" s="18" t="str">
        <f t="shared" si="32"/>
        <v>*</v>
      </c>
      <c r="BT257" s="225" t="str">
        <f t="shared" si="28"/>
        <v/>
      </c>
    </row>
    <row r="258" spans="1:72" hidden="1">
      <c r="A258" s="50" t="str">
        <f t="shared" si="29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608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30"/>
        <v>Aderente</v>
      </c>
      <c r="BR258" s="18" t="str">
        <f t="shared" si="31"/>
        <v>*</v>
      </c>
      <c r="BS258" s="18" t="str">
        <f t="shared" si="32"/>
        <v>*</v>
      </c>
      <c r="BT258" s="225" t="str">
        <f t="shared" si="28"/>
        <v/>
      </c>
    </row>
    <row r="259" spans="1:72" hidden="1">
      <c r="A259" s="50" t="str">
        <f t="shared" si="29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608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30"/>
        <v>Aderente</v>
      </c>
      <c r="BR259" s="18" t="str">
        <f t="shared" si="31"/>
        <v>*</v>
      </c>
      <c r="BS259" s="18" t="str">
        <f t="shared" si="32"/>
        <v>*</v>
      </c>
      <c r="BT259" s="225" t="str">
        <f t="shared" si="28"/>
        <v/>
      </c>
    </row>
    <row r="260" spans="1:72" hidden="1">
      <c r="A260" s="50" t="str">
        <f t="shared" si="29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608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30"/>
        <v>Aderente</v>
      </c>
      <c r="BR260" s="18" t="str">
        <f t="shared" si="31"/>
        <v>*</v>
      </c>
      <c r="BS260" s="18" t="str">
        <f t="shared" si="32"/>
        <v>*</v>
      </c>
      <c r="BT260" s="225" t="str">
        <f t="shared" si="28"/>
        <v/>
      </c>
    </row>
    <row r="261" spans="1:72" hidden="1">
      <c r="A261" s="50" t="str">
        <f t="shared" si="29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608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30"/>
        <v>Aderente</v>
      </c>
      <c r="BR261" s="18" t="str">
        <f t="shared" si="31"/>
        <v>*</v>
      </c>
      <c r="BS261" s="18" t="str">
        <f t="shared" si="32"/>
        <v>*</v>
      </c>
      <c r="BT261" s="225" t="str">
        <f t="shared" si="28"/>
        <v/>
      </c>
    </row>
    <row r="262" spans="1:72" hidden="1">
      <c r="A262" s="50" t="str">
        <f t="shared" si="29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608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30"/>
        <v>Aderente</v>
      </c>
      <c r="BR262" s="18" t="str">
        <f t="shared" si="31"/>
        <v>*</v>
      </c>
      <c r="BS262" s="18" t="str">
        <f t="shared" si="32"/>
        <v>*</v>
      </c>
      <c r="BT262" s="225" t="str">
        <f t="shared" si="28"/>
        <v/>
      </c>
    </row>
    <row r="263" spans="1:72" hidden="1">
      <c r="A263" s="50" t="str">
        <f t="shared" si="29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608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30"/>
        <v>Aderente</v>
      </c>
      <c r="BR263" s="18" t="str">
        <f t="shared" si="31"/>
        <v>*</v>
      </c>
      <c r="BS263" s="18" t="str">
        <f t="shared" si="32"/>
        <v>*</v>
      </c>
      <c r="BT263" s="225" t="str">
        <f t="shared" si="28"/>
        <v/>
      </c>
    </row>
    <row r="264" spans="1:72" hidden="1">
      <c r="A264" s="50" t="str">
        <f t="shared" si="29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608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30"/>
        <v>Aderente</v>
      </c>
      <c r="BR264" s="18" t="str">
        <f t="shared" si="31"/>
        <v>*</v>
      </c>
      <c r="BS264" s="18" t="str">
        <f t="shared" si="32"/>
        <v>*</v>
      </c>
      <c r="BT264" s="225" t="str">
        <f t="shared" si="28"/>
        <v/>
      </c>
    </row>
    <row r="265" spans="1:72" hidden="1">
      <c r="A265" s="50" t="str">
        <f t="shared" si="29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608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30"/>
        <v>Aderente</v>
      </c>
      <c r="BR265" s="18" t="str">
        <f t="shared" si="31"/>
        <v>*</v>
      </c>
      <c r="BS265" s="18" t="str">
        <f t="shared" si="32"/>
        <v>*</v>
      </c>
      <c r="BT265" s="225" t="str">
        <f t="shared" si="28"/>
        <v/>
      </c>
    </row>
    <row r="266" spans="1:72" hidden="1">
      <c r="A266" s="50" t="str">
        <f t="shared" si="29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608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30"/>
        <v>Aderente</v>
      </c>
      <c r="BR266" s="18" t="str">
        <f t="shared" si="31"/>
        <v>*</v>
      </c>
      <c r="BS266" s="18" t="str">
        <f t="shared" si="32"/>
        <v>*</v>
      </c>
      <c r="BT266" s="225" t="str">
        <f t="shared" si="28"/>
        <v/>
      </c>
    </row>
    <row r="267" spans="1:72" hidden="1">
      <c r="A267" s="50" t="str">
        <f t="shared" si="29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608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30"/>
        <v>Aderente</v>
      </c>
      <c r="BR267" s="18" t="str">
        <f t="shared" si="31"/>
        <v>*</v>
      </c>
      <c r="BS267" s="18" t="str">
        <f t="shared" si="32"/>
        <v>*</v>
      </c>
      <c r="BT267" s="225" t="str">
        <f t="shared" si="28"/>
        <v/>
      </c>
    </row>
    <row r="268" spans="1:72" hidden="1">
      <c r="A268" s="50" t="str">
        <f t="shared" si="29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608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30"/>
        <v>Aderente</v>
      </c>
      <c r="BR268" s="18" t="str">
        <f t="shared" si="31"/>
        <v>*</v>
      </c>
      <c r="BS268" s="18" t="str">
        <f t="shared" si="32"/>
        <v>*</v>
      </c>
      <c r="BT268" s="225" t="str">
        <f t="shared" si="28"/>
        <v/>
      </c>
    </row>
    <row r="269" spans="1:72" hidden="1">
      <c r="A269" s="50" t="str">
        <f t="shared" si="29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608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30"/>
        <v>Aderente</v>
      </c>
      <c r="BR269" s="18" t="str">
        <f t="shared" si="31"/>
        <v>*</v>
      </c>
      <c r="BS269" s="18" t="str">
        <f t="shared" si="32"/>
        <v>*</v>
      </c>
      <c r="BT269" s="225" t="str">
        <f t="shared" si="28"/>
        <v/>
      </c>
    </row>
    <row r="270" spans="1:72" hidden="1">
      <c r="A270" s="50" t="str">
        <f t="shared" si="29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608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30"/>
        <v>Aderente</v>
      </c>
      <c r="BR270" s="18" t="str">
        <f t="shared" si="31"/>
        <v>*</v>
      </c>
      <c r="BS270" s="18" t="str">
        <f t="shared" si="32"/>
        <v>*</v>
      </c>
      <c r="BT270" s="225" t="str">
        <f t="shared" si="28"/>
        <v/>
      </c>
    </row>
    <row r="271" spans="1:72" hidden="1">
      <c r="A271" s="50" t="str">
        <f t="shared" si="29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608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30"/>
        <v>Aderente</v>
      </c>
      <c r="BR271" s="18" t="str">
        <f t="shared" si="31"/>
        <v>*</v>
      </c>
      <c r="BS271" s="18" t="str">
        <f t="shared" si="32"/>
        <v>*</v>
      </c>
      <c r="BT271" s="225" t="str">
        <f t="shared" si="28"/>
        <v/>
      </c>
    </row>
    <row r="272" spans="1:72" hidden="1">
      <c r="A272" s="50" t="str">
        <f t="shared" si="29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608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30"/>
        <v>Aderente</v>
      </c>
      <c r="BR272" s="18" t="str">
        <f t="shared" si="31"/>
        <v>*</v>
      </c>
      <c r="BS272" s="18" t="str">
        <f t="shared" si="32"/>
        <v>*</v>
      </c>
      <c r="BT272" s="225" t="str">
        <f t="shared" si="28"/>
        <v/>
      </c>
    </row>
    <row r="273" spans="1:72" hidden="1">
      <c r="A273" s="50" t="str">
        <f t="shared" si="29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608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30"/>
        <v>Aderente</v>
      </c>
      <c r="BR273" s="18" t="str">
        <f t="shared" si="31"/>
        <v>*</v>
      </c>
      <c r="BS273" s="18" t="str">
        <f t="shared" si="32"/>
        <v>*</v>
      </c>
      <c r="BT273" s="225" t="str">
        <f t="shared" si="28"/>
        <v/>
      </c>
    </row>
    <row r="274" spans="1:72" hidden="1">
      <c r="A274" s="50" t="str">
        <f t="shared" si="29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608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30"/>
        <v>Aderente</v>
      </c>
      <c r="BR274" s="18" t="str">
        <f t="shared" si="31"/>
        <v>*</v>
      </c>
      <c r="BS274" s="18" t="str">
        <f t="shared" si="32"/>
        <v>*</v>
      </c>
      <c r="BT274" s="225" t="str">
        <f t="shared" si="28"/>
        <v/>
      </c>
    </row>
    <row r="275" spans="1:72" hidden="1">
      <c r="A275" s="50" t="str">
        <f t="shared" si="29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608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30"/>
        <v>Aderente</v>
      </c>
      <c r="BR275" s="18" t="str">
        <f t="shared" si="31"/>
        <v>*</v>
      </c>
      <c r="BS275" s="18" t="str">
        <f t="shared" si="32"/>
        <v>*</v>
      </c>
      <c r="BT275" s="225" t="str">
        <f t="shared" si="28"/>
        <v/>
      </c>
    </row>
    <row r="276" spans="1:72" hidden="1">
      <c r="A276" s="50" t="str">
        <f t="shared" si="29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608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30"/>
        <v>Aderente</v>
      </c>
      <c r="BR276" s="18" t="str">
        <f t="shared" si="31"/>
        <v>*</v>
      </c>
      <c r="BS276" s="18" t="str">
        <f t="shared" si="32"/>
        <v>*</v>
      </c>
      <c r="BT276" s="225" t="str">
        <f t="shared" si="28"/>
        <v/>
      </c>
    </row>
    <row r="277" spans="1:72" hidden="1">
      <c r="A277" s="50" t="str">
        <f t="shared" si="29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608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30"/>
        <v>Aderente</v>
      </c>
      <c r="BR277" s="18" t="str">
        <f t="shared" si="31"/>
        <v>*</v>
      </c>
      <c r="BS277" s="18" t="str">
        <f t="shared" si="32"/>
        <v>*</v>
      </c>
      <c r="BT277" s="225" t="str">
        <f t="shared" si="28"/>
        <v/>
      </c>
    </row>
    <row r="278" spans="1:72" hidden="1">
      <c r="A278" s="50" t="str">
        <f t="shared" si="29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608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30"/>
        <v>Aderente</v>
      </c>
      <c r="BR278" s="18" t="str">
        <f t="shared" si="31"/>
        <v>*</v>
      </c>
      <c r="BS278" s="18" t="str">
        <f t="shared" si="32"/>
        <v>*</v>
      </c>
      <c r="BT278" s="225" t="str">
        <f t="shared" si="28"/>
        <v/>
      </c>
    </row>
    <row r="279" spans="1:72" hidden="1">
      <c r="A279" s="50" t="str">
        <f t="shared" si="29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608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30"/>
        <v>Aderente</v>
      </c>
      <c r="BR279" s="18" t="str">
        <f t="shared" si="31"/>
        <v>*</v>
      </c>
      <c r="BS279" s="18" t="str">
        <f t="shared" si="32"/>
        <v>*</v>
      </c>
      <c r="BT279" s="225" t="str">
        <f t="shared" si="28"/>
        <v/>
      </c>
    </row>
    <row r="280" spans="1:72" hidden="1">
      <c r="A280" s="50" t="str">
        <f t="shared" si="29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608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30"/>
        <v>Aderente</v>
      </c>
      <c r="BR280" s="18" t="str">
        <f t="shared" si="31"/>
        <v>*</v>
      </c>
      <c r="BS280" s="18" t="str">
        <f t="shared" si="32"/>
        <v>*</v>
      </c>
      <c r="BT280" s="225" t="str">
        <f t="shared" si="28"/>
        <v/>
      </c>
    </row>
    <row r="281" spans="1:72" hidden="1">
      <c r="A281" s="50" t="str">
        <f t="shared" si="29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608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30"/>
        <v>Aderente</v>
      </c>
      <c r="BR281" s="18" t="str">
        <f t="shared" si="31"/>
        <v>*</v>
      </c>
      <c r="BS281" s="18" t="str">
        <f t="shared" si="32"/>
        <v>*</v>
      </c>
      <c r="BT281" s="225" t="str">
        <f t="shared" si="28"/>
        <v/>
      </c>
    </row>
    <row r="282" spans="1:72" hidden="1">
      <c r="A282" s="50" t="str">
        <f t="shared" si="29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608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30"/>
        <v>Aderente</v>
      </c>
      <c r="BR282" s="18" t="str">
        <f t="shared" si="31"/>
        <v>*</v>
      </c>
      <c r="BS282" s="18" t="str">
        <f t="shared" si="32"/>
        <v>*</v>
      </c>
      <c r="BT282" s="225" t="str">
        <f t="shared" si="28"/>
        <v/>
      </c>
    </row>
    <row r="283" spans="1:72" hidden="1">
      <c r="A283" s="50" t="str">
        <f t="shared" si="29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608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30"/>
        <v>Aderente</v>
      </c>
      <c r="BR283" s="18" t="str">
        <f t="shared" si="31"/>
        <v>*</v>
      </c>
      <c r="BS283" s="18" t="str">
        <f t="shared" si="32"/>
        <v>*</v>
      </c>
      <c r="BT283" s="225" t="str">
        <f t="shared" ref="BT283:BT346" si="33">IF(BN283="","",SUBSTITUTE(BM283," ","")&amp;SUBSTITUTE(BN283," ",""))</f>
        <v/>
      </c>
    </row>
    <row r="284" spans="1:72" hidden="1">
      <c r="A284" s="50" t="str">
        <f t="shared" si="29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608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30"/>
        <v>Aderente</v>
      </c>
      <c r="BR284" s="18" t="str">
        <f t="shared" si="31"/>
        <v>*</v>
      </c>
      <c r="BS284" s="18" t="str">
        <f t="shared" si="32"/>
        <v>*</v>
      </c>
      <c r="BT284" s="225" t="str">
        <f t="shared" si="33"/>
        <v/>
      </c>
    </row>
    <row r="285" spans="1:72" hidden="1">
      <c r="A285" s="50" t="str">
        <f t="shared" si="29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608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30"/>
        <v>Aderente</v>
      </c>
      <c r="BR285" s="18" t="str">
        <f t="shared" si="31"/>
        <v>*</v>
      </c>
      <c r="BS285" s="18" t="str">
        <f t="shared" si="32"/>
        <v>*</v>
      </c>
      <c r="BT285" s="225" t="str">
        <f t="shared" si="33"/>
        <v/>
      </c>
    </row>
    <row r="286" spans="1:72" hidden="1">
      <c r="A286" s="50" t="str">
        <f t="shared" si="29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608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30"/>
        <v>Aderente</v>
      </c>
      <c r="BR286" s="18" t="str">
        <f t="shared" si="31"/>
        <v>*</v>
      </c>
      <c r="BS286" s="18" t="str">
        <f t="shared" si="32"/>
        <v>*</v>
      </c>
      <c r="BT286" s="225" t="str">
        <f t="shared" si="33"/>
        <v/>
      </c>
    </row>
    <row r="287" spans="1:72" hidden="1">
      <c r="A287" s="50" t="str">
        <f t="shared" si="29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608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30"/>
        <v>Aderente</v>
      </c>
      <c r="BR287" s="18" t="str">
        <f t="shared" si="31"/>
        <v>*</v>
      </c>
      <c r="BS287" s="18" t="str">
        <f t="shared" si="32"/>
        <v>*</v>
      </c>
      <c r="BT287" s="225" t="str">
        <f t="shared" si="33"/>
        <v/>
      </c>
    </row>
    <row r="288" spans="1:72" hidden="1">
      <c r="A288" s="50" t="str">
        <f t="shared" si="29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608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30"/>
        <v>Aderente</v>
      </c>
      <c r="BR288" s="18" t="str">
        <f t="shared" si="31"/>
        <v>*</v>
      </c>
      <c r="BS288" s="18" t="str">
        <f t="shared" si="32"/>
        <v>*</v>
      </c>
      <c r="BT288" s="225" t="str">
        <f t="shared" si="33"/>
        <v/>
      </c>
    </row>
    <row r="289" spans="1:72" hidden="1">
      <c r="A289" s="50" t="str">
        <f t="shared" si="29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608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30"/>
        <v>Aderente</v>
      </c>
      <c r="BR289" s="18" t="str">
        <f t="shared" si="31"/>
        <v>*</v>
      </c>
      <c r="BS289" s="18" t="str">
        <f t="shared" si="32"/>
        <v>*</v>
      </c>
      <c r="BT289" s="225" t="str">
        <f t="shared" si="33"/>
        <v/>
      </c>
    </row>
    <row r="290" spans="1:72" hidden="1">
      <c r="A290" s="50" t="str">
        <f t="shared" si="29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608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30"/>
        <v>Aderente</v>
      </c>
      <c r="BR290" s="18" t="str">
        <f t="shared" si="31"/>
        <v>*</v>
      </c>
      <c r="BS290" s="18" t="str">
        <f t="shared" si="32"/>
        <v>*</v>
      </c>
      <c r="BT290" s="225" t="str">
        <f t="shared" si="33"/>
        <v/>
      </c>
    </row>
    <row r="291" spans="1:72" hidden="1">
      <c r="A291" s="50" t="str">
        <f t="shared" si="29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608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30"/>
        <v>Aderente</v>
      </c>
      <c r="BR291" s="18" t="str">
        <f t="shared" si="31"/>
        <v>*</v>
      </c>
      <c r="BS291" s="18" t="str">
        <f t="shared" si="32"/>
        <v>*</v>
      </c>
      <c r="BT291" s="225" t="str">
        <f t="shared" si="33"/>
        <v/>
      </c>
    </row>
    <row r="292" spans="1:72" hidden="1">
      <c r="A292" s="50" t="str">
        <f t="shared" si="29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608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30"/>
        <v>Aderente</v>
      </c>
      <c r="BR292" s="18" t="str">
        <f t="shared" si="31"/>
        <v>*</v>
      </c>
      <c r="BS292" s="18" t="str">
        <f t="shared" si="32"/>
        <v>*</v>
      </c>
      <c r="BT292" s="225" t="str">
        <f t="shared" si="33"/>
        <v/>
      </c>
    </row>
    <row r="293" spans="1:72" hidden="1">
      <c r="A293" s="50" t="str">
        <f t="shared" ref="A293:A301" si="34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608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5">IF(AND(BR293&lt;1,BS293&lt;1),"Produção e Intervalo",IF(BR293&lt;1,"Intervalo",IF(BS293&lt;1,"Produção","Aderente")))</f>
        <v>Aderente</v>
      </c>
      <c r="BR293" s="18" t="str">
        <f t="shared" ref="BR293:BR301" si="36">IF(OR(B293="",F293=""),"*",AY293/P293)</f>
        <v>*</v>
      </c>
      <c r="BS293" s="18" t="str">
        <f t="shared" ref="BS293:BS301" si="37">IF(OR(B293="",F293=""),"*",BA293/Q293)</f>
        <v>*</v>
      </c>
      <c r="BT293" s="225" t="str">
        <f t="shared" si="33"/>
        <v/>
      </c>
    </row>
    <row r="294" spans="1:72" hidden="1">
      <c r="A294" s="50" t="str">
        <f t="shared" si="34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608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5"/>
        <v>Aderente</v>
      </c>
      <c r="BR294" s="18" t="str">
        <f t="shared" si="36"/>
        <v>*</v>
      </c>
      <c r="BS294" s="18" t="str">
        <f t="shared" si="37"/>
        <v>*</v>
      </c>
      <c r="BT294" s="225" t="str">
        <f t="shared" si="33"/>
        <v/>
      </c>
    </row>
    <row r="295" spans="1:72" hidden="1">
      <c r="A295" s="50" t="str">
        <f t="shared" si="34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608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5"/>
        <v>Aderente</v>
      </c>
      <c r="BR295" s="18" t="str">
        <f t="shared" si="36"/>
        <v>*</v>
      </c>
      <c r="BS295" s="18" t="str">
        <f t="shared" si="37"/>
        <v>*</v>
      </c>
      <c r="BT295" s="225" t="str">
        <f t="shared" si="33"/>
        <v/>
      </c>
    </row>
    <row r="296" spans="1:72" hidden="1">
      <c r="A296" s="50" t="str">
        <f t="shared" si="34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608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5"/>
        <v>Aderente</v>
      </c>
      <c r="BR296" s="18" t="str">
        <f t="shared" si="36"/>
        <v>*</v>
      </c>
      <c r="BS296" s="18" t="str">
        <f t="shared" si="37"/>
        <v>*</v>
      </c>
      <c r="BT296" s="225" t="str">
        <f t="shared" si="33"/>
        <v/>
      </c>
    </row>
    <row r="297" spans="1:72" hidden="1">
      <c r="A297" s="50" t="str">
        <f t="shared" si="34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608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5"/>
        <v>Aderente</v>
      </c>
      <c r="BR297" s="18" t="str">
        <f t="shared" si="36"/>
        <v>*</v>
      </c>
      <c r="BS297" s="18" t="str">
        <f t="shared" si="37"/>
        <v>*</v>
      </c>
      <c r="BT297" s="225" t="str">
        <f t="shared" si="33"/>
        <v/>
      </c>
    </row>
    <row r="298" spans="1:72" hidden="1">
      <c r="A298" s="50" t="str">
        <f t="shared" si="34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608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5"/>
        <v>Aderente</v>
      </c>
      <c r="BR298" s="18" t="str">
        <f t="shared" si="36"/>
        <v>*</v>
      </c>
      <c r="BS298" s="18" t="str">
        <f t="shared" si="37"/>
        <v>*</v>
      </c>
      <c r="BT298" s="225" t="str">
        <f t="shared" si="33"/>
        <v/>
      </c>
    </row>
    <row r="299" spans="1:72" hidden="1">
      <c r="A299" s="50" t="str">
        <f t="shared" si="34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608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5"/>
        <v>Aderente</v>
      </c>
      <c r="BR299" s="18" t="str">
        <f t="shared" si="36"/>
        <v>*</v>
      </c>
      <c r="BS299" s="18" t="str">
        <f t="shared" si="37"/>
        <v>*</v>
      </c>
      <c r="BT299" s="225" t="str">
        <f t="shared" si="33"/>
        <v/>
      </c>
    </row>
    <row r="300" spans="1:72" hidden="1">
      <c r="A300" s="50" t="str">
        <f t="shared" si="34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608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5"/>
        <v>Aderente</v>
      </c>
      <c r="BR300" s="18" t="str">
        <f t="shared" si="36"/>
        <v>*</v>
      </c>
      <c r="BS300" s="18" t="str">
        <f t="shared" si="37"/>
        <v>*</v>
      </c>
      <c r="BT300" s="225" t="str">
        <f t="shared" si="33"/>
        <v/>
      </c>
    </row>
    <row r="301" spans="1:72" hidden="1">
      <c r="A301" s="50" t="str">
        <f t="shared" si="34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608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5"/>
        <v>Aderente</v>
      </c>
      <c r="BR301" s="18" t="str">
        <f t="shared" si="36"/>
        <v>*</v>
      </c>
      <c r="BS301" s="18" t="str">
        <f t="shared" si="37"/>
        <v>*</v>
      </c>
      <c r="BT301" s="225" t="str">
        <f t="shared" si="33"/>
        <v/>
      </c>
    </row>
    <row r="302" spans="1:72" hidden="1">
      <c r="A302" s="50" t="str">
        <f t="shared" ref="A302:A365" si="38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608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9">IF(AND(BR302&lt;1,BS302&lt;1),"Produção e Intervalo",IF(BR302&lt;1,"Intervalo",IF(BS302&lt;1,"Produção","Aderente")))</f>
        <v>Aderente</v>
      </c>
      <c r="BR302" s="18" t="str">
        <f t="shared" ref="BR302:BR365" si="40">IF(OR(B302="",F302=""),"*",AY302/P302)</f>
        <v>*</v>
      </c>
      <c r="BS302" s="18" t="str">
        <f t="shared" ref="BS302:BS365" si="41">IF(OR(B302="",F302=""),"*",BA302/Q302)</f>
        <v>*</v>
      </c>
      <c r="BT302" s="225" t="str">
        <f t="shared" si="33"/>
        <v/>
      </c>
    </row>
    <row r="303" spans="1:72" hidden="1">
      <c r="A303" s="50" t="str">
        <f t="shared" si="38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608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9"/>
        <v>Aderente</v>
      </c>
      <c r="BR303" s="18" t="str">
        <f t="shared" si="40"/>
        <v>*</v>
      </c>
      <c r="BS303" s="18" t="str">
        <f t="shared" si="41"/>
        <v>*</v>
      </c>
      <c r="BT303" s="225" t="str">
        <f t="shared" si="33"/>
        <v/>
      </c>
    </row>
    <row r="304" spans="1:72" hidden="1">
      <c r="A304" s="50" t="str">
        <f t="shared" si="38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608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9"/>
        <v>Aderente</v>
      </c>
      <c r="BR304" s="18" t="str">
        <f t="shared" si="40"/>
        <v>*</v>
      </c>
      <c r="BS304" s="18" t="str">
        <f t="shared" si="41"/>
        <v>*</v>
      </c>
      <c r="BT304" s="225" t="str">
        <f t="shared" si="33"/>
        <v/>
      </c>
    </row>
    <row r="305" spans="1:72" hidden="1">
      <c r="A305" s="50" t="str">
        <f t="shared" si="38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608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9"/>
        <v>Aderente</v>
      </c>
      <c r="BR305" s="18" t="str">
        <f t="shared" si="40"/>
        <v>*</v>
      </c>
      <c r="BS305" s="18" t="str">
        <f t="shared" si="41"/>
        <v>*</v>
      </c>
      <c r="BT305" s="225" t="str">
        <f t="shared" si="33"/>
        <v/>
      </c>
    </row>
    <row r="306" spans="1:72" hidden="1">
      <c r="A306" s="50" t="str">
        <f t="shared" si="38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608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9"/>
        <v>Aderente</v>
      </c>
      <c r="BR306" s="18" t="str">
        <f t="shared" si="40"/>
        <v>*</v>
      </c>
      <c r="BS306" s="18" t="str">
        <f t="shared" si="41"/>
        <v>*</v>
      </c>
      <c r="BT306" s="225" t="str">
        <f t="shared" si="33"/>
        <v/>
      </c>
    </row>
    <row r="307" spans="1:72" hidden="1">
      <c r="A307" s="50" t="str">
        <f t="shared" si="38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608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9"/>
        <v>Aderente</v>
      </c>
      <c r="BR307" s="18" t="str">
        <f t="shared" si="40"/>
        <v>*</v>
      </c>
      <c r="BS307" s="18" t="str">
        <f t="shared" si="41"/>
        <v>*</v>
      </c>
      <c r="BT307" s="225" t="str">
        <f t="shared" si="33"/>
        <v/>
      </c>
    </row>
    <row r="308" spans="1:72" hidden="1">
      <c r="A308" s="50" t="str">
        <f t="shared" si="38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608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9"/>
        <v>Aderente</v>
      </c>
      <c r="BR308" s="18" t="str">
        <f t="shared" si="40"/>
        <v>*</v>
      </c>
      <c r="BS308" s="18" t="str">
        <f t="shared" si="41"/>
        <v>*</v>
      </c>
      <c r="BT308" s="225" t="str">
        <f t="shared" si="33"/>
        <v/>
      </c>
    </row>
    <row r="309" spans="1:72" hidden="1">
      <c r="A309" s="50" t="str">
        <f t="shared" si="38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608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9"/>
        <v>Aderente</v>
      </c>
      <c r="BR309" s="18" t="str">
        <f t="shared" si="40"/>
        <v>*</v>
      </c>
      <c r="BS309" s="18" t="str">
        <f t="shared" si="41"/>
        <v>*</v>
      </c>
      <c r="BT309" s="225" t="str">
        <f t="shared" si="33"/>
        <v/>
      </c>
    </row>
    <row r="310" spans="1:72" hidden="1">
      <c r="A310" s="50" t="str">
        <f t="shared" si="38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608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9"/>
        <v>Aderente</v>
      </c>
      <c r="BR310" s="18" t="str">
        <f t="shared" si="40"/>
        <v>*</v>
      </c>
      <c r="BS310" s="18" t="str">
        <f t="shared" si="41"/>
        <v>*</v>
      </c>
      <c r="BT310" s="225" t="str">
        <f t="shared" si="33"/>
        <v/>
      </c>
    </row>
    <row r="311" spans="1:72" hidden="1">
      <c r="A311" s="50" t="str">
        <f t="shared" si="38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608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9"/>
        <v>Aderente</v>
      </c>
      <c r="BR311" s="18" t="str">
        <f t="shared" si="40"/>
        <v>*</v>
      </c>
      <c r="BS311" s="18" t="str">
        <f t="shared" si="41"/>
        <v>*</v>
      </c>
      <c r="BT311" s="225" t="str">
        <f t="shared" si="33"/>
        <v/>
      </c>
    </row>
    <row r="312" spans="1:72" hidden="1">
      <c r="A312" s="50" t="str">
        <f t="shared" si="38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608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9"/>
        <v>Aderente</v>
      </c>
      <c r="BR312" s="18" t="str">
        <f t="shared" si="40"/>
        <v>*</v>
      </c>
      <c r="BS312" s="18" t="str">
        <f t="shared" si="41"/>
        <v>*</v>
      </c>
      <c r="BT312" s="225" t="str">
        <f t="shared" si="33"/>
        <v/>
      </c>
    </row>
    <row r="313" spans="1:72" hidden="1">
      <c r="A313" s="50" t="str">
        <f t="shared" si="38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608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9"/>
        <v>Aderente</v>
      </c>
      <c r="BR313" s="18" t="str">
        <f t="shared" si="40"/>
        <v>*</v>
      </c>
      <c r="BS313" s="18" t="str">
        <f t="shared" si="41"/>
        <v>*</v>
      </c>
      <c r="BT313" s="225" t="str">
        <f t="shared" si="33"/>
        <v/>
      </c>
    </row>
    <row r="314" spans="1:72" hidden="1">
      <c r="A314" s="50" t="str">
        <f t="shared" si="38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608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9"/>
        <v>Aderente</v>
      </c>
      <c r="BR314" s="18" t="str">
        <f t="shared" si="40"/>
        <v>*</v>
      </c>
      <c r="BS314" s="18" t="str">
        <f t="shared" si="41"/>
        <v>*</v>
      </c>
      <c r="BT314" s="225" t="str">
        <f t="shared" si="33"/>
        <v/>
      </c>
    </row>
    <row r="315" spans="1:72" hidden="1">
      <c r="A315" s="50" t="str">
        <f t="shared" si="38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608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9"/>
        <v>Aderente</v>
      </c>
      <c r="BR315" s="18" t="str">
        <f t="shared" si="40"/>
        <v>*</v>
      </c>
      <c r="BS315" s="18" t="str">
        <f t="shared" si="41"/>
        <v>*</v>
      </c>
      <c r="BT315" s="225" t="str">
        <f t="shared" si="33"/>
        <v/>
      </c>
    </row>
    <row r="316" spans="1:72" hidden="1">
      <c r="A316" s="50" t="str">
        <f t="shared" si="38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608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9"/>
        <v>Aderente</v>
      </c>
      <c r="BR316" s="18" t="str">
        <f t="shared" si="40"/>
        <v>*</v>
      </c>
      <c r="BS316" s="18" t="str">
        <f t="shared" si="41"/>
        <v>*</v>
      </c>
      <c r="BT316" s="225" t="str">
        <f t="shared" si="33"/>
        <v/>
      </c>
    </row>
    <row r="317" spans="1:72" hidden="1">
      <c r="A317" s="50" t="str">
        <f t="shared" si="38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608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9"/>
        <v>Aderente</v>
      </c>
      <c r="BR317" s="18" t="str">
        <f t="shared" si="40"/>
        <v>*</v>
      </c>
      <c r="BS317" s="18" t="str">
        <f t="shared" si="41"/>
        <v>*</v>
      </c>
      <c r="BT317" s="225" t="str">
        <f t="shared" si="33"/>
        <v/>
      </c>
    </row>
    <row r="318" spans="1:72" hidden="1">
      <c r="A318" s="50" t="str">
        <f t="shared" si="38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608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9"/>
        <v>Aderente</v>
      </c>
      <c r="BR318" s="18" t="str">
        <f t="shared" si="40"/>
        <v>*</v>
      </c>
      <c r="BS318" s="18" t="str">
        <f t="shared" si="41"/>
        <v>*</v>
      </c>
      <c r="BT318" s="225" t="str">
        <f t="shared" si="33"/>
        <v/>
      </c>
    </row>
    <row r="319" spans="1:72" hidden="1">
      <c r="A319" s="50" t="str">
        <f t="shared" si="38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608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9"/>
        <v>Aderente</v>
      </c>
      <c r="BR319" s="18" t="str">
        <f t="shared" si="40"/>
        <v>*</v>
      </c>
      <c r="BS319" s="18" t="str">
        <f t="shared" si="41"/>
        <v>*</v>
      </c>
      <c r="BT319" s="225" t="str">
        <f t="shared" si="33"/>
        <v/>
      </c>
    </row>
    <row r="320" spans="1:72" hidden="1">
      <c r="A320" s="50" t="str">
        <f t="shared" si="38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608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9"/>
        <v>Aderente</v>
      </c>
      <c r="BR320" s="18" t="str">
        <f t="shared" si="40"/>
        <v>*</v>
      </c>
      <c r="BS320" s="18" t="str">
        <f t="shared" si="41"/>
        <v>*</v>
      </c>
      <c r="BT320" s="225" t="str">
        <f t="shared" si="33"/>
        <v/>
      </c>
    </row>
    <row r="321" spans="1:72" hidden="1">
      <c r="A321" s="50" t="str">
        <f t="shared" si="38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608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9"/>
        <v>Aderente</v>
      </c>
      <c r="BR321" s="18" t="str">
        <f t="shared" si="40"/>
        <v>*</v>
      </c>
      <c r="BS321" s="18" t="str">
        <f t="shared" si="41"/>
        <v>*</v>
      </c>
      <c r="BT321" s="225" t="str">
        <f t="shared" si="33"/>
        <v/>
      </c>
    </row>
    <row r="322" spans="1:72" hidden="1">
      <c r="A322" s="50" t="str">
        <f t="shared" si="38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608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9"/>
        <v>Aderente</v>
      </c>
      <c r="BR322" s="18" t="str">
        <f t="shared" si="40"/>
        <v>*</v>
      </c>
      <c r="BS322" s="18" t="str">
        <f t="shared" si="41"/>
        <v>*</v>
      </c>
      <c r="BT322" s="225" t="str">
        <f t="shared" si="33"/>
        <v/>
      </c>
    </row>
    <row r="323" spans="1:72" hidden="1">
      <c r="A323" s="50" t="str">
        <f t="shared" si="38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608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9"/>
        <v>Aderente</v>
      </c>
      <c r="BR323" s="18" t="str">
        <f t="shared" si="40"/>
        <v>*</v>
      </c>
      <c r="BS323" s="18" t="str">
        <f t="shared" si="41"/>
        <v>*</v>
      </c>
      <c r="BT323" s="225" t="str">
        <f t="shared" si="33"/>
        <v/>
      </c>
    </row>
    <row r="324" spans="1:72" hidden="1">
      <c r="A324" s="50" t="str">
        <f t="shared" si="38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608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9"/>
        <v>Aderente</v>
      </c>
      <c r="BR324" s="18" t="str">
        <f t="shared" si="40"/>
        <v>*</v>
      </c>
      <c r="BS324" s="18" t="str">
        <f t="shared" si="41"/>
        <v>*</v>
      </c>
      <c r="BT324" s="225" t="str">
        <f t="shared" si="33"/>
        <v/>
      </c>
    </row>
    <row r="325" spans="1:72" ht="16.5" hidden="1" customHeight="1">
      <c r="A325" s="50" t="str">
        <f t="shared" si="38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608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9"/>
        <v>Aderente</v>
      </c>
      <c r="BR325" s="18" t="str">
        <f t="shared" si="40"/>
        <v>*</v>
      </c>
      <c r="BS325" s="18" t="str">
        <f t="shared" si="41"/>
        <v>*</v>
      </c>
      <c r="BT325" s="225" t="str">
        <f t="shared" si="33"/>
        <v/>
      </c>
    </row>
    <row r="326" spans="1:72" hidden="1">
      <c r="A326" s="50" t="str">
        <f t="shared" si="38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608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9"/>
        <v>Aderente</v>
      </c>
      <c r="BR326" s="18" t="str">
        <f t="shared" si="40"/>
        <v>*</v>
      </c>
      <c r="BS326" s="18" t="str">
        <f t="shared" si="41"/>
        <v>*</v>
      </c>
      <c r="BT326" s="225" t="str">
        <f t="shared" si="33"/>
        <v/>
      </c>
    </row>
    <row r="327" spans="1:72" hidden="1">
      <c r="A327" s="50" t="str">
        <f t="shared" si="38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608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9"/>
        <v>Aderente</v>
      </c>
      <c r="BR327" s="18" t="str">
        <f t="shared" si="40"/>
        <v>*</v>
      </c>
      <c r="BS327" s="18" t="str">
        <f t="shared" si="41"/>
        <v>*</v>
      </c>
      <c r="BT327" s="225" t="str">
        <f t="shared" si="33"/>
        <v/>
      </c>
    </row>
    <row r="328" spans="1:72" hidden="1">
      <c r="A328" s="50" t="str">
        <f t="shared" si="38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608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9"/>
        <v>Aderente</v>
      </c>
      <c r="BR328" s="18" t="str">
        <f t="shared" si="40"/>
        <v>*</v>
      </c>
      <c r="BS328" s="18" t="str">
        <f t="shared" si="41"/>
        <v>*</v>
      </c>
      <c r="BT328" s="225" t="str">
        <f t="shared" si="33"/>
        <v/>
      </c>
    </row>
    <row r="329" spans="1:72" hidden="1">
      <c r="A329" s="50" t="str">
        <f t="shared" si="38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608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9"/>
        <v>Aderente</v>
      </c>
      <c r="BR329" s="18" t="str">
        <f t="shared" si="40"/>
        <v>*</v>
      </c>
      <c r="BS329" s="18" t="str">
        <f t="shared" si="41"/>
        <v>*</v>
      </c>
      <c r="BT329" s="225" t="str">
        <f t="shared" si="33"/>
        <v/>
      </c>
    </row>
    <row r="330" spans="1:72" hidden="1">
      <c r="A330" s="50" t="str">
        <f t="shared" si="38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608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9"/>
        <v>Aderente</v>
      </c>
      <c r="BR330" s="18" t="str">
        <f t="shared" si="40"/>
        <v>*</v>
      </c>
      <c r="BS330" s="18" t="str">
        <f t="shared" si="41"/>
        <v>*</v>
      </c>
      <c r="BT330" s="225" t="str">
        <f t="shared" si="33"/>
        <v/>
      </c>
    </row>
    <row r="331" spans="1:72" hidden="1">
      <c r="A331" s="50" t="str">
        <f t="shared" si="38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608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9"/>
        <v>Aderente</v>
      </c>
      <c r="BR331" s="18" t="str">
        <f t="shared" si="40"/>
        <v>*</v>
      </c>
      <c r="BS331" s="18" t="str">
        <f t="shared" si="41"/>
        <v>*</v>
      </c>
      <c r="BT331" s="225" t="str">
        <f t="shared" si="33"/>
        <v/>
      </c>
    </row>
    <row r="332" spans="1:72" hidden="1">
      <c r="A332" s="50" t="str">
        <f t="shared" si="38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608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9"/>
        <v>Aderente</v>
      </c>
      <c r="BR332" s="18" t="str">
        <f t="shared" si="40"/>
        <v>*</v>
      </c>
      <c r="BS332" s="18" t="str">
        <f t="shared" si="41"/>
        <v>*</v>
      </c>
      <c r="BT332" s="225" t="str">
        <f t="shared" si="33"/>
        <v/>
      </c>
    </row>
    <row r="333" spans="1:72" hidden="1">
      <c r="A333" s="50" t="str">
        <f t="shared" si="38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608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9"/>
        <v>Aderente</v>
      </c>
      <c r="BR333" s="18" t="str">
        <f t="shared" si="40"/>
        <v>*</v>
      </c>
      <c r="BS333" s="18" t="str">
        <f t="shared" si="41"/>
        <v>*</v>
      </c>
      <c r="BT333" s="225" t="str">
        <f t="shared" si="33"/>
        <v/>
      </c>
    </row>
    <row r="334" spans="1:72" hidden="1">
      <c r="A334" s="50" t="str">
        <f t="shared" si="38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608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9"/>
        <v>Aderente</v>
      </c>
      <c r="BR334" s="18" t="str">
        <f t="shared" si="40"/>
        <v>*</v>
      </c>
      <c r="BS334" s="18" t="str">
        <f t="shared" si="41"/>
        <v>*</v>
      </c>
      <c r="BT334" s="225" t="str">
        <f t="shared" si="33"/>
        <v/>
      </c>
    </row>
    <row r="335" spans="1:72" hidden="1">
      <c r="A335" s="50" t="str">
        <f t="shared" si="38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608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9"/>
        <v>Aderente</v>
      </c>
      <c r="BR335" s="18" t="str">
        <f t="shared" si="40"/>
        <v>*</v>
      </c>
      <c r="BS335" s="18" t="str">
        <f t="shared" si="41"/>
        <v>*</v>
      </c>
      <c r="BT335" s="225" t="str">
        <f t="shared" si="33"/>
        <v/>
      </c>
    </row>
    <row r="336" spans="1:72" hidden="1">
      <c r="A336" s="50" t="str">
        <f t="shared" si="38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608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9"/>
        <v>Aderente</v>
      </c>
      <c r="BR336" s="18" t="str">
        <f t="shared" si="40"/>
        <v>*</v>
      </c>
      <c r="BS336" s="18" t="str">
        <f t="shared" si="41"/>
        <v>*</v>
      </c>
      <c r="BT336" s="225" t="str">
        <f t="shared" si="33"/>
        <v/>
      </c>
    </row>
    <row r="337" spans="1:72" hidden="1">
      <c r="A337" s="50" t="str">
        <f t="shared" si="38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608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9"/>
        <v>Aderente</v>
      </c>
      <c r="BR337" s="18" t="str">
        <f t="shared" si="40"/>
        <v>*</v>
      </c>
      <c r="BS337" s="18" t="str">
        <f t="shared" si="41"/>
        <v>*</v>
      </c>
      <c r="BT337" s="225" t="str">
        <f t="shared" si="33"/>
        <v/>
      </c>
    </row>
    <row r="338" spans="1:72" hidden="1">
      <c r="A338" s="50" t="str">
        <f t="shared" si="38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608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9"/>
        <v>Aderente</v>
      </c>
      <c r="BR338" s="18" t="str">
        <f t="shared" si="40"/>
        <v>*</v>
      </c>
      <c r="BS338" s="18" t="str">
        <f t="shared" si="41"/>
        <v>*</v>
      </c>
      <c r="BT338" s="225" t="str">
        <f t="shared" si="33"/>
        <v/>
      </c>
    </row>
    <row r="339" spans="1:72" hidden="1">
      <c r="A339" s="50" t="str">
        <f t="shared" si="38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608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9"/>
        <v>Aderente</v>
      </c>
      <c r="BR339" s="18" t="str">
        <f t="shared" si="40"/>
        <v>*</v>
      </c>
      <c r="BS339" s="18" t="str">
        <f t="shared" si="41"/>
        <v>*</v>
      </c>
      <c r="BT339" s="225" t="str">
        <f t="shared" si="33"/>
        <v/>
      </c>
    </row>
    <row r="340" spans="1:72" hidden="1">
      <c r="A340" s="50" t="str">
        <f t="shared" si="38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608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9"/>
        <v>Aderente</v>
      </c>
      <c r="BR340" s="18" t="str">
        <f t="shared" si="40"/>
        <v>*</v>
      </c>
      <c r="BS340" s="18" t="str">
        <f t="shared" si="41"/>
        <v>*</v>
      </c>
      <c r="BT340" s="225" t="str">
        <f t="shared" si="33"/>
        <v/>
      </c>
    </row>
    <row r="341" spans="1:72" hidden="1">
      <c r="A341" s="50" t="str">
        <f t="shared" si="38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608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9"/>
        <v>Aderente</v>
      </c>
      <c r="BR341" s="18" t="str">
        <f t="shared" si="40"/>
        <v>*</v>
      </c>
      <c r="BS341" s="18" t="str">
        <f t="shared" si="41"/>
        <v>*</v>
      </c>
      <c r="BT341" s="225" t="str">
        <f t="shared" si="33"/>
        <v/>
      </c>
    </row>
    <row r="342" spans="1:72" hidden="1">
      <c r="A342" s="50" t="str">
        <f t="shared" si="38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608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9"/>
        <v>Aderente</v>
      </c>
      <c r="BR342" s="18" t="str">
        <f t="shared" si="40"/>
        <v>*</v>
      </c>
      <c r="BS342" s="18" t="str">
        <f t="shared" si="41"/>
        <v>*</v>
      </c>
      <c r="BT342" s="225" t="str">
        <f t="shared" si="33"/>
        <v/>
      </c>
    </row>
    <row r="343" spans="1:72" hidden="1">
      <c r="A343" s="50" t="str">
        <f t="shared" si="38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608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9"/>
        <v>Aderente</v>
      </c>
      <c r="BR343" s="18" t="str">
        <f t="shared" si="40"/>
        <v>*</v>
      </c>
      <c r="BS343" s="18" t="str">
        <f t="shared" si="41"/>
        <v>*</v>
      </c>
      <c r="BT343" s="225" t="str">
        <f t="shared" si="33"/>
        <v/>
      </c>
    </row>
    <row r="344" spans="1:72" hidden="1">
      <c r="A344" s="50" t="str">
        <f t="shared" si="38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608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9"/>
        <v>Aderente</v>
      </c>
      <c r="BR344" s="18" t="str">
        <f t="shared" si="40"/>
        <v>*</v>
      </c>
      <c r="BS344" s="18" t="str">
        <f t="shared" si="41"/>
        <v>*</v>
      </c>
      <c r="BT344" s="225" t="str">
        <f t="shared" si="33"/>
        <v/>
      </c>
    </row>
    <row r="345" spans="1:72" hidden="1">
      <c r="A345" s="50" t="str">
        <f t="shared" si="38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608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9"/>
        <v>Aderente</v>
      </c>
      <c r="BR345" s="18" t="str">
        <f t="shared" si="40"/>
        <v>*</v>
      </c>
      <c r="BS345" s="18" t="str">
        <f t="shared" si="41"/>
        <v>*</v>
      </c>
      <c r="BT345" s="225" t="str">
        <f t="shared" si="33"/>
        <v/>
      </c>
    </row>
    <row r="346" spans="1:72" hidden="1">
      <c r="A346" s="50" t="str">
        <f t="shared" si="38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608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9"/>
        <v>Aderente</v>
      </c>
      <c r="BR346" s="18" t="str">
        <f t="shared" si="40"/>
        <v>*</v>
      </c>
      <c r="BS346" s="18" t="str">
        <f t="shared" si="41"/>
        <v>*</v>
      </c>
      <c r="BT346" s="225" t="str">
        <f t="shared" si="33"/>
        <v/>
      </c>
    </row>
    <row r="347" spans="1:72" hidden="1">
      <c r="A347" s="50" t="str">
        <f t="shared" si="38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608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9"/>
        <v>Aderente</v>
      </c>
      <c r="BR347" s="18" t="str">
        <f t="shared" si="40"/>
        <v>*</v>
      </c>
      <c r="BS347" s="18" t="str">
        <f t="shared" si="41"/>
        <v>*</v>
      </c>
      <c r="BT347" s="225" t="str">
        <f t="shared" ref="BT347:BT410" si="42">IF(BN347="","",SUBSTITUTE(BM347," ","")&amp;SUBSTITUTE(BN347," ",""))</f>
        <v/>
      </c>
    </row>
    <row r="348" spans="1:72" hidden="1">
      <c r="A348" s="50" t="str">
        <f t="shared" si="38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608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9"/>
        <v>Aderente</v>
      </c>
      <c r="BR348" s="18" t="str">
        <f t="shared" si="40"/>
        <v>*</v>
      </c>
      <c r="BS348" s="18" t="str">
        <f t="shared" si="41"/>
        <v>*</v>
      </c>
      <c r="BT348" s="225" t="str">
        <f t="shared" si="42"/>
        <v/>
      </c>
    </row>
    <row r="349" spans="1:72" hidden="1">
      <c r="A349" s="50" t="str">
        <f t="shared" si="38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608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9"/>
        <v>Aderente</v>
      </c>
      <c r="BR349" s="18" t="str">
        <f t="shared" si="40"/>
        <v>*</v>
      </c>
      <c r="BS349" s="18" t="str">
        <f t="shared" si="41"/>
        <v>*</v>
      </c>
      <c r="BT349" s="225" t="str">
        <f t="shared" si="42"/>
        <v/>
      </c>
    </row>
    <row r="350" spans="1:72" hidden="1">
      <c r="A350" s="50" t="str">
        <f t="shared" si="38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608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9"/>
        <v>Aderente</v>
      </c>
      <c r="BR350" s="18" t="str">
        <f t="shared" si="40"/>
        <v>*</v>
      </c>
      <c r="BS350" s="18" t="str">
        <f t="shared" si="41"/>
        <v>*</v>
      </c>
      <c r="BT350" s="225" t="str">
        <f t="shared" si="42"/>
        <v/>
      </c>
    </row>
    <row r="351" spans="1:72" hidden="1">
      <c r="A351" s="50" t="str">
        <f t="shared" si="38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608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9"/>
        <v>Aderente</v>
      </c>
      <c r="BR351" s="18" t="str">
        <f t="shared" si="40"/>
        <v>*</v>
      </c>
      <c r="BS351" s="18" t="str">
        <f t="shared" si="41"/>
        <v>*</v>
      </c>
      <c r="BT351" s="225" t="str">
        <f t="shared" si="42"/>
        <v/>
      </c>
    </row>
    <row r="352" spans="1:72" hidden="1">
      <c r="A352" s="50" t="str">
        <f t="shared" si="38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608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9"/>
        <v>Aderente</v>
      </c>
      <c r="BR352" s="18" t="str">
        <f t="shared" si="40"/>
        <v>*</v>
      </c>
      <c r="BS352" s="18" t="str">
        <f t="shared" si="41"/>
        <v>*</v>
      </c>
      <c r="BT352" s="225" t="str">
        <f t="shared" si="42"/>
        <v/>
      </c>
    </row>
    <row r="353" spans="1:72" hidden="1">
      <c r="A353" s="50" t="str">
        <f t="shared" si="38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608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9"/>
        <v>Aderente</v>
      </c>
      <c r="BR353" s="18" t="str">
        <f t="shared" si="40"/>
        <v>*</v>
      </c>
      <c r="BS353" s="18" t="str">
        <f t="shared" si="41"/>
        <v>*</v>
      </c>
      <c r="BT353" s="225" t="str">
        <f t="shared" si="42"/>
        <v/>
      </c>
    </row>
    <row r="354" spans="1:72" hidden="1">
      <c r="A354" s="50" t="str">
        <f t="shared" si="38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608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9"/>
        <v>Aderente</v>
      </c>
      <c r="BR354" s="18" t="str">
        <f t="shared" si="40"/>
        <v>*</v>
      </c>
      <c r="BS354" s="18" t="str">
        <f t="shared" si="41"/>
        <v>*</v>
      </c>
      <c r="BT354" s="225" t="str">
        <f t="shared" si="42"/>
        <v/>
      </c>
    </row>
    <row r="355" spans="1:72" hidden="1">
      <c r="A355" s="50" t="str">
        <f t="shared" si="38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608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9"/>
        <v>Aderente</v>
      </c>
      <c r="BR355" s="18" t="str">
        <f t="shared" si="40"/>
        <v>*</v>
      </c>
      <c r="BS355" s="18" t="str">
        <f t="shared" si="41"/>
        <v>*</v>
      </c>
      <c r="BT355" s="225" t="str">
        <f t="shared" si="42"/>
        <v/>
      </c>
    </row>
    <row r="356" spans="1:72" hidden="1">
      <c r="A356" s="50" t="str">
        <f t="shared" si="38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608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9"/>
        <v>Aderente</v>
      </c>
      <c r="BR356" s="18" t="str">
        <f t="shared" si="40"/>
        <v>*</v>
      </c>
      <c r="BS356" s="18" t="str">
        <f t="shared" si="41"/>
        <v>*</v>
      </c>
      <c r="BT356" s="225" t="str">
        <f t="shared" si="42"/>
        <v/>
      </c>
    </row>
    <row r="357" spans="1:72" hidden="1">
      <c r="A357" s="50" t="str">
        <f t="shared" si="38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608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9"/>
        <v>Aderente</v>
      </c>
      <c r="BR357" s="18" t="str">
        <f t="shared" si="40"/>
        <v>*</v>
      </c>
      <c r="BS357" s="18" t="str">
        <f t="shared" si="41"/>
        <v>*</v>
      </c>
      <c r="BT357" s="225" t="str">
        <f t="shared" si="42"/>
        <v/>
      </c>
    </row>
    <row r="358" spans="1:72" hidden="1">
      <c r="A358" s="50" t="str">
        <f t="shared" si="38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608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9"/>
        <v>Aderente</v>
      </c>
      <c r="BR358" s="18" t="str">
        <f t="shared" si="40"/>
        <v>*</v>
      </c>
      <c r="BS358" s="18" t="str">
        <f t="shared" si="41"/>
        <v>*</v>
      </c>
      <c r="BT358" s="225" t="str">
        <f t="shared" si="42"/>
        <v/>
      </c>
    </row>
    <row r="359" spans="1:72" hidden="1">
      <c r="A359" s="50" t="str">
        <f t="shared" si="38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608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9"/>
        <v>Aderente</v>
      </c>
      <c r="BR359" s="18" t="str">
        <f t="shared" si="40"/>
        <v>*</v>
      </c>
      <c r="BS359" s="18" t="str">
        <f t="shared" si="41"/>
        <v>*</v>
      </c>
      <c r="BT359" s="225" t="str">
        <f t="shared" si="42"/>
        <v/>
      </c>
    </row>
    <row r="360" spans="1:72" hidden="1">
      <c r="A360" s="50" t="str">
        <f t="shared" si="38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608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9"/>
        <v>Aderente</v>
      </c>
      <c r="BR360" s="18" t="str">
        <f t="shared" si="40"/>
        <v>*</v>
      </c>
      <c r="BS360" s="18" t="str">
        <f t="shared" si="41"/>
        <v>*</v>
      </c>
      <c r="BT360" s="225" t="str">
        <f t="shared" si="42"/>
        <v/>
      </c>
    </row>
    <row r="361" spans="1:72" hidden="1">
      <c r="A361" s="50" t="str">
        <f t="shared" si="38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608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9"/>
        <v>Aderente</v>
      </c>
      <c r="BR361" s="18" t="str">
        <f t="shared" si="40"/>
        <v>*</v>
      </c>
      <c r="BS361" s="18" t="str">
        <f t="shared" si="41"/>
        <v>*</v>
      </c>
      <c r="BT361" s="225" t="str">
        <f t="shared" si="42"/>
        <v/>
      </c>
    </row>
    <row r="362" spans="1:72" hidden="1">
      <c r="A362" s="50" t="str">
        <f t="shared" si="38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608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9"/>
        <v>Aderente</v>
      </c>
      <c r="BR362" s="18" t="str">
        <f t="shared" si="40"/>
        <v>*</v>
      </c>
      <c r="BS362" s="18" t="str">
        <f t="shared" si="41"/>
        <v>*</v>
      </c>
      <c r="BT362" s="225" t="str">
        <f t="shared" si="42"/>
        <v/>
      </c>
    </row>
    <row r="363" spans="1:72" hidden="1">
      <c r="A363" s="50" t="str">
        <f t="shared" si="38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608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9"/>
        <v>Aderente</v>
      </c>
      <c r="BR363" s="18" t="str">
        <f t="shared" si="40"/>
        <v>*</v>
      </c>
      <c r="BS363" s="18" t="str">
        <f t="shared" si="41"/>
        <v>*</v>
      </c>
      <c r="BT363" s="225" t="str">
        <f t="shared" si="42"/>
        <v/>
      </c>
    </row>
    <row r="364" spans="1:72" hidden="1">
      <c r="A364" s="50" t="str">
        <f t="shared" si="38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608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9"/>
        <v>Aderente</v>
      </c>
      <c r="BR364" s="18" t="str">
        <f t="shared" si="40"/>
        <v>*</v>
      </c>
      <c r="BS364" s="18" t="str">
        <f t="shared" si="41"/>
        <v>*</v>
      </c>
      <c r="BT364" s="225" t="str">
        <f t="shared" si="42"/>
        <v/>
      </c>
    </row>
    <row r="365" spans="1:72" hidden="1">
      <c r="A365" s="50" t="str">
        <f t="shared" si="38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608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9"/>
        <v>Aderente</v>
      </c>
      <c r="BR365" s="18" t="str">
        <f t="shared" si="40"/>
        <v>*</v>
      </c>
      <c r="BS365" s="18" t="str">
        <f t="shared" si="41"/>
        <v>*</v>
      </c>
      <c r="BT365" s="225" t="str">
        <f t="shared" si="42"/>
        <v/>
      </c>
    </row>
    <row r="366" spans="1:72" hidden="1">
      <c r="A366" s="50" t="str">
        <f t="shared" ref="A366:A429" si="43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608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4">IF(AND(BR366&lt;1,BS366&lt;1),"Produção e Intervalo",IF(BR366&lt;1,"Intervalo",IF(BS366&lt;1,"Produção","Aderente")))</f>
        <v>Aderente</v>
      </c>
      <c r="BR366" s="18" t="str">
        <f t="shared" ref="BR366:BR429" si="45">IF(OR(B366="",F366=""),"*",AY366/P366)</f>
        <v>*</v>
      </c>
      <c r="BS366" s="18" t="str">
        <f t="shared" ref="BS366:BS429" si="46">IF(OR(B366="",F366=""),"*",BA366/Q366)</f>
        <v>*</v>
      </c>
      <c r="BT366" s="225" t="str">
        <f t="shared" si="42"/>
        <v/>
      </c>
    </row>
    <row r="367" spans="1:72" hidden="1">
      <c r="A367" s="50" t="str">
        <f t="shared" si="43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608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4"/>
        <v>Aderente</v>
      </c>
      <c r="BR367" s="18" t="str">
        <f t="shared" si="45"/>
        <v>*</v>
      </c>
      <c r="BS367" s="18" t="str">
        <f t="shared" si="46"/>
        <v>*</v>
      </c>
      <c r="BT367" s="225" t="str">
        <f t="shared" si="42"/>
        <v/>
      </c>
    </row>
    <row r="368" spans="1:72" hidden="1">
      <c r="A368" s="50" t="str">
        <f t="shared" si="43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608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4"/>
        <v>Aderente</v>
      </c>
      <c r="BR368" s="18" t="str">
        <f t="shared" si="45"/>
        <v>*</v>
      </c>
      <c r="BS368" s="18" t="str">
        <f t="shared" si="46"/>
        <v>*</v>
      </c>
      <c r="BT368" s="225" t="str">
        <f t="shared" si="42"/>
        <v/>
      </c>
    </row>
    <row r="369" spans="1:72" hidden="1">
      <c r="A369" s="50" t="str">
        <f t="shared" si="43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608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4"/>
        <v>Aderente</v>
      </c>
      <c r="BR369" s="18" t="str">
        <f t="shared" si="45"/>
        <v>*</v>
      </c>
      <c r="BS369" s="18" t="str">
        <f t="shared" si="46"/>
        <v>*</v>
      </c>
      <c r="BT369" s="225" t="str">
        <f t="shared" si="42"/>
        <v/>
      </c>
    </row>
    <row r="370" spans="1:72" hidden="1">
      <c r="A370" s="50" t="str">
        <f t="shared" si="43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608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4"/>
        <v>Aderente</v>
      </c>
      <c r="BR370" s="18" t="str">
        <f t="shared" si="45"/>
        <v>*</v>
      </c>
      <c r="BS370" s="18" t="str">
        <f t="shared" si="46"/>
        <v>*</v>
      </c>
      <c r="BT370" s="225" t="str">
        <f t="shared" si="42"/>
        <v/>
      </c>
    </row>
    <row r="371" spans="1:72" hidden="1">
      <c r="A371" s="50" t="str">
        <f t="shared" si="43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608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4"/>
        <v>Aderente</v>
      </c>
      <c r="BR371" s="18" t="str">
        <f t="shared" si="45"/>
        <v>*</v>
      </c>
      <c r="BS371" s="18" t="str">
        <f t="shared" si="46"/>
        <v>*</v>
      </c>
      <c r="BT371" s="225" t="str">
        <f t="shared" si="42"/>
        <v/>
      </c>
    </row>
    <row r="372" spans="1:72" hidden="1">
      <c r="A372" s="50" t="str">
        <f t="shared" si="43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608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4"/>
        <v>Aderente</v>
      </c>
      <c r="BR372" s="18" t="str">
        <f t="shared" si="45"/>
        <v>*</v>
      </c>
      <c r="BS372" s="18" t="str">
        <f t="shared" si="46"/>
        <v>*</v>
      </c>
      <c r="BT372" s="225" t="str">
        <f t="shared" si="42"/>
        <v/>
      </c>
    </row>
    <row r="373" spans="1:72" hidden="1">
      <c r="A373" s="50" t="str">
        <f t="shared" si="43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608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4"/>
        <v>Aderente</v>
      </c>
      <c r="BR373" s="18" t="str">
        <f t="shared" si="45"/>
        <v>*</v>
      </c>
      <c r="BS373" s="18" t="str">
        <f t="shared" si="46"/>
        <v>*</v>
      </c>
      <c r="BT373" s="225" t="str">
        <f t="shared" si="42"/>
        <v/>
      </c>
    </row>
    <row r="374" spans="1:72" hidden="1">
      <c r="A374" s="50" t="str">
        <f t="shared" si="43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608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4"/>
        <v>Aderente</v>
      </c>
      <c r="BR374" s="18" t="str">
        <f t="shared" si="45"/>
        <v>*</v>
      </c>
      <c r="BS374" s="18" t="str">
        <f t="shared" si="46"/>
        <v>*</v>
      </c>
      <c r="BT374" s="225" t="str">
        <f t="shared" si="42"/>
        <v/>
      </c>
    </row>
    <row r="375" spans="1:72" hidden="1">
      <c r="A375" s="50" t="str">
        <f t="shared" si="43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608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4"/>
        <v>Aderente</v>
      </c>
      <c r="BR375" s="18" t="str">
        <f t="shared" si="45"/>
        <v>*</v>
      </c>
      <c r="BS375" s="18" t="str">
        <f t="shared" si="46"/>
        <v>*</v>
      </c>
      <c r="BT375" s="225" t="str">
        <f t="shared" si="42"/>
        <v/>
      </c>
    </row>
    <row r="376" spans="1:72" hidden="1">
      <c r="A376" s="50" t="str">
        <f t="shared" si="43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608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4"/>
        <v>Aderente</v>
      </c>
      <c r="BR376" s="18" t="str">
        <f t="shared" si="45"/>
        <v>*</v>
      </c>
      <c r="BS376" s="18" t="str">
        <f t="shared" si="46"/>
        <v>*</v>
      </c>
      <c r="BT376" s="225" t="str">
        <f t="shared" si="42"/>
        <v/>
      </c>
    </row>
    <row r="377" spans="1:72" hidden="1">
      <c r="A377" s="50" t="str">
        <f t="shared" si="43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608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4"/>
        <v>Aderente</v>
      </c>
      <c r="BR377" s="18" t="str">
        <f t="shared" si="45"/>
        <v>*</v>
      </c>
      <c r="BS377" s="18" t="str">
        <f t="shared" si="46"/>
        <v>*</v>
      </c>
      <c r="BT377" s="225" t="str">
        <f t="shared" si="42"/>
        <v/>
      </c>
    </row>
    <row r="378" spans="1:72" hidden="1">
      <c r="A378" s="50" t="str">
        <f t="shared" si="43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608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4"/>
        <v>Aderente</v>
      </c>
      <c r="BR378" s="18" t="str">
        <f t="shared" si="45"/>
        <v>*</v>
      </c>
      <c r="BS378" s="18" t="str">
        <f t="shared" si="46"/>
        <v>*</v>
      </c>
      <c r="BT378" s="225" t="str">
        <f t="shared" si="42"/>
        <v/>
      </c>
    </row>
    <row r="379" spans="1:72" hidden="1">
      <c r="A379" s="50" t="str">
        <f t="shared" si="43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608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4"/>
        <v>Aderente</v>
      </c>
      <c r="BR379" s="18" t="str">
        <f t="shared" si="45"/>
        <v>*</v>
      </c>
      <c r="BS379" s="18" t="str">
        <f t="shared" si="46"/>
        <v>*</v>
      </c>
      <c r="BT379" s="225" t="str">
        <f t="shared" si="42"/>
        <v/>
      </c>
    </row>
    <row r="380" spans="1:72" hidden="1">
      <c r="A380" s="50" t="str">
        <f t="shared" si="43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608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4"/>
        <v>Aderente</v>
      </c>
      <c r="BR380" s="18" t="str">
        <f t="shared" si="45"/>
        <v>*</v>
      </c>
      <c r="BS380" s="18" t="str">
        <f t="shared" si="46"/>
        <v>*</v>
      </c>
      <c r="BT380" s="225" t="str">
        <f t="shared" si="42"/>
        <v/>
      </c>
    </row>
    <row r="381" spans="1:72" hidden="1">
      <c r="A381" s="50" t="str">
        <f t="shared" si="43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608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4"/>
        <v>Aderente</v>
      </c>
      <c r="BR381" s="18" t="str">
        <f t="shared" si="45"/>
        <v>*</v>
      </c>
      <c r="BS381" s="18" t="str">
        <f t="shared" si="46"/>
        <v>*</v>
      </c>
      <c r="BT381" s="225" t="str">
        <f t="shared" si="42"/>
        <v/>
      </c>
    </row>
    <row r="382" spans="1:72" hidden="1">
      <c r="A382" s="50" t="str">
        <f t="shared" si="43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608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4"/>
        <v>Aderente</v>
      </c>
      <c r="BR382" s="18" t="str">
        <f t="shared" si="45"/>
        <v>*</v>
      </c>
      <c r="BS382" s="18" t="str">
        <f t="shared" si="46"/>
        <v>*</v>
      </c>
      <c r="BT382" s="225" t="str">
        <f t="shared" si="42"/>
        <v/>
      </c>
    </row>
    <row r="383" spans="1:72" hidden="1">
      <c r="A383" s="50" t="str">
        <f t="shared" si="43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608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4"/>
        <v>Aderente</v>
      </c>
      <c r="BR383" s="18" t="str">
        <f t="shared" si="45"/>
        <v>*</v>
      </c>
      <c r="BS383" s="18" t="str">
        <f t="shared" si="46"/>
        <v>*</v>
      </c>
      <c r="BT383" s="225" t="str">
        <f t="shared" si="42"/>
        <v/>
      </c>
    </row>
    <row r="384" spans="1:72" hidden="1">
      <c r="A384" s="50" t="str">
        <f t="shared" si="43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608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4"/>
        <v>Aderente</v>
      </c>
      <c r="BR384" s="18" t="str">
        <f t="shared" si="45"/>
        <v>*</v>
      </c>
      <c r="BS384" s="18" t="str">
        <f t="shared" si="46"/>
        <v>*</v>
      </c>
      <c r="BT384" s="225" t="str">
        <f t="shared" si="42"/>
        <v/>
      </c>
    </row>
    <row r="385" spans="1:72" hidden="1">
      <c r="A385" s="50" t="str">
        <f t="shared" si="43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608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4"/>
        <v>Aderente</v>
      </c>
      <c r="BR385" s="18" t="str">
        <f t="shared" si="45"/>
        <v>*</v>
      </c>
      <c r="BS385" s="18" t="str">
        <f t="shared" si="46"/>
        <v>*</v>
      </c>
      <c r="BT385" s="225" t="str">
        <f t="shared" si="42"/>
        <v/>
      </c>
    </row>
    <row r="386" spans="1:72" hidden="1">
      <c r="A386" s="50" t="str">
        <f t="shared" si="43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608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4"/>
        <v>Aderente</v>
      </c>
      <c r="BR386" s="18" t="str">
        <f t="shared" si="45"/>
        <v>*</v>
      </c>
      <c r="BS386" s="18" t="str">
        <f t="shared" si="46"/>
        <v>*</v>
      </c>
      <c r="BT386" s="225" t="str">
        <f t="shared" si="42"/>
        <v/>
      </c>
    </row>
    <row r="387" spans="1:72" hidden="1">
      <c r="A387" s="50" t="str">
        <f t="shared" si="43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608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4"/>
        <v>Aderente</v>
      </c>
      <c r="BR387" s="18" t="str">
        <f t="shared" si="45"/>
        <v>*</v>
      </c>
      <c r="BS387" s="18" t="str">
        <f t="shared" si="46"/>
        <v>*</v>
      </c>
      <c r="BT387" s="225" t="str">
        <f t="shared" si="42"/>
        <v/>
      </c>
    </row>
    <row r="388" spans="1:72" hidden="1">
      <c r="A388" s="50" t="str">
        <f t="shared" si="43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608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4"/>
        <v>Aderente</v>
      </c>
      <c r="BR388" s="18" t="str">
        <f t="shared" si="45"/>
        <v>*</v>
      </c>
      <c r="BS388" s="18" t="str">
        <f t="shared" si="46"/>
        <v>*</v>
      </c>
      <c r="BT388" s="225" t="str">
        <f t="shared" si="42"/>
        <v/>
      </c>
    </row>
    <row r="389" spans="1:72" hidden="1">
      <c r="A389" s="50" t="str">
        <f t="shared" si="43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608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4"/>
        <v>Aderente</v>
      </c>
      <c r="BR389" s="18" t="str">
        <f t="shared" si="45"/>
        <v>*</v>
      </c>
      <c r="BS389" s="18" t="str">
        <f t="shared" si="46"/>
        <v>*</v>
      </c>
      <c r="BT389" s="225" t="str">
        <f t="shared" si="42"/>
        <v/>
      </c>
    </row>
    <row r="390" spans="1:72" hidden="1">
      <c r="A390" s="50" t="str">
        <f t="shared" si="43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608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4"/>
        <v>Aderente</v>
      </c>
      <c r="BR390" s="18" t="str">
        <f t="shared" si="45"/>
        <v>*</v>
      </c>
      <c r="BS390" s="18" t="str">
        <f t="shared" si="46"/>
        <v>*</v>
      </c>
      <c r="BT390" s="225" t="str">
        <f t="shared" si="42"/>
        <v/>
      </c>
    </row>
    <row r="391" spans="1:72" hidden="1">
      <c r="A391" s="50" t="str">
        <f t="shared" si="43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608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4"/>
        <v>Aderente</v>
      </c>
      <c r="BR391" s="18" t="str">
        <f t="shared" si="45"/>
        <v>*</v>
      </c>
      <c r="BS391" s="18" t="str">
        <f t="shared" si="46"/>
        <v>*</v>
      </c>
      <c r="BT391" s="225" t="str">
        <f t="shared" si="42"/>
        <v/>
      </c>
    </row>
    <row r="392" spans="1:72" ht="29.25" hidden="1" customHeight="1">
      <c r="A392" s="50" t="str">
        <f t="shared" si="43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608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4"/>
        <v>Aderente</v>
      </c>
      <c r="BR392" s="18" t="str">
        <f t="shared" si="45"/>
        <v>*</v>
      </c>
      <c r="BS392" s="18" t="str">
        <f t="shared" si="46"/>
        <v>*</v>
      </c>
      <c r="BT392" s="225" t="str">
        <f t="shared" si="42"/>
        <v/>
      </c>
    </row>
    <row r="393" spans="1:72" hidden="1">
      <c r="A393" s="50" t="str">
        <f t="shared" si="43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608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4"/>
        <v>Aderente</v>
      </c>
      <c r="BR393" s="18" t="str">
        <f t="shared" si="45"/>
        <v>*</v>
      </c>
      <c r="BS393" s="18" t="str">
        <f t="shared" si="46"/>
        <v>*</v>
      </c>
      <c r="BT393" s="225" t="str">
        <f t="shared" si="42"/>
        <v/>
      </c>
    </row>
    <row r="394" spans="1:72" hidden="1">
      <c r="A394" s="50" t="str">
        <f t="shared" si="43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608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4"/>
        <v>Aderente</v>
      </c>
      <c r="BR394" s="18" t="str">
        <f t="shared" si="45"/>
        <v>*</v>
      </c>
      <c r="BS394" s="18" t="str">
        <f t="shared" si="46"/>
        <v>*</v>
      </c>
      <c r="BT394" s="225" t="str">
        <f t="shared" si="42"/>
        <v/>
      </c>
    </row>
    <row r="395" spans="1:72" hidden="1">
      <c r="A395" s="50" t="str">
        <f t="shared" si="43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608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4"/>
        <v>Aderente</v>
      </c>
      <c r="BR395" s="18" t="str">
        <f t="shared" si="45"/>
        <v>*</v>
      </c>
      <c r="BS395" s="18" t="str">
        <f t="shared" si="46"/>
        <v>*</v>
      </c>
      <c r="BT395" s="225" t="str">
        <f t="shared" si="42"/>
        <v/>
      </c>
    </row>
    <row r="396" spans="1:72" hidden="1">
      <c r="A396" s="50" t="str">
        <f t="shared" si="43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608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4"/>
        <v>Aderente</v>
      </c>
      <c r="BR396" s="18" t="str">
        <f t="shared" si="45"/>
        <v>*</v>
      </c>
      <c r="BS396" s="18" t="str">
        <f t="shared" si="46"/>
        <v>*</v>
      </c>
      <c r="BT396" s="225" t="str">
        <f t="shared" si="42"/>
        <v/>
      </c>
    </row>
    <row r="397" spans="1:72" hidden="1">
      <c r="A397" s="50" t="str">
        <f t="shared" si="43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608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4"/>
        <v>Aderente</v>
      </c>
      <c r="BR397" s="18" t="str">
        <f t="shared" si="45"/>
        <v>*</v>
      </c>
      <c r="BS397" s="18" t="str">
        <f t="shared" si="46"/>
        <v>*</v>
      </c>
      <c r="BT397" s="225" t="str">
        <f t="shared" si="42"/>
        <v/>
      </c>
    </row>
    <row r="398" spans="1:72" hidden="1">
      <c r="A398" s="50" t="str">
        <f t="shared" si="43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608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4"/>
        <v>Aderente</v>
      </c>
      <c r="BR398" s="18" t="str">
        <f t="shared" si="45"/>
        <v>*</v>
      </c>
      <c r="BS398" s="18" t="str">
        <f t="shared" si="46"/>
        <v>*</v>
      </c>
      <c r="BT398" s="225" t="str">
        <f t="shared" si="42"/>
        <v/>
      </c>
    </row>
    <row r="399" spans="1:72" hidden="1">
      <c r="A399" s="50" t="str">
        <f t="shared" si="43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608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4"/>
        <v>Aderente</v>
      </c>
      <c r="BR399" s="18" t="str">
        <f t="shared" si="45"/>
        <v>*</v>
      </c>
      <c r="BS399" s="18" t="str">
        <f t="shared" si="46"/>
        <v>*</v>
      </c>
      <c r="BT399" s="225" t="str">
        <f t="shared" si="42"/>
        <v/>
      </c>
    </row>
    <row r="400" spans="1:72" hidden="1">
      <c r="A400" s="50" t="str">
        <f t="shared" si="43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608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4"/>
        <v>Aderente</v>
      </c>
      <c r="BR400" s="18" t="str">
        <f t="shared" si="45"/>
        <v>*</v>
      </c>
      <c r="BS400" s="18" t="str">
        <f t="shared" si="46"/>
        <v>*</v>
      </c>
      <c r="BT400" s="225" t="str">
        <f t="shared" si="42"/>
        <v/>
      </c>
    </row>
    <row r="401" spans="1:72" hidden="1">
      <c r="A401" s="50" t="str">
        <f t="shared" si="43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608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4"/>
        <v>Aderente</v>
      </c>
      <c r="BR401" s="18" t="str">
        <f t="shared" si="45"/>
        <v>*</v>
      </c>
      <c r="BS401" s="18" t="str">
        <f t="shared" si="46"/>
        <v>*</v>
      </c>
      <c r="BT401" s="225" t="str">
        <f t="shared" si="42"/>
        <v/>
      </c>
    </row>
    <row r="402" spans="1:72" hidden="1">
      <c r="A402" s="50" t="str">
        <f t="shared" si="43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4"/>
        <v>Aderente</v>
      </c>
      <c r="BR402" s="18" t="str">
        <f t="shared" si="45"/>
        <v>*</v>
      </c>
      <c r="BS402" s="18" t="str">
        <f t="shared" si="46"/>
        <v>*</v>
      </c>
      <c r="BT402" s="225" t="str">
        <f t="shared" si="42"/>
        <v/>
      </c>
    </row>
    <row r="403" spans="1:72" hidden="1">
      <c r="A403" s="50" t="str">
        <f t="shared" si="43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4"/>
        <v>Aderente</v>
      </c>
      <c r="BR403" s="18" t="str">
        <f t="shared" si="45"/>
        <v>*</v>
      </c>
      <c r="BS403" s="18" t="str">
        <f t="shared" si="46"/>
        <v>*</v>
      </c>
      <c r="BT403" s="225" t="str">
        <f t="shared" si="42"/>
        <v/>
      </c>
    </row>
    <row r="404" spans="1:72" hidden="1">
      <c r="A404" s="50" t="str">
        <f t="shared" si="43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204"/>
      <c r="I404" s="173"/>
      <c r="J404" s="217"/>
      <c r="K404" s="217"/>
      <c r="L404" s="83"/>
      <c r="M404" s="204"/>
      <c r="N404" s="204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4"/>
        <v>Aderente</v>
      </c>
      <c r="BR404" s="18" t="str">
        <f t="shared" si="45"/>
        <v>*</v>
      </c>
      <c r="BS404" s="18" t="str">
        <f t="shared" si="46"/>
        <v>*</v>
      </c>
      <c r="BT404" s="225" t="str">
        <f t="shared" si="42"/>
        <v/>
      </c>
    </row>
    <row r="405" spans="1:72" hidden="1">
      <c r="A405" s="50" t="str">
        <f t="shared" si="43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/>
      <c r="M405" s="217"/>
      <c r="N405" s="217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4"/>
        <v>Aderente</v>
      </c>
      <c r="BR405" s="18" t="str">
        <f t="shared" si="45"/>
        <v>*</v>
      </c>
      <c r="BS405" s="18" t="str">
        <f t="shared" si="46"/>
        <v>*</v>
      </c>
      <c r="BT405" s="225" t="str">
        <f t="shared" si="42"/>
        <v/>
      </c>
    </row>
    <row r="406" spans="1:72" hidden="1">
      <c r="A406" s="50" t="str">
        <f t="shared" si="43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4"/>
        <v>Aderente</v>
      </c>
      <c r="BR406" s="18" t="str">
        <f t="shared" si="45"/>
        <v>*</v>
      </c>
      <c r="BS406" s="18" t="str">
        <f t="shared" si="46"/>
        <v>*</v>
      </c>
      <c r="BT406" s="225" t="str">
        <f t="shared" si="42"/>
        <v/>
      </c>
    </row>
    <row r="407" spans="1:72" hidden="1">
      <c r="A407" s="50" t="str">
        <f t="shared" si="43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204"/>
      <c r="I407" s="173"/>
      <c r="J407" s="217"/>
      <c r="K407" s="217"/>
      <c r="L407" s="217"/>
      <c r="M407" s="204"/>
      <c r="N407" s="204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4"/>
        <v>Aderente</v>
      </c>
      <c r="BR407" s="18" t="str">
        <f t="shared" si="45"/>
        <v>*</v>
      </c>
      <c r="BS407" s="18" t="str">
        <f t="shared" si="46"/>
        <v>*</v>
      </c>
      <c r="BT407" s="225" t="str">
        <f t="shared" si="42"/>
        <v/>
      </c>
    </row>
    <row r="408" spans="1:72" hidden="1">
      <c r="A408" s="50" t="str">
        <f t="shared" si="43"/>
        <v/>
      </c>
      <c r="B408" s="171"/>
      <c r="C408" s="8" t="str">
        <f>IF(BS_CONTROLE[[#This Row],[DATA]]="","",WEEKNUM(BS_CONTROLE[[#This Row],[DATA]]))</f>
        <v/>
      </c>
      <c r="D408" s="51"/>
      <c r="E408" s="314"/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/>
      <c r="M408" s="217"/>
      <c r="N408" s="217"/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4"/>
        <v>Aderente</v>
      </c>
      <c r="BR408" s="18" t="str">
        <f t="shared" si="45"/>
        <v>*</v>
      </c>
      <c r="BS408" s="18" t="str">
        <f t="shared" si="46"/>
        <v>*</v>
      </c>
      <c r="BT408" s="225" t="str">
        <f t="shared" si="42"/>
        <v/>
      </c>
    </row>
    <row r="409" spans="1:72" hidden="1">
      <c r="A409" s="50" t="str">
        <f t="shared" si="43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608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4"/>
        <v>Aderente</v>
      </c>
      <c r="BR409" s="18" t="str">
        <f t="shared" si="45"/>
        <v>*</v>
      </c>
      <c r="BS409" s="18" t="str">
        <f t="shared" si="46"/>
        <v>*</v>
      </c>
      <c r="BT409" s="225" t="str">
        <f t="shared" si="42"/>
        <v/>
      </c>
    </row>
    <row r="410" spans="1:72" hidden="1">
      <c r="A410" s="50" t="str">
        <f t="shared" si="43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608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4"/>
        <v>Aderente</v>
      </c>
      <c r="BR410" s="18" t="str">
        <f t="shared" si="45"/>
        <v>*</v>
      </c>
      <c r="BS410" s="18" t="str">
        <f t="shared" si="46"/>
        <v>*</v>
      </c>
      <c r="BT410" s="225" t="str">
        <f t="shared" si="42"/>
        <v/>
      </c>
    </row>
    <row r="411" spans="1:72" hidden="1">
      <c r="A411" s="50" t="str">
        <f t="shared" si="43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608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4"/>
        <v>Aderente</v>
      </c>
      <c r="BR411" s="18" t="str">
        <f t="shared" si="45"/>
        <v>*</v>
      </c>
      <c r="BS411" s="18" t="str">
        <f t="shared" si="46"/>
        <v>*</v>
      </c>
      <c r="BT411" s="225" t="str">
        <f t="shared" ref="BT411:BT434" si="47">IF(BN411="","",SUBSTITUTE(BM411," ","")&amp;SUBSTITUTE(BN411," ",""))</f>
        <v/>
      </c>
    </row>
    <row r="412" spans="1:72" hidden="1">
      <c r="A412" s="50" t="str">
        <f t="shared" si="43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608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4"/>
        <v>Aderente</v>
      </c>
      <c r="BR412" s="18" t="str">
        <f t="shared" si="45"/>
        <v>*</v>
      </c>
      <c r="BS412" s="18" t="str">
        <f t="shared" si="46"/>
        <v>*</v>
      </c>
      <c r="BT412" s="225" t="str">
        <f t="shared" si="47"/>
        <v/>
      </c>
    </row>
    <row r="413" spans="1:72" hidden="1">
      <c r="A413" s="50" t="str">
        <f t="shared" si="43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608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4"/>
        <v>Aderente</v>
      </c>
      <c r="BR413" s="18" t="str">
        <f t="shared" si="45"/>
        <v>*</v>
      </c>
      <c r="BS413" s="18" t="str">
        <f t="shared" si="46"/>
        <v>*</v>
      </c>
      <c r="BT413" s="225" t="str">
        <f t="shared" si="47"/>
        <v/>
      </c>
    </row>
    <row r="414" spans="1:72" hidden="1">
      <c r="A414" s="50" t="str">
        <f t="shared" si="43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608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4"/>
        <v>Aderente</v>
      </c>
      <c r="BR414" s="18" t="str">
        <f t="shared" si="45"/>
        <v>*</v>
      </c>
      <c r="BS414" s="18" t="str">
        <f t="shared" si="46"/>
        <v>*</v>
      </c>
      <c r="BT414" s="225" t="str">
        <f t="shared" si="47"/>
        <v/>
      </c>
    </row>
    <row r="415" spans="1:72" hidden="1">
      <c r="A415" s="50" t="str">
        <f t="shared" si="43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608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4"/>
        <v>Aderente</v>
      </c>
      <c r="BR415" s="18" t="str">
        <f t="shared" si="45"/>
        <v>*</v>
      </c>
      <c r="BS415" s="18" t="str">
        <f t="shared" si="46"/>
        <v>*</v>
      </c>
      <c r="BT415" s="225" t="str">
        <f t="shared" si="47"/>
        <v/>
      </c>
    </row>
    <row r="416" spans="1:72" hidden="1">
      <c r="A416" s="50" t="str">
        <f t="shared" si="43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608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4"/>
        <v>Aderente</v>
      </c>
      <c r="BR416" s="18" t="str">
        <f t="shared" si="45"/>
        <v>*</v>
      </c>
      <c r="BS416" s="18" t="str">
        <f t="shared" si="46"/>
        <v>*</v>
      </c>
      <c r="BT416" s="225" t="str">
        <f t="shared" si="47"/>
        <v/>
      </c>
    </row>
    <row r="417" spans="1:72" hidden="1">
      <c r="A417" s="50" t="str">
        <f t="shared" si="43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608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4"/>
        <v>Aderente</v>
      </c>
      <c r="BR417" s="18" t="str">
        <f t="shared" si="45"/>
        <v>*</v>
      </c>
      <c r="BS417" s="18" t="str">
        <f t="shared" si="46"/>
        <v>*</v>
      </c>
      <c r="BT417" s="225" t="str">
        <f t="shared" si="47"/>
        <v/>
      </c>
    </row>
    <row r="418" spans="1:72" hidden="1">
      <c r="A418" s="50" t="str">
        <f t="shared" si="43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608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4"/>
        <v>Aderente</v>
      </c>
      <c r="BR418" s="18" t="str">
        <f t="shared" si="45"/>
        <v>*</v>
      </c>
      <c r="BS418" s="18" t="str">
        <f t="shared" si="46"/>
        <v>*</v>
      </c>
      <c r="BT418" s="225" t="str">
        <f t="shared" si="47"/>
        <v/>
      </c>
    </row>
    <row r="419" spans="1:72" hidden="1">
      <c r="A419" s="50" t="str">
        <f t="shared" si="43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608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4"/>
        <v>Aderente</v>
      </c>
      <c r="BR419" s="18" t="str">
        <f t="shared" si="45"/>
        <v>*</v>
      </c>
      <c r="BS419" s="18" t="str">
        <f t="shared" si="46"/>
        <v>*</v>
      </c>
      <c r="BT419" s="225" t="str">
        <f t="shared" si="47"/>
        <v/>
      </c>
    </row>
    <row r="420" spans="1:72" hidden="1">
      <c r="A420" s="50" t="str">
        <f t="shared" si="43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608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4"/>
        <v>Aderente</v>
      </c>
      <c r="BR420" s="18" t="str">
        <f t="shared" si="45"/>
        <v>*</v>
      </c>
      <c r="BS420" s="18" t="str">
        <f t="shared" si="46"/>
        <v>*</v>
      </c>
      <c r="BT420" s="225" t="str">
        <f t="shared" si="47"/>
        <v/>
      </c>
    </row>
    <row r="421" spans="1:72" hidden="1">
      <c r="A421" s="50" t="str">
        <f t="shared" si="43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608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4"/>
        <v>Aderente</v>
      </c>
      <c r="BR421" s="18" t="str">
        <f t="shared" si="45"/>
        <v>*</v>
      </c>
      <c r="BS421" s="18" t="str">
        <f t="shared" si="46"/>
        <v>*</v>
      </c>
      <c r="BT421" s="225" t="str">
        <f t="shared" si="47"/>
        <v/>
      </c>
    </row>
    <row r="422" spans="1:72" hidden="1">
      <c r="A422" s="50" t="str">
        <f t="shared" si="43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608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4"/>
        <v>Aderente</v>
      </c>
      <c r="BR422" s="18" t="str">
        <f t="shared" si="45"/>
        <v>*</v>
      </c>
      <c r="BS422" s="18" t="str">
        <f t="shared" si="46"/>
        <v>*</v>
      </c>
      <c r="BT422" s="225" t="str">
        <f t="shared" si="47"/>
        <v/>
      </c>
    </row>
    <row r="423" spans="1:72" hidden="1">
      <c r="A423" s="50" t="str">
        <f t="shared" si="43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608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4"/>
        <v>Aderente</v>
      </c>
      <c r="BR423" s="18" t="str">
        <f t="shared" si="45"/>
        <v>*</v>
      </c>
      <c r="BS423" s="18" t="str">
        <f t="shared" si="46"/>
        <v>*</v>
      </c>
      <c r="BT423" s="225" t="str">
        <f t="shared" si="47"/>
        <v/>
      </c>
    </row>
    <row r="424" spans="1:72" hidden="1">
      <c r="A424" s="50" t="str">
        <f t="shared" si="43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608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4"/>
        <v>Aderente</v>
      </c>
      <c r="BR424" s="18" t="str">
        <f t="shared" si="45"/>
        <v>*</v>
      </c>
      <c r="BS424" s="18" t="str">
        <f t="shared" si="46"/>
        <v>*</v>
      </c>
      <c r="BT424" s="225" t="str">
        <f t="shared" si="47"/>
        <v/>
      </c>
    </row>
    <row r="425" spans="1:72" hidden="1">
      <c r="A425" s="50" t="str">
        <f t="shared" si="43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608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4"/>
        <v>Aderente</v>
      </c>
      <c r="BR425" s="18" t="str">
        <f t="shared" si="45"/>
        <v>*</v>
      </c>
      <c r="BS425" s="18" t="str">
        <f t="shared" si="46"/>
        <v>*</v>
      </c>
      <c r="BT425" s="225" t="str">
        <f t="shared" si="47"/>
        <v/>
      </c>
    </row>
    <row r="426" spans="1:72" hidden="1">
      <c r="A426" s="50" t="str">
        <f t="shared" si="43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608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4"/>
        <v>Aderente</v>
      </c>
      <c r="BR426" s="18" t="str">
        <f t="shared" si="45"/>
        <v>*</v>
      </c>
      <c r="BS426" s="18" t="str">
        <f t="shared" si="46"/>
        <v>*</v>
      </c>
      <c r="BT426" s="225" t="str">
        <f t="shared" si="47"/>
        <v/>
      </c>
    </row>
    <row r="427" spans="1:72" hidden="1">
      <c r="A427" s="50" t="str">
        <f t="shared" si="43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608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4"/>
        <v>Aderente</v>
      </c>
      <c r="BR427" s="18" t="str">
        <f t="shared" si="45"/>
        <v>*</v>
      </c>
      <c r="BS427" s="18" t="str">
        <f t="shared" si="46"/>
        <v>*</v>
      </c>
      <c r="BT427" s="225" t="str">
        <f t="shared" si="47"/>
        <v/>
      </c>
    </row>
    <row r="428" spans="1:72" hidden="1">
      <c r="A428" s="50" t="str">
        <f t="shared" si="43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608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4"/>
        <v>Aderente</v>
      </c>
      <c r="BR428" s="18" t="str">
        <f t="shared" si="45"/>
        <v>*</v>
      </c>
      <c r="BS428" s="18" t="str">
        <f t="shared" si="46"/>
        <v>*</v>
      </c>
      <c r="BT428" s="225" t="str">
        <f t="shared" si="47"/>
        <v/>
      </c>
    </row>
    <row r="429" spans="1:72" hidden="1">
      <c r="A429" s="50" t="str">
        <f t="shared" si="43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608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4"/>
        <v>Aderente</v>
      </c>
      <c r="BR429" s="18" t="str">
        <f t="shared" si="45"/>
        <v>*</v>
      </c>
      <c r="BS429" s="18" t="str">
        <f t="shared" si="46"/>
        <v>*</v>
      </c>
      <c r="BT429" s="225" t="str">
        <f t="shared" si="47"/>
        <v/>
      </c>
    </row>
    <row r="430" spans="1:72" hidden="1">
      <c r="A430" s="50" t="str">
        <f t="shared" ref="A430:A493" si="48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608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9">IF(AND(BR430&lt;1,BS430&lt;1),"Produção e Intervalo",IF(BR430&lt;1,"Intervalo",IF(BS430&lt;1,"Produção","Aderente")))</f>
        <v>Aderente</v>
      </c>
      <c r="BR430" s="18" t="str">
        <f t="shared" ref="BR430:BR493" si="50">IF(OR(B430="",F430=""),"*",AY430/P430)</f>
        <v>*</v>
      </c>
      <c r="BS430" s="18" t="str">
        <f t="shared" ref="BS430:BS493" si="51">IF(OR(B430="",F430=""),"*",BA430/Q430)</f>
        <v>*</v>
      </c>
      <c r="BT430" s="225" t="str">
        <f t="shared" si="47"/>
        <v/>
      </c>
    </row>
    <row r="431" spans="1:72" hidden="1">
      <c r="A431" s="50" t="str">
        <f t="shared" si="48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608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9"/>
        <v>Aderente</v>
      </c>
      <c r="BR431" s="18" t="str">
        <f t="shared" si="50"/>
        <v>*</v>
      </c>
      <c r="BS431" s="18" t="str">
        <f t="shared" si="51"/>
        <v>*</v>
      </c>
      <c r="BT431" s="225" t="str">
        <f t="shared" si="47"/>
        <v/>
      </c>
    </row>
    <row r="432" spans="1:72" hidden="1">
      <c r="A432" s="50" t="str">
        <f t="shared" si="48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608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9"/>
        <v>Aderente</v>
      </c>
      <c r="BR432" s="18" t="str">
        <f t="shared" si="50"/>
        <v>*</v>
      </c>
      <c r="BS432" s="18" t="str">
        <f t="shared" si="51"/>
        <v>*</v>
      </c>
      <c r="BT432" s="225"/>
    </row>
    <row r="433" spans="1:72" hidden="1">
      <c r="A433" s="50" t="str">
        <f t="shared" si="48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608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9"/>
        <v>Aderente</v>
      </c>
      <c r="BR433" s="18" t="str">
        <f t="shared" si="50"/>
        <v>*</v>
      </c>
      <c r="BS433" s="18" t="str">
        <f t="shared" si="51"/>
        <v>*</v>
      </c>
      <c r="BT433" s="225" t="str">
        <f t="shared" si="47"/>
        <v/>
      </c>
    </row>
    <row r="434" spans="1:72" hidden="1">
      <c r="A434" s="50" t="str">
        <f t="shared" si="48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608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9"/>
        <v>Aderente</v>
      </c>
      <c r="BR434" s="18" t="str">
        <f t="shared" si="50"/>
        <v>*</v>
      </c>
      <c r="BS434" s="18" t="str">
        <f t="shared" si="51"/>
        <v>*</v>
      </c>
      <c r="BT434" s="225" t="str">
        <f t="shared" si="47"/>
        <v/>
      </c>
    </row>
    <row r="435" spans="1:72" hidden="1">
      <c r="A435" s="50" t="str">
        <f t="shared" si="48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608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9"/>
        <v>Aderente</v>
      </c>
      <c r="BR435" s="18" t="str">
        <f t="shared" si="50"/>
        <v>*</v>
      </c>
      <c r="BS435" s="18" t="str">
        <f t="shared" si="51"/>
        <v>*</v>
      </c>
      <c r="BT435" s="225" t="str">
        <f t="shared" ref="BT435:BT475" si="52">IF(BN435="","",SUBSTITUTE(BM435," ","")&amp;SUBSTITUTE(BN435," ",""))</f>
        <v/>
      </c>
    </row>
    <row r="436" spans="1:72" hidden="1">
      <c r="A436" s="50" t="str">
        <f t="shared" si="48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608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9"/>
        <v>Aderente</v>
      </c>
      <c r="BR436" s="18" t="str">
        <f t="shared" si="50"/>
        <v>*</v>
      </c>
      <c r="BS436" s="18" t="str">
        <f t="shared" si="51"/>
        <v>*</v>
      </c>
      <c r="BT436" s="225" t="str">
        <f t="shared" si="52"/>
        <v/>
      </c>
    </row>
    <row r="437" spans="1:72" hidden="1">
      <c r="A437" s="50" t="str">
        <f t="shared" si="48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608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9"/>
        <v>Aderente</v>
      </c>
      <c r="BR437" s="18" t="str">
        <f t="shared" si="50"/>
        <v>*</v>
      </c>
      <c r="BS437" s="18" t="str">
        <f t="shared" si="51"/>
        <v>*</v>
      </c>
      <c r="BT437" s="225" t="str">
        <f t="shared" si="52"/>
        <v/>
      </c>
    </row>
    <row r="438" spans="1:72" hidden="1">
      <c r="A438" s="50" t="str">
        <f t="shared" si="48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608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9"/>
        <v>Aderente</v>
      </c>
      <c r="BR438" s="18" t="str">
        <f t="shared" si="50"/>
        <v>*</v>
      </c>
      <c r="BS438" s="18" t="str">
        <f t="shared" si="51"/>
        <v>*</v>
      </c>
      <c r="BT438" s="225" t="str">
        <f t="shared" si="52"/>
        <v/>
      </c>
    </row>
    <row r="439" spans="1:72" hidden="1">
      <c r="A439" s="50" t="str">
        <f t="shared" si="48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608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9"/>
        <v>Aderente</v>
      </c>
      <c r="BR439" s="18" t="str">
        <f t="shared" si="50"/>
        <v>*</v>
      </c>
      <c r="BS439" s="18" t="str">
        <f t="shared" si="51"/>
        <v>*</v>
      </c>
      <c r="BT439" s="225" t="str">
        <f t="shared" si="52"/>
        <v/>
      </c>
    </row>
    <row r="440" spans="1:72" hidden="1">
      <c r="A440" s="50" t="str">
        <f t="shared" si="48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608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9"/>
        <v>Aderente</v>
      </c>
      <c r="BR440" s="18" t="str">
        <f t="shared" si="50"/>
        <v>*</v>
      </c>
      <c r="BS440" s="18" t="str">
        <f t="shared" si="51"/>
        <v>*</v>
      </c>
      <c r="BT440" s="225" t="str">
        <f t="shared" si="52"/>
        <v/>
      </c>
    </row>
    <row r="441" spans="1:72" hidden="1">
      <c r="A441" s="50" t="str">
        <f t="shared" si="48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608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9"/>
        <v>Aderente</v>
      </c>
      <c r="BR441" s="18" t="str">
        <f t="shared" si="50"/>
        <v>*</v>
      </c>
      <c r="BS441" s="18" t="str">
        <f t="shared" si="51"/>
        <v>*</v>
      </c>
      <c r="BT441" s="225" t="str">
        <f t="shared" si="52"/>
        <v/>
      </c>
    </row>
    <row r="442" spans="1:72" hidden="1">
      <c r="A442" s="50" t="str">
        <f t="shared" si="48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608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9"/>
        <v>Aderente</v>
      </c>
      <c r="BR442" s="18" t="str">
        <f t="shared" si="50"/>
        <v>*</v>
      </c>
      <c r="BS442" s="18" t="str">
        <f t="shared" si="51"/>
        <v>*</v>
      </c>
      <c r="BT442" s="225" t="str">
        <f t="shared" si="52"/>
        <v/>
      </c>
    </row>
    <row r="443" spans="1:72" hidden="1">
      <c r="A443" s="50" t="str">
        <f t="shared" si="48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608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9"/>
        <v>Aderente</v>
      </c>
      <c r="BR443" s="18" t="str">
        <f t="shared" si="50"/>
        <v>*</v>
      </c>
      <c r="BS443" s="18" t="str">
        <f t="shared" si="51"/>
        <v>*</v>
      </c>
      <c r="BT443" s="225" t="str">
        <f t="shared" si="52"/>
        <v/>
      </c>
    </row>
    <row r="444" spans="1:72" hidden="1">
      <c r="A444" s="50" t="str">
        <f t="shared" si="48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608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9"/>
        <v>Aderente</v>
      </c>
      <c r="BR444" s="18" t="str">
        <f t="shared" si="50"/>
        <v>*</v>
      </c>
      <c r="BS444" s="18" t="str">
        <f t="shared" si="51"/>
        <v>*</v>
      </c>
      <c r="BT444" s="225" t="str">
        <f t="shared" si="52"/>
        <v/>
      </c>
    </row>
    <row r="445" spans="1:72" hidden="1">
      <c r="A445" s="50" t="str">
        <f t="shared" si="48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608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9"/>
        <v>Aderente</v>
      </c>
      <c r="BR445" s="18" t="str">
        <f t="shared" si="50"/>
        <v>*</v>
      </c>
      <c r="BS445" s="18" t="str">
        <f t="shared" si="51"/>
        <v>*</v>
      </c>
      <c r="BT445" s="225" t="str">
        <f t="shared" si="52"/>
        <v/>
      </c>
    </row>
    <row r="446" spans="1:72" hidden="1">
      <c r="A446" s="50" t="str">
        <f t="shared" si="48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608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9"/>
        <v>Aderente</v>
      </c>
      <c r="BR446" s="18" t="str">
        <f t="shared" si="50"/>
        <v>*</v>
      </c>
      <c r="BS446" s="18" t="str">
        <f t="shared" si="51"/>
        <v>*</v>
      </c>
      <c r="BT446" s="225" t="str">
        <f t="shared" si="52"/>
        <v/>
      </c>
    </row>
    <row r="447" spans="1:72" hidden="1">
      <c r="A447" s="50" t="str">
        <f t="shared" si="48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608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9"/>
        <v>Aderente</v>
      </c>
      <c r="BR447" s="18" t="str">
        <f t="shared" si="50"/>
        <v>*</v>
      </c>
      <c r="BS447" s="18" t="str">
        <f t="shared" si="51"/>
        <v>*</v>
      </c>
      <c r="BT447" s="225" t="str">
        <f t="shared" si="52"/>
        <v/>
      </c>
    </row>
    <row r="448" spans="1:72" hidden="1">
      <c r="A448" s="50" t="str">
        <f t="shared" si="48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608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9"/>
        <v>Aderente</v>
      </c>
      <c r="BR448" s="18" t="str">
        <f t="shared" si="50"/>
        <v>*</v>
      </c>
      <c r="BS448" s="18" t="str">
        <f t="shared" si="51"/>
        <v>*</v>
      </c>
      <c r="BT448" s="225" t="str">
        <f t="shared" si="52"/>
        <v/>
      </c>
    </row>
    <row r="449" spans="1:72" hidden="1">
      <c r="A449" s="50" t="str">
        <f t="shared" si="48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608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9"/>
        <v>Aderente</v>
      </c>
      <c r="BR449" s="18" t="str">
        <f t="shared" si="50"/>
        <v>*</v>
      </c>
      <c r="BS449" s="18" t="str">
        <f t="shared" si="51"/>
        <v>*</v>
      </c>
      <c r="BT449" s="225" t="str">
        <f t="shared" si="52"/>
        <v/>
      </c>
    </row>
    <row r="450" spans="1:72" hidden="1">
      <c r="A450" s="50" t="str">
        <f t="shared" si="48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608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9"/>
        <v>Aderente</v>
      </c>
      <c r="BR450" s="18" t="str">
        <f t="shared" si="50"/>
        <v>*</v>
      </c>
      <c r="BS450" s="18" t="str">
        <f t="shared" si="51"/>
        <v>*</v>
      </c>
      <c r="BT450" s="225" t="str">
        <f t="shared" si="52"/>
        <v/>
      </c>
    </row>
    <row r="451" spans="1:72" hidden="1">
      <c r="A451" s="50" t="str">
        <f t="shared" si="48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608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9"/>
        <v>Aderente</v>
      </c>
      <c r="BR451" s="18" t="str">
        <f t="shared" si="50"/>
        <v>*</v>
      </c>
      <c r="BS451" s="18" t="str">
        <f t="shared" si="51"/>
        <v>*</v>
      </c>
      <c r="BT451" s="225" t="str">
        <f t="shared" si="52"/>
        <v/>
      </c>
    </row>
    <row r="452" spans="1:72" hidden="1">
      <c r="A452" s="167" t="str">
        <f t="shared" ref="A452:A454" si="53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si="53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ref="A455:A518" si="54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52"/>
        <v/>
      </c>
    </row>
    <row r="476" spans="1:72" hidden="1">
      <c r="A476" s="167" t="str">
        <f t="shared" si="54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5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6">IF(BN477="","",SUBSTITUTE(BM477," ","")&amp;SUBSTITUTE(BN477," ",""))</f>
        <v/>
      </c>
    </row>
    <row r="478" spans="1:72" hidden="1">
      <c r="A478" s="167" t="str">
        <f t="shared" si="54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si="54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ref="A519:A553" si="57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BASE_MAPA!$I$2:$I$359),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BASE_MAPA!$I$2:$I$359),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6"/>
        <v/>
      </c>
    </row>
    <row r="523" spans="1:72" hidden="1">
      <c r="A523" s="167" t="str">
        <f t="shared" si="57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7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BASE_MAPA!$I$2:$I$359),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7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BASE_MAPA!$I$2:$I$359),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692" spans="53:53">
      <c r="BA692">
        <v>780</v>
      </c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409:K451 J15:K18 J21:K21 J23:K23 J28:K28 J36:K37 J30:K34 J54:K54 J50:K50 J44:K48 J67:L68 J57:K64 J70:K76 J85:K86 J83:L83 J78:K81 J97:L97 J98:K99 J88:K94 J113:L113 J114:K115 J101:K108 J117:K125 J129:L129 J130:K131 J141:L141 J133:K137 J142:K142 J144:K150 J166:K168 J178:K179 J154:K164 J170:K175 J181:K401" name="Range1_8_1"/>
    <protectedRange sqref="O409:Q451 O15:Q18 O21:Q21 O23:Q23 O28:Q28 O40:Q40 O36:Q37 O30:Q34 O54:Q54 O50:Q51 O44:Q48 O67:Q68 O57:Q65 O70:Q76 O85:Q86 O83:Q83 O78:Q81 O97:Q99 O88:Q95 O113:Q115 O101:Q108 O117:Q125 O129:Q131 O133:Q137 O141:Q142 O144:Q150 O166:Q168 O178:Q179 O154:Q164 O170:Q175 O181:Q401" name="Range1_9_1"/>
    <protectedRange sqref="V409:Y451 Y6:Y12 X13:Y14 V21:Y21 V15:Y18 Y19:Y20 X28 Y23:Y31 Y37:Y38 Y40:Y43 V36 Y35 V32:Y34 X36:Y36 V44:Y45 V48 X48 V47:X47 Y46:Y56 V67:Y68 Y65:Y66 V57:Y64 V70:X74 Y69:Y74 V75:Y76 V85:X85 V86:Y86 V83:X83 Y87 V88:Y88 V78:X78 V80:X81 Y77:Y85 Y89:Y90 V97:X97 V91:Y92 V101:X101 Y95:Y97 Y99:Y101 V98:Y98 V94:Y94 Y93 V113:X115 V102:Y105 V108:X108 V117:X119 V106:X106 Y106:Y119 V129:X131 Y126:Y132 V120:Y121 V123:Y125 Y122 V133:Y136 V141:X142 Y137:Y144 V145:Y149 V154:X159 V150:X150 Y150:Y159 Y165 Y169 V182:Y182 V166:Y168 V178:Y178 V179:X179 Y176:Y177 Y179:Y181 V160:Y164 V183:W183 Y183 V170:Y175 W79 W89 W93 W107 V184:Y401" name="Range1_11_1"/>
    <protectedRange sqref="Z409:AD451 Z6:Z15 Z21:AD21 Z16:AD18 Z23:Z28 Z37 Z36:AD36 Z32:AD34 Z45:AD45 Z41:Z44 Z52:Z53 Z50 Z55 Z47:AD48 Z67:AD68 Z57:AD64 Z69 Z70:AD76 Z84 Z85:AD86 Z83:AD83 Z88:AD88 Z78:AD78 Z80:AD81 Z91:AD92 Z100 Z101:AD101 Z102 Z97:AD98 Z94:AD94 Z116 Z119:AA119 AD119 Z117:AD118 Z113:AD115 Z103:AD106 Z108:AD108 Z132 Z129:AD131 Z120:AD121 Z123:AD125 Z133:AD136 Z143:Z144 Z141:AD142 Z145:AD150 Z153 Z165 Z169 Z166:AD168 Z177 Z180 Z178:AD179 Z154:AD164 Z170:AD175 Z182:AD401" name="Range1_12_1"/>
    <protectedRange sqref="BF6:BF553" name="Range1_18_1"/>
    <protectedRange sqref="J402:K408 J6:K13 J26:K27 J40:K42 J51:K53 J65:K66 J82:K82 J87:K87 J95:K96 J111:K112 K110 K126 J127:K128 K138 J139:K140 K151 J152:K153 J165:K165 J169:K169 J176:K177" name="Range1_8_1_1"/>
    <protectedRange sqref="O402:Q407 O6:Q11 O12 O26:Q27 O41:Q42 O52:Q53 O66:Q66 O82:Q82 O87:Q87 O96:Q96 O110:Q112 O126:Q128 O138:Q140 O151:Q153 O165:Q165 O169:Q169 O176:Q177" name="Range1_9_1_1"/>
    <protectedRange sqref="O408:Q408 O13:Q13 P12:Q12" name="Range1_9_1_4"/>
    <protectedRange sqref="Y405 V402:Y404 V406:Y408 V6:X8 V10:X12 V13:W13 V23:X27 V37:X37 V41:X43 W36 W48 V52:X53 V50:X50 V55:X55 V66 V69:X69 V84:X84 V82 V87 V79 V89:V90 V96 V100:X100 V93 V112 V116:X116 V107 V128 V132:X132 V140 V143:X144 V153 V165 V169 V177 V180:X180" name="Range1_11_1_1"/>
    <protectedRange sqref="Z402:AD404 Z406:AD408 AA6:AD8 AA10:AD13 AA23:AD27 AA37:AD37 AA41:AD43 AA52:AD53 AA50:AD50 AA55:AD55 AA69:AD69 AA84:AD84 AA100:AD100 AA116:AD116 AA132:AD132 AA143:AD144 AA180:AD180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 AA102:AD102" name="Range1_12_1_2"/>
    <protectedRange sqref="J20:K20 J35:K35 J77:K77" name="Range1_8_1_3"/>
    <protectedRange sqref="O20:Q20 O35:Q35 O77:Q77" name="Range1_9_1_3"/>
    <protectedRange sqref="V20:X20 V35:X35 V46:X46 V77:X77" name="Range1_11_1_3"/>
    <protectedRange sqref="Z20:AD20 Z35:AD35 Z46:AD46 Z77:AD77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 J110 J126 J138 J151" name="Range1_8_1_6"/>
    <protectedRange sqref="O24:Q25" name="Range1_9_1_7"/>
    <protectedRange sqref="V40:X40 V51:X51 V65:X65 W66:X66 W82:X82 W87:X87 X79 W90:X90 V95:X95 W96:X96 X93 W112:X112 V110:X111 X107 V126:X127 W128:X128 V138:X139 W140:X140 V151:X152 W153:X153 W165:X165 W169:X169 W177:X177 V176:X176 X89" name="Range1_11_1_6"/>
    <protectedRange sqref="Z40:AD40 Z51:AD51 Z65:AD66 Z82:AD82 Z87:AD87 Z79:AD79 Z89:AD90 Z95:AD96 Z93:AD93 Z110:AD112 AB119:AC119 Z107:AD107 Z126:AD128 Z138:AD140 Z151:AD152 AA153:AD153 AA165:AD165 AA169:AD169 AA177:AD177 Z176:AD176" name="Range1_12_1_5"/>
    <protectedRange sqref="J39:K39" name="Range1_8_1_5"/>
    <protectedRange sqref="O39:Q39" name="Range1_9_1_6"/>
    <protectedRange sqref="Y39" name="Range1_11_1_7"/>
    <protectedRange sqref="V39:X39 V54:X54 V99:X99" name="Range1_11_1_2_2"/>
    <protectedRange sqref="Z39:AD39 Z54:AD54 Z99:AD99" name="Range1_12_1_1_2"/>
    <protectedRange sqref="J56:K56" name="Range1_8_1_9"/>
    <protectedRange sqref="O56:Q56" name="Range1_9_1_10"/>
    <protectedRange sqref="V56:X56" name="Range1_11_1_8"/>
    <protectedRange sqref="Z56:AD56" name="Range1_12_1_6"/>
    <protectedRange sqref="V181:X181 X183" name="Range1_11_1_9"/>
    <protectedRange sqref="Z181:AD181" name="Range1_12_1_7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3630" priority="22658" operator="equal">
      <formula>"ERRO"</formula>
    </cfRule>
  </conditionalFormatting>
  <conditionalFormatting sqref="X4 Y476:Y551 Y409:Z475 Y1:Z18 Y21:Z21 Y23:Z26 Z27:Z28 Z31 Y27:Y31 Y36:Z37 Y32:Z34 Y40:Z45 Y54:Z54 Z47:Z53 Z55 Z65:Z66 Y57:Z64 Y67:Z77 Z78:Z85 Y86:Z180 Y182:Z401">
    <cfRule type="cellIs" dxfId="3629" priority="22647" operator="equal">
      <formula>"OPORTUNIDADE"</formula>
    </cfRule>
  </conditionalFormatting>
  <conditionalFormatting sqref="AZ6:AZ523">
    <cfRule type="expression" dxfId="3628" priority="22642">
      <formula>$BU6=1</formula>
    </cfRule>
  </conditionalFormatting>
  <conditionalFormatting sqref="BQ6:BQ600">
    <cfRule type="cellIs" dxfId="3627" priority="22653" operator="equal">
      <formula>"Produção e Intervalo"</formula>
    </cfRule>
    <cfRule type="cellIs" dxfId="3626" priority="22654" operator="equal">
      <formula>"Aderente"</formula>
    </cfRule>
    <cfRule type="cellIs" dxfId="3625" priority="22655" operator="equal">
      <formula>"Intervalo"</formula>
    </cfRule>
    <cfRule type="cellIs" dxfId="3624" priority="22656" operator="equal">
      <formula>"Produção"</formula>
    </cfRule>
    <cfRule type="cellIs" dxfId="3623" priority="22657" operator="equal">
      <formula>"ERRO"</formula>
    </cfRule>
  </conditionalFormatting>
  <conditionalFormatting sqref="BR6:BS553">
    <cfRule type="cellIs" dxfId="3622" priority="22635" operator="equal">
      <formula>"*"</formula>
    </cfRule>
    <cfRule type="cellIs" dxfId="3621" priority="22636" operator="greaterThanOrEqual">
      <formula>1</formula>
    </cfRule>
    <cfRule type="cellIs" dxfId="3620" priority="22637" operator="lessThan">
      <formula>1</formula>
    </cfRule>
  </conditionalFormatting>
  <conditionalFormatting sqref="X476:X523 Y476:Y551 Y409:Z475 Y6:Z18 Y21:Z21 Y23:Z26 Z27:Z28 Z31 Y27:Y31 Y36:Z37 Y32:Z34 Y40:Z45 Y54:Z54 Z47:Z53 Z55 Z65:Z66 Y57:Z64 Y67:Z77 Z78:Z85 Y86:Z180 Y182:Z401">
    <cfRule type="cellIs" dxfId="3619" priority="22583" operator="equal">
      <formula>"NÃO"</formula>
    </cfRule>
    <cfRule type="cellIs" dxfId="3618" priority="22584" operator="equal">
      <formula>"SIM"</formula>
    </cfRule>
  </conditionalFormatting>
  <conditionalFormatting sqref="X476:X523">
    <cfRule type="cellIs" dxfId="3617" priority="22582" operator="equal">
      <formula>"OPORTUNIDADE"</formula>
    </cfRule>
  </conditionalFormatting>
  <conditionalFormatting sqref="Z476:Z523">
    <cfRule type="cellIs" dxfId="3616" priority="22580" operator="equal">
      <formula>"NÃO"</formula>
    </cfRule>
    <cfRule type="cellIs" dxfId="3615" priority="22581" operator="equal">
      <formula>"SIM"</formula>
    </cfRule>
  </conditionalFormatting>
  <conditionalFormatting sqref="Z476:Z523">
    <cfRule type="cellIs" dxfId="3614" priority="22579" operator="equal">
      <formula>"OPORTUNIDADE"</formula>
    </cfRule>
  </conditionalFormatting>
  <conditionalFormatting sqref="Y1048576">
    <cfRule type="cellIs" dxfId="3613" priority="22464" operator="equal">
      <formula>"OPORTUNIDADE"</formula>
    </cfRule>
  </conditionalFormatting>
  <conditionalFormatting sqref="Y1048576">
    <cfRule type="cellIs" dxfId="3612" priority="22462" operator="equal">
      <formula>"NÃO"</formula>
    </cfRule>
    <cfRule type="cellIs" dxfId="3611" priority="22463" operator="equal">
      <formula>"SIM"</formula>
    </cfRule>
  </conditionalFormatting>
  <conditionalFormatting sqref="Z524:Z549">
    <cfRule type="cellIs" dxfId="3610" priority="22199" operator="equal">
      <formula>"OPORTUNIDADE"</formula>
    </cfRule>
  </conditionalFormatting>
  <conditionalFormatting sqref="Z524:Z549">
    <cfRule type="cellIs" dxfId="3609" priority="22197" operator="equal">
      <formula>"NÃO"</formula>
    </cfRule>
    <cfRule type="cellIs" dxfId="3608" priority="22198" operator="equal">
      <formula>"SIM"</formula>
    </cfRule>
  </conditionalFormatting>
  <conditionalFormatting sqref="X550">
    <cfRule type="cellIs" dxfId="3607" priority="22185" operator="equal">
      <formula>"NÃO"</formula>
    </cfRule>
    <cfRule type="cellIs" dxfId="3606" priority="22186" operator="equal">
      <formula>"SIM"</formula>
    </cfRule>
  </conditionalFormatting>
  <conditionalFormatting sqref="X550">
    <cfRule type="cellIs" dxfId="3605" priority="22184" operator="equal">
      <formula>"OPORTUNIDADE"</formula>
    </cfRule>
  </conditionalFormatting>
  <conditionalFormatting sqref="Z550">
    <cfRule type="cellIs" dxfId="3604" priority="22182" operator="equal">
      <formula>"NÃO"</formula>
    </cfRule>
    <cfRule type="cellIs" dxfId="3603" priority="22183" operator="equal">
      <formula>"SIM"</formula>
    </cfRule>
  </conditionalFormatting>
  <conditionalFormatting sqref="Z550">
    <cfRule type="cellIs" dxfId="3602" priority="22181" operator="equal">
      <formula>"OPORTUNIDADE"</formula>
    </cfRule>
  </conditionalFormatting>
  <conditionalFormatting sqref="BI550">
    <cfRule type="iconSet" priority="22190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2191">
      <iconSet showValue="0">
        <cfvo type="percent" val="0"/>
        <cfvo type="num" val="1"/>
        <cfvo type="num" val="1" gte="0"/>
      </iconSet>
    </cfRule>
    <cfRule type="iconSet" priority="22192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2193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3601" priority="22801">
      <formula>$BU493=1</formula>
    </cfRule>
  </conditionalFormatting>
  <conditionalFormatting sqref="AZ526:AZ550">
    <cfRule type="expression" dxfId="3600" priority="22961">
      <formula>$BU498=1</formula>
    </cfRule>
  </conditionalFormatting>
  <conditionalFormatting sqref="BI524:BI549">
    <cfRule type="iconSet" priority="22962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2964">
      <iconSet showValue="0">
        <cfvo type="percent" val="0"/>
        <cfvo type="num" val="1"/>
        <cfvo type="num" val="1" gte="0"/>
      </iconSet>
    </cfRule>
    <cfRule type="iconSet" priority="22965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2968">
      <iconSet showValue="0">
        <cfvo type="percent" val="0"/>
        <cfvo type="num" val="1"/>
        <cfvo type="num" val="1" gte="0"/>
      </iconSet>
    </cfRule>
  </conditionalFormatting>
  <conditionalFormatting sqref="BO6:BO600">
    <cfRule type="iconSet" priority="22970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2971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3599" priority="17596" operator="equal">
      <formula>"*"</formula>
    </cfRule>
    <cfRule type="cellIs" dxfId="3598" priority="17597" operator="greaterThanOrEqual">
      <formula>1</formula>
    </cfRule>
    <cfRule type="cellIs" dxfId="3597" priority="17598" operator="lessThan">
      <formula>1</formula>
    </cfRule>
  </conditionalFormatting>
  <conditionalFormatting sqref="BI6:BI523">
    <cfRule type="iconSet" priority="22985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2986">
      <iconSet showValue="0">
        <cfvo type="percent" val="0"/>
        <cfvo type="num" val="1"/>
        <cfvo type="num" val="1" gte="0"/>
      </iconSet>
    </cfRule>
    <cfRule type="iconSet" priority="22987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8 BJ60:BJ600">
    <cfRule type="iconSet" priority="23003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58 BK75:BK76 BK86 BK88 BK103:BK104 BK95 BK120:BK121 BK123 BK134:BK136 BK144:BK146 BK153 BK160:BK161 BK168 BK184:BK187 BK177:BK178 BK172:BK174 BK181 BK196:BK197 BK200:BK600 BK192">
    <cfRule type="iconSet" priority="23004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32:BP34 BP43:BP49 BP36:BP37 BP39 BP53:BP54 BP56:BP60 BP64:BP65 BP70:BP78 BP67:BP68 BP80:BP81 BP86 BP83:BP84 BP88 BP23:BP30 BP98:BP105 BP95 BP112 BP115 BP120:BP123 BP117:BP118 BP132:BP135 BP141 BP150:BP153 BP143:BP146 BP137 BP155:BP161 BP164 BP176:BP188 BP166:BP174 BP196:BP197 BP200:BP600 BP192">
    <cfRule type="iconSet" priority="23005">
      <iconSet showValue="0">
        <cfvo type="percent" val="0"/>
        <cfvo type="num" val="1"/>
        <cfvo type="num" val="1" gte="0"/>
      </iconSet>
    </cfRule>
  </conditionalFormatting>
  <conditionalFormatting sqref="Y402:Z408">
    <cfRule type="cellIs" dxfId="3596" priority="4304" operator="equal">
      <formula>"OPORTUNIDADE"</formula>
    </cfRule>
  </conditionalFormatting>
  <conditionalFormatting sqref="Y402:Z408">
    <cfRule type="cellIs" dxfId="3595" priority="4302" operator="equal">
      <formula>"NÃO"</formula>
    </cfRule>
    <cfRule type="cellIs" dxfId="3594" priority="4303" operator="equal">
      <formula>"SIM"</formula>
    </cfRule>
  </conditionalFormatting>
  <conditionalFormatting sqref="Z405">
    <cfRule type="cellIs" dxfId="3593" priority="4301" operator="equal">
      <formula>"OPORTUNIDADE"</formula>
    </cfRule>
  </conditionalFormatting>
  <conditionalFormatting sqref="Z405">
    <cfRule type="cellIs" dxfId="3592" priority="4299" operator="equal">
      <formula>"NÃO"</formula>
    </cfRule>
    <cfRule type="cellIs" dxfId="3591" priority="4300" operator="equal">
      <formula>"SIM"</formula>
    </cfRule>
  </conditionalFormatting>
  <conditionalFormatting sqref="Z405">
    <cfRule type="cellIs" dxfId="3590" priority="4298" operator="equal">
      <formula>"OPORTUNIDADE"</formula>
    </cfRule>
  </conditionalFormatting>
  <conditionalFormatting sqref="Z405">
    <cfRule type="cellIs" dxfId="3589" priority="4296" operator="equal">
      <formula>"NÃO"</formula>
    </cfRule>
    <cfRule type="cellIs" dxfId="3588" priority="4297" operator="equal">
      <formula>"SIM"</formula>
    </cfRule>
  </conditionalFormatting>
  <conditionalFormatting sqref="Z405">
    <cfRule type="cellIs" dxfId="3587" priority="4295" operator="equal">
      <formula>"OPORTUNIDADE"</formula>
    </cfRule>
  </conditionalFormatting>
  <conditionalFormatting sqref="Z405">
    <cfRule type="cellIs" dxfId="3586" priority="4293" operator="equal">
      <formula>"NÃO"</formula>
    </cfRule>
    <cfRule type="cellIs" dxfId="3585" priority="4294" operator="equal">
      <formula>"SIM"</formula>
    </cfRule>
  </conditionalFormatting>
  <conditionalFormatting sqref="Z405">
    <cfRule type="cellIs" dxfId="3584" priority="4292" operator="equal">
      <formula>"OPORTUNIDADE"</formula>
    </cfRule>
  </conditionalFormatting>
  <conditionalFormatting sqref="Z405">
    <cfRule type="cellIs" dxfId="3583" priority="4290" operator="equal">
      <formula>"NÃO"</formula>
    </cfRule>
    <cfRule type="cellIs" dxfId="3582" priority="4291" operator="equal">
      <formula>"SIM"</formula>
    </cfRule>
  </conditionalFormatting>
  <conditionalFormatting sqref="Z405">
    <cfRule type="cellIs" dxfId="3581" priority="4289" operator="equal">
      <formula>"OPORTUNIDADE"</formula>
    </cfRule>
  </conditionalFormatting>
  <conditionalFormatting sqref="Z405">
    <cfRule type="cellIs" dxfId="3580" priority="4287" operator="equal">
      <formula>"NÃO"</formula>
    </cfRule>
    <cfRule type="cellIs" dxfId="3579" priority="4288" operator="equal">
      <formula>"SIM"</formula>
    </cfRule>
  </conditionalFormatting>
  <conditionalFormatting sqref="Z405">
    <cfRule type="cellIs" dxfId="3578" priority="4286" operator="equal">
      <formula>"OPORTUNIDADE"</formula>
    </cfRule>
  </conditionalFormatting>
  <conditionalFormatting sqref="Z405">
    <cfRule type="cellIs" dxfId="3577" priority="4284" operator="equal">
      <formula>"NÃO"</formula>
    </cfRule>
    <cfRule type="cellIs" dxfId="3576" priority="4285" operator="equal">
      <formula>"SIM"</formula>
    </cfRule>
  </conditionalFormatting>
  <conditionalFormatting sqref="Z405">
    <cfRule type="cellIs" dxfId="3575" priority="4283" operator="equal">
      <formula>"OPORTUNIDADE"</formula>
    </cfRule>
  </conditionalFormatting>
  <conditionalFormatting sqref="Z405">
    <cfRule type="cellIs" dxfId="3574" priority="4281" operator="equal">
      <formula>"NÃO"</formula>
    </cfRule>
    <cfRule type="cellIs" dxfId="3573" priority="4282" operator="equal">
      <formula>"SIM"</formula>
    </cfRule>
  </conditionalFormatting>
  <conditionalFormatting sqref="Z405">
    <cfRule type="cellIs" dxfId="3572" priority="4280" operator="equal">
      <formula>"OPORTUNIDADE"</formula>
    </cfRule>
  </conditionalFormatting>
  <conditionalFormatting sqref="Z405">
    <cfRule type="cellIs" dxfId="3571" priority="4278" operator="equal">
      <formula>"NÃO"</formula>
    </cfRule>
    <cfRule type="cellIs" dxfId="3570" priority="4279" operator="equal">
      <formula>"SIM"</formula>
    </cfRule>
  </conditionalFormatting>
  <conditionalFormatting sqref="Z405">
    <cfRule type="cellIs" dxfId="3569" priority="4277" operator="equal">
      <formula>"OPORTUNIDADE"</formula>
    </cfRule>
  </conditionalFormatting>
  <conditionalFormatting sqref="Z405">
    <cfRule type="cellIs" dxfId="3568" priority="4275" operator="equal">
      <formula>"NÃO"</formula>
    </cfRule>
    <cfRule type="cellIs" dxfId="3567" priority="4276" operator="equal">
      <formula>"SIM"</formula>
    </cfRule>
  </conditionalFormatting>
  <conditionalFormatting sqref="Z405">
    <cfRule type="cellIs" dxfId="3566" priority="4274" operator="equal">
      <formula>"OPORTUNIDADE"</formula>
    </cfRule>
  </conditionalFormatting>
  <conditionalFormatting sqref="Z405">
    <cfRule type="cellIs" dxfId="3565" priority="4272" operator="equal">
      <formula>"NÃO"</formula>
    </cfRule>
    <cfRule type="cellIs" dxfId="3564" priority="4273" operator="equal">
      <formula>"SIM"</formula>
    </cfRule>
  </conditionalFormatting>
  <conditionalFormatting sqref="Z405">
    <cfRule type="cellIs" dxfId="3563" priority="4271" operator="equal">
      <formula>"OPORTUNIDADE"</formula>
    </cfRule>
  </conditionalFormatting>
  <conditionalFormatting sqref="Z405">
    <cfRule type="cellIs" dxfId="3562" priority="4269" operator="equal">
      <formula>"NÃO"</formula>
    </cfRule>
    <cfRule type="cellIs" dxfId="3561" priority="4270" operator="equal">
      <formula>"SIM"</formula>
    </cfRule>
  </conditionalFormatting>
  <conditionalFormatting sqref="Z405">
    <cfRule type="cellIs" dxfId="3560" priority="4268" operator="equal">
      <formula>"OPORTUNIDADE"</formula>
    </cfRule>
  </conditionalFormatting>
  <conditionalFormatting sqref="Z405">
    <cfRule type="cellIs" dxfId="3559" priority="4266" operator="equal">
      <formula>"NÃO"</formula>
    </cfRule>
    <cfRule type="cellIs" dxfId="3558" priority="4267" operator="equal">
      <formula>"SIM"</formula>
    </cfRule>
  </conditionalFormatting>
  <conditionalFormatting sqref="Z405">
    <cfRule type="cellIs" dxfId="3557" priority="4265" operator="equal">
      <formula>"OPORTUNIDADE"</formula>
    </cfRule>
  </conditionalFormatting>
  <conditionalFormatting sqref="Z405">
    <cfRule type="cellIs" dxfId="3556" priority="4263" operator="equal">
      <formula>"NÃO"</formula>
    </cfRule>
    <cfRule type="cellIs" dxfId="3555" priority="4264" operator="equal">
      <formula>"SIM"</formula>
    </cfRule>
  </conditionalFormatting>
  <conditionalFormatting sqref="Z405">
    <cfRule type="cellIs" dxfId="3554" priority="4262" operator="equal">
      <formula>"OPORTUNIDADE"</formula>
    </cfRule>
  </conditionalFormatting>
  <conditionalFormatting sqref="Z405">
    <cfRule type="cellIs" dxfId="3553" priority="4260" operator="equal">
      <formula>"NÃO"</formula>
    </cfRule>
    <cfRule type="cellIs" dxfId="3552" priority="4261" operator="equal">
      <formula>"SIM"</formula>
    </cfRule>
  </conditionalFormatting>
  <conditionalFormatting sqref="Z405">
    <cfRule type="cellIs" dxfId="3551" priority="4259" operator="equal">
      <formula>"OPORTUNIDADE"</formula>
    </cfRule>
  </conditionalFormatting>
  <conditionalFormatting sqref="Z405">
    <cfRule type="cellIs" dxfId="3550" priority="4257" operator="equal">
      <formula>"NÃO"</formula>
    </cfRule>
    <cfRule type="cellIs" dxfId="3549" priority="4258" operator="equal">
      <formula>"SIM"</formula>
    </cfRule>
  </conditionalFormatting>
  <conditionalFormatting sqref="Z405">
    <cfRule type="cellIs" dxfId="3548" priority="4256" operator="equal">
      <formula>"OPORTUNIDADE"</formula>
    </cfRule>
  </conditionalFormatting>
  <conditionalFormatting sqref="Z405">
    <cfRule type="cellIs" dxfId="3547" priority="4254" operator="equal">
      <formula>"NÃO"</formula>
    </cfRule>
    <cfRule type="cellIs" dxfId="3546" priority="4255" operator="equal">
      <formula>"SIM"</formula>
    </cfRule>
  </conditionalFormatting>
  <conditionalFormatting sqref="Z405">
    <cfRule type="cellIs" dxfId="3545" priority="4253" operator="equal">
      <formula>"OPORTUNIDADE"</formula>
    </cfRule>
  </conditionalFormatting>
  <conditionalFormatting sqref="Z405">
    <cfRule type="cellIs" dxfId="3544" priority="4251" operator="equal">
      <formula>"NÃO"</formula>
    </cfRule>
    <cfRule type="cellIs" dxfId="3543" priority="4252" operator="equal">
      <formula>"SIM"</formula>
    </cfRule>
  </conditionalFormatting>
  <conditionalFormatting sqref="Z405">
    <cfRule type="cellIs" dxfId="3542" priority="4250" operator="equal">
      <formula>"OPORTUNIDADE"</formula>
    </cfRule>
  </conditionalFormatting>
  <conditionalFormatting sqref="Z405">
    <cfRule type="cellIs" dxfId="3541" priority="4248" operator="equal">
      <formula>"NÃO"</formula>
    </cfRule>
    <cfRule type="cellIs" dxfId="3540" priority="4249" operator="equal">
      <formula>"SIM"</formula>
    </cfRule>
  </conditionalFormatting>
  <conditionalFormatting sqref="Z405">
    <cfRule type="cellIs" dxfId="3539" priority="4247" operator="equal">
      <formula>"OPORTUNIDADE"</formula>
    </cfRule>
  </conditionalFormatting>
  <conditionalFormatting sqref="Z405">
    <cfRule type="cellIs" dxfId="3538" priority="4245" operator="equal">
      <formula>"NÃO"</formula>
    </cfRule>
    <cfRule type="cellIs" dxfId="3537" priority="4246" operator="equal">
      <formula>"SIM"</formula>
    </cfRule>
  </conditionalFormatting>
  <conditionalFormatting sqref="Z405">
    <cfRule type="cellIs" dxfId="3536" priority="4244" operator="equal">
      <formula>"OPORTUNIDADE"</formula>
    </cfRule>
  </conditionalFormatting>
  <conditionalFormatting sqref="Z405">
    <cfRule type="cellIs" dxfId="3535" priority="4242" operator="equal">
      <formula>"NÃO"</formula>
    </cfRule>
    <cfRule type="cellIs" dxfId="3534" priority="4243" operator="equal">
      <formula>"SIM"</formula>
    </cfRule>
  </conditionalFormatting>
  <conditionalFormatting sqref="Z405">
    <cfRule type="cellIs" dxfId="3533" priority="4241" operator="equal">
      <formula>"OPORTUNIDADE"</formula>
    </cfRule>
  </conditionalFormatting>
  <conditionalFormatting sqref="Z405">
    <cfRule type="cellIs" dxfId="3532" priority="4239" operator="equal">
      <formula>"NÃO"</formula>
    </cfRule>
    <cfRule type="cellIs" dxfId="3531" priority="4240" operator="equal">
      <formula>"SIM"</formula>
    </cfRule>
  </conditionalFormatting>
  <conditionalFormatting sqref="Z405">
    <cfRule type="cellIs" dxfId="3530" priority="4238" operator="equal">
      <formula>"OPORTUNIDADE"</formula>
    </cfRule>
  </conditionalFormatting>
  <conditionalFormatting sqref="Z405">
    <cfRule type="cellIs" dxfId="3529" priority="4236" operator="equal">
      <formula>"NÃO"</formula>
    </cfRule>
    <cfRule type="cellIs" dxfId="3528" priority="4237" operator="equal">
      <formula>"SIM"</formula>
    </cfRule>
  </conditionalFormatting>
  <conditionalFormatting sqref="Z405">
    <cfRule type="cellIs" dxfId="3527" priority="4235" operator="equal">
      <formula>"OPORTUNIDADE"</formula>
    </cfRule>
  </conditionalFormatting>
  <conditionalFormatting sqref="Z405">
    <cfRule type="cellIs" dxfId="3526" priority="4233" operator="equal">
      <formula>"NÃO"</formula>
    </cfRule>
    <cfRule type="cellIs" dxfId="3525" priority="4234" operator="equal">
      <formula>"SIM"</formula>
    </cfRule>
  </conditionalFormatting>
  <conditionalFormatting sqref="Z405">
    <cfRule type="cellIs" dxfId="3524" priority="4232" operator="equal">
      <formula>"OPORTUNIDADE"</formula>
    </cfRule>
  </conditionalFormatting>
  <conditionalFormatting sqref="Z405">
    <cfRule type="cellIs" dxfId="3523" priority="4230" operator="equal">
      <formula>"NÃO"</formula>
    </cfRule>
    <cfRule type="cellIs" dxfId="3522" priority="4231" operator="equal">
      <formula>"SIM"</formula>
    </cfRule>
  </conditionalFormatting>
  <conditionalFormatting sqref="Y405">
    <cfRule type="cellIs" dxfId="3521" priority="4229" operator="equal">
      <formula>"OPORTUNIDADE"</formula>
    </cfRule>
  </conditionalFormatting>
  <conditionalFormatting sqref="Y405">
    <cfRule type="cellIs" dxfId="3520" priority="4227" operator="equal">
      <formula>"NÃO"</formula>
    </cfRule>
    <cfRule type="cellIs" dxfId="3519" priority="4228" operator="equal">
      <formula>"SIM"</formula>
    </cfRule>
  </conditionalFormatting>
  <conditionalFormatting sqref="Y405">
    <cfRule type="cellIs" dxfId="3518" priority="4226" operator="equal">
      <formula>"OPORTUNIDADE"</formula>
    </cfRule>
  </conditionalFormatting>
  <conditionalFormatting sqref="Y405">
    <cfRule type="cellIs" dxfId="3517" priority="4224" operator="equal">
      <formula>"NÃO"</formula>
    </cfRule>
    <cfRule type="cellIs" dxfId="3516" priority="4225" operator="equal">
      <formula>"SIM"</formula>
    </cfRule>
  </conditionalFormatting>
  <conditionalFormatting sqref="Y405">
    <cfRule type="cellIs" dxfId="3515" priority="4223" operator="equal">
      <formula>"OPORTUNIDADE"</formula>
    </cfRule>
  </conditionalFormatting>
  <conditionalFormatting sqref="Y405">
    <cfRule type="cellIs" dxfId="3514" priority="4221" operator="equal">
      <formula>"NÃO"</formula>
    </cfRule>
    <cfRule type="cellIs" dxfId="3513" priority="4222" operator="equal">
      <formula>"SIM"</formula>
    </cfRule>
  </conditionalFormatting>
  <conditionalFormatting sqref="Y405">
    <cfRule type="cellIs" dxfId="3512" priority="4220" operator="equal">
      <formula>"OPORTUNIDADE"</formula>
    </cfRule>
  </conditionalFormatting>
  <conditionalFormatting sqref="Y405">
    <cfRule type="cellIs" dxfId="3511" priority="4218" operator="equal">
      <formula>"NÃO"</formula>
    </cfRule>
    <cfRule type="cellIs" dxfId="3510" priority="4219" operator="equal">
      <formula>"SIM"</formula>
    </cfRule>
  </conditionalFormatting>
  <conditionalFormatting sqref="Y405">
    <cfRule type="cellIs" dxfId="3509" priority="4217" operator="equal">
      <formula>"OPORTUNIDADE"</formula>
    </cfRule>
  </conditionalFormatting>
  <conditionalFormatting sqref="Y405">
    <cfRule type="cellIs" dxfId="3508" priority="4215" operator="equal">
      <formula>"NÃO"</formula>
    </cfRule>
    <cfRule type="cellIs" dxfId="3507" priority="4216" operator="equal">
      <formula>"SIM"</formula>
    </cfRule>
  </conditionalFormatting>
  <conditionalFormatting sqref="Y405">
    <cfRule type="cellIs" dxfId="3506" priority="4214" operator="equal">
      <formula>"OPORTUNIDADE"</formula>
    </cfRule>
  </conditionalFormatting>
  <conditionalFormatting sqref="Y405">
    <cfRule type="cellIs" dxfId="3505" priority="4212" operator="equal">
      <formula>"NÃO"</formula>
    </cfRule>
    <cfRule type="cellIs" dxfId="3504" priority="4213" operator="equal">
      <formula>"SIM"</formula>
    </cfRule>
  </conditionalFormatting>
  <conditionalFormatting sqref="Y405">
    <cfRule type="cellIs" dxfId="3503" priority="4211" operator="equal">
      <formula>"OPORTUNIDADE"</formula>
    </cfRule>
  </conditionalFormatting>
  <conditionalFormatting sqref="Y405">
    <cfRule type="cellIs" dxfId="3502" priority="4209" operator="equal">
      <formula>"NÃO"</formula>
    </cfRule>
    <cfRule type="cellIs" dxfId="3501" priority="4210" operator="equal">
      <formula>"SIM"</formula>
    </cfRule>
  </conditionalFormatting>
  <conditionalFormatting sqref="Y405">
    <cfRule type="cellIs" dxfId="3500" priority="4208" operator="equal">
      <formula>"OPORTUNIDADE"</formula>
    </cfRule>
  </conditionalFormatting>
  <conditionalFormatting sqref="Y405">
    <cfRule type="cellIs" dxfId="3499" priority="4206" operator="equal">
      <formula>"NÃO"</formula>
    </cfRule>
    <cfRule type="cellIs" dxfId="3498" priority="4207" operator="equal">
      <formula>"SIM"</formula>
    </cfRule>
  </conditionalFormatting>
  <conditionalFormatting sqref="Y405">
    <cfRule type="cellIs" dxfId="3497" priority="4205" operator="equal">
      <formula>"OPORTUNIDADE"</formula>
    </cfRule>
  </conditionalFormatting>
  <conditionalFormatting sqref="Y405">
    <cfRule type="cellIs" dxfId="3496" priority="4203" operator="equal">
      <formula>"NÃO"</formula>
    </cfRule>
    <cfRule type="cellIs" dxfId="3495" priority="4204" operator="equal">
      <formula>"SIM"</formula>
    </cfRule>
  </conditionalFormatting>
  <conditionalFormatting sqref="Y405">
    <cfRule type="cellIs" dxfId="3494" priority="4202" operator="equal">
      <formula>"OPORTUNIDADE"</formula>
    </cfRule>
  </conditionalFormatting>
  <conditionalFormatting sqref="Y405">
    <cfRule type="cellIs" dxfId="3493" priority="4200" operator="equal">
      <formula>"NÃO"</formula>
    </cfRule>
    <cfRule type="cellIs" dxfId="3492" priority="4201" operator="equal">
      <formula>"SIM"</formula>
    </cfRule>
  </conditionalFormatting>
  <conditionalFormatting sqref="Y405">
    <cfRule type="cellIs" dxfId="3491" priority="4199" operator="equal">
      <formula>"OPORTUNIDADE"</formula>
    </cfRule>
  </conditionalFormatting>
  <conditionalFormatting sqref="Y405">
    <cfRule type="cellIs" dxfId="3490" priority="4197" operator="equal">
      <formula>"NÃO"</formula>
    </cfRule>
    <cfRule type="cellIs" dxfId="3489" priority="4198" operator="equal">
      <formula>"SIM"</formula>
    </cfRule>
  </conditionalFormatting>
  <conditionalFormatting sqref="Y405">
    <cfRule type="cellIs" dxfId="3488" priority="4196" operator="equal">
      <formula>"OPORTUNIDADE"</formula>
    </cfRule>
  </conditionalFormatting>
  <conditionalFormatting sqref="Y405">
    <cfRule type="cellIs" dxfId="3487" priority="4194" operator="equal">
      <formula>"NÃO"</formula>
    </cfRule>
    <cfRule type="cellIs" dxfId="3486" priority="4195" operator="equal">
      <formula>"SIM"</formula>
    </cfRule>
  </conditionalFormatting>
  <conditionalFormatting sqref="Y405">
    <cfRule type="cellIs" dxfId="3485" priority="4193" operator="equal">
      <formula>"OPORTUNIDADE"</formula>
    </cfRule>
  </conditionalFormatting>
  <conditionalFormatting sqref="Y405">
    <cfRule type="cellIs" dxfId="3484" priority="4191" operator="equal">
      <formula>"NÃO"</formula>
    </cfRule>
    <cfRule type="cellIs" dxfId="3483" priority="4192" operator="equal">
      <formula>"SIM"</formula>
    </cfRule>
  </conditionalFormatting>
  <conditionalFormatting sqref="Y405">
    <cfRule type="cellIs" dxfId="3482" priority="4190" operator="equal">
      <formula>"OPORTUNIDADE"</formula>
    </cfRule>
  </conditionalFormatting>
  <conditionalFormatting sqref="Y405">
    <cfRule type="cellIs" dxfId="3481" priority="4188" operator="equal">
      <formula>"NÃO"</formula>
    </cfRule>
    <cfRule type="cellIs" dxfId="3480" priority="4189" operator="equal">
      <formula>"SIM"</formula>
    </cfRule>
  </conditionalFormatting>
  <conditionalFormatting sqref="Y405">
    <cfRule type="cellIs" dxfId="3479" priority="4187" operator="equal">
      <formula>"OPORTUNIDADE"</formula>
    </cfRule>
  </conditionalFormatting>
  <conditionalFormatting sqref="Y405">
    <cfRule type="cellIs" dxfId="3478" priority="4185" operator="equal">
      <formula>"NÃO"</formula>
    </cfRule>
    <cfRule type="cellIs" dxfId="3477" priority="4186" operator="equal">
      <formula>"SIM"</formula>
    </cfRule>
  </conditionalFormatting>
  <conditionalFormatting sqref="Y405">
    <cfRule type="cellIs" dxfId="3476" priority="4184" operator="equal">
      <formula>"OPORTUNIDADE"</formula>
    </cfRule>
  </conditionalFormatting>
  <conditionalFormatting sqref="Y405">
    <cfRule type="cellIs" dxfId="3475" priority="4182" operator="equal">
      <formula>"NÃO"</formula>
    </cfRule>
    <cfRule type="cellIs" dxfId="3474" priority="4183" operator="equal">
      <formula>"SIM"</formula>
    </cfRule>
  </conditionalFormatting>
  <conditionalFormatting sqref="Y405">
    <cfRule type="cellIs" dxfId="3473" priority="4181" operator="equal">
      <formula>"OPORTUNIDADE"</formula>
    </cfRule>
  </conditionalFormatting>
  <conditionalFormatting sqref="Y405">
    <cfRule type="cellIs" dxfId="3472" priority="4179" operator="equal">
      <formula>"NÃO"</formula>
    </cfRule>
    <cfRule type="cellIs" dxfId="3471" priority="4180" operator="equal">
      <formula>"SIM"</formula>
    </cfRule>
  </conditionalFormatting>
  <conditionalFormatting sqref="Y405">
    <cfRule type="cellIs" dxfId="3470" priority="4178" operator="equal">
      <formula>"OPORTUNIDADE"</formula>
    </cfRule>
  </conditionalFormatting>
  <conditionalFormatting sqref="Y405">
    <cfRule type="cellIs" dxfId="3469" priority="4176" operator="equal">
      <formula>"NÃO"</formula>
    </cfRule>
    <cfRule type="cellIs" dxfId="3468" priority="4177" operator="equal">
      <formula>"SIM"</formula>
    </cfRule>
  </conditionalFormatting>
  <conditionalFormatting sqref="Y405">
    <cfRule type="cellIs" dxfId="3467" priority="4175" operator="equal">
      <formula>"OPORTUNIDADE"</formula>
    </cfRule>
  </conditionalFormatting>
  <conditionalFormatting sqref="Y405">
    <cfRule type="cellIs" dxfId="3466" priority="4173" operator="equal">
      <formula>"NÃO"</formula>
    </cfRule>
    <cfRule type="cellIs" dxfId="3465" priority="4174" operator="equal">
      <formula>"SIM"</formula>
    </cfRule>
  </conditionalFormatting>
  <conditionalFormatting sqref="Y405">
    <cfRule type="cellIs" dxfId="3464" priority="4172" operator="equal">
      <formula>"OPORTUNIDADE"</formula>
    </cfRule>
  </conditionalFormatting>
  <conditionalFormatting sqref="Y405">
    <cfRule type="cellIs" dxfId="3463" priority="4170" operator="equal">
      <formula>"NÃO"</formula>
    </cfRule>
    <cfRule type="cellIs" dxfId="3462" priority="4171" operator="equal">
      <formula>"SIM"</formula>
    </cfRule>
  </conditionalFormatting>
  <conditionalFormatting sqref="Y405">
    <cfRule type="cellIs" dxfId="3461" priority="4169" operator="equal">
      <formula>"OPORTUNIDADE"</formula>
    </cfRule>
  </conditionalFormatting>
  <conditionalFormatting sqref="Y405">
    <cfRule type="cellIs" dxfId="3460" priority="4167" operator="equal">
      <formula>"NÃO"</formula>
    </cfRule>
    <cfRule type="cellIs" dxfId="3459" priority="4168" operator="equal">
      <formula>"SIM"</formula>
    </cfRule>
  </conditionalFormatting>
  <conditionalFormatting sqref="Y405">
    <cfRule type="cellIs" dxfId="3458" priority="4166" operator="equal">
      <formula>"OPORTUNIDADE"</formula>
    </cfRule>
  </conditionalFormatting>
  <conditionalFormatting sqref="Y405">
    <cfRule type="cellIs" dxfId="3457" priority="4164" operator="equal">
      <formula>"NÃO"</formula>
    </cfRule>
    <cfRule type="cellIs" dxfId="3456" priority="4165" operator="equal">
      <formula>"SIM"</formula>
    </cfRule>
  </conditionalFormatting>
  <conditionalFormatting sqref="Y405">
    <cfRule type="cellIs" dxfId="3455" priority="4163" operator="equal">
      <formula>"OPORTUNIDADE"</formula>
    </cfRule>
  </conditionalFormatting>
  <conditionalFormatting sqref="Y405">
    <cfRule type="cellIs" dxfId="3454" priority="4161" operator="equal">
      <formula>"NÃO"</formula>
    </cfRule>
    <cfRule type="cellIs" dxfId="3453" priority="4162" operator="equal">
      <formula>"SIM"</formula>
    </cfRule>
  </conditionalFormatting>
  <conditionalFormatting sqref="Y405">
    <cfRule type="cellIs" dxfId="3452" priority="4160" operator="equal">
      <formula>"OPORTUNIDADE"</formula>
    </cfRule>
  </conditionalFormatting>
  <conditionalFormatting sqref="Y405">
    <cfRule type="cellIs" dxfId="3451" priority="4158" operator="equal">
      <formula>"NÃO"</formula>
    </cfRule>
    <cfRule type="cellIs" dxfId="3450" priority="4159" operator="equal">
      <formula>"SIM"</formula>
    </cfRule>
  </conditionalFormatting>
  <conditionalFormatting sqref="Y405">
    <cfRule type="cellIs" dxfId="3449" priority="4157" operator="equal">
      <formula>"OPORTUNIDADE"</formula>
    </cfRule>
  </conditionalFormatting>
  <conditionalFormatting sqref="Y405">
    <cfRule type="cellIs" dxfId="3448" priority="4155" operator="equal">
      <formula>"NÃO"</formula>
    </cfRule>
    <cfRule type="cellIs" dxfId="3447" priority="4156" operator="equal">
      <formula>"SIM"</formula>
    </cfRule>
  </conditionalFormatting>
  <conditionalFormatting sqref="Y405">
    <cfRule type="cellIs" dxfId="3446" priority="4154" operator="equal">
      <formula>"OPORTUNIDADE"</formula>
    </cfRule>
  </conditionalFormatting>
  <conditionalFormatting sqref="Y405">
    <cfRule type="cellIs" dxfId="3445" priority="4152" operator="equal">
      <formula>"NÃO"</formula>
    </cfRule>
    <cfRule type="cellIs" dxfId="3444" priority="4153" operator="equal">
      <formula>"SIM"</formula>
    </cfRule>
  </conditionalFormatting>
  <conditionalFormatting sqref="Y405">
    <cfRule type="cellIs" dxfId="3443" priority="4151" operator="equal">
      <formula>"OPORTUNIDADE"</formula>
    </cfRule>
  </conditionalFormatting>
  <conditionalFormatting sqref="Y405">
    <cfRule type="cellIs" dxfId="3442" priority="4149" operator="equal">
      <formula>"NÃO"</formula>
    </cfRule>
    <cfRule type="cellIs" dxfId="3441" priority="4150" operator="equal">
      <formula>"SIM"</formula>
    </cfRule>
  </conditionalFormatting>
  <conditionalFormatting sqref="Y405">
    <cfRule type="cellIs" dxfId="3440" priority="4148" operator="equal">
      <formula>"OPORTUNIDADE"</formula>
    </cfRule>
  </conditionalFormatting>
  <conditionalFormatting sqref="Y405">
    <cfRule type="cellIs" dxfId="3439" priority="4146" operator="equal">
      <formula>"NÃO"</formula>
    </cfRule>
    <cfRule type="cellIs" dxfId="3438" priority="4147" operator="equal">
      <formula>"SIM"</formula>
    </cfRule>
  </conditionalFormatting>
  <conditionalFormatting sqref="Y405">
    <cfRule type="cellIs" dxfId="3437" priority="4145" operator="equal">
      <formula>"OPORTUNIDADE"</formula>
    </cfRule>
  </conditionalFormatting>
  <conditionalFormatting sqref="Y405">
    <cfRule type="cellIs" dxfId="3436" priority="4143" operator="equal">
      <formula>"NÃO"</formula>
    </cfRule>
    <cfRule type="cellIs" dxfId="3435" priority="4144" operator="equal">
      <formula>"SIM"</formula>
    </cfRule>
  </conditionalFormatting>
  <conditionalFormatting sqref="Y405">
    <cfRule type="cellIs" dxfId="3434" priority="4142" operator="equal">
      <formula>"OPORTUNIDADE"</formula>
    </cfRule>
  </conditionalFormatting>
  <conditionalFormatting sqref="Y405">
    <cfRule type="cellIs" dxfId="3433" priority="4140" operator="equal">
      <formula>"NÃO"</formula>
    </cfRule>
    <cfRule type="cellIs" dxfId="3432" priority="4141" operator="equal">
      <formula>"SIM"</formula>
    </cfRule>
  </conditionalFormatting>
  <conditionalFormatting sqref="Y405">
    <cfRule type="cellIs" dxfId="3431" priority="4139" operator="equal">
      <formula>"OPORTUNIDADE"</formula>
    </cfRule>
  </conditionalFormatting>
  <conditionalFormatting sqref="Y405">
    <cfRule type="cellIs" dxfId="3430" priority="4137" operator="equal">
      <formula>"NÃO"</formula>
    </cfRule>
    <cfRule type="cellIs" dxfId="3429" priority="4138" operator="equal">
      <formula>"SIM"</formula>
    </cfRule>
  </conditionalFormatting>
  <conditionalFormatting sqref="Y405">
    <cfRule type="cellIs" dxfId="3428" priority="4136" operator="equal">
      <formula>"OPORTUNIDADE"</formula>
    </cfRule>
  </conditionalFormatting>
  <conditionalFormatting sqref="Y405">
    <cfRule type="cellIs" dxfId="3427" priority="4134" operator="equal">
      <formula>"NÃO"</formula>
    </cfRule>
    <cfRule type="cellIs" dxfId="3426" priority="4135" operator="equal">
      <formula>"SIM"</formula>
    </cfRule>
  </conditionalFormatting>
  <conditionalFormatting sqref="Y405">
    <cfRule type="cellIs" dxfId="3425" priority="4133" operator="equal">
      <formula>"OPORTUNIDADE"</formula>
    </cfRule>
  </conditionalFormatting>
  <conditionalFormatting sqref="Y405">
    <cfRule type="cellIs" dxfId="3424" priority="4131" operator="equal">
      <formula>"NÃO"</formula>
    </cfRule>
    <cfRule type="cellIs" dxfId="3423" priority="4132" operator="equal">
      <formula>"SIM"</formula>
    </cfRule>
  </conditionalFormatting>
  <conditionalFormatting sqref="Y408">
    <cfRule type="cellIs" dxfId="3422" priority="4130" operator="equal">
      <formula>"OPORTUNIDADE"</formula>
    </cfRule>
  </conditionalFormatting>
  <conditionalFormatting sqref="Y408">
    <cfRule type="cellIs" dxfId="3421" priority="4128" operator="equal">
      <formula>"NÃO"</formula>
    </cfRule>
    <cfRule type="cellIs" dxfId="3420" priority="4129" operator="equal">
      <formula>"SIM"</formula>
    </cfRule>
  </conditionalFormatting>
  <conditionalFormatting sqref="Z408">
    <cfRule type="cellIs" dxfId="3419" priority="4127" operator="equal">
      <formula>"OPORTUNIDADE"</formula>
    </cfRule>
  </conditionalFormatting>
  <conditionalFormatting sqref="Z408">
    <cfRule type="cellIs" dxfId="3418" priority="4125" operator="equal">
      <formula>"NÃO"</formula>
    </cfRule>
    <cfRule type="cellIs" dxfId="3417" priority="4126" operator="equal">
      <formula>"SIM"</formula>
    </cfRule>
  </conditionalFormatting>
  <conditionalFormatting sqref="Z408">
    <cfRule type="cellIs" dxfId="3416" priority="4124" operator="equal">
      <formula>"OPORTUNIDADE"</formula>
    </cfRule>
  </conditionalFormatting>
  <conditionalFormatting sqref="Z408">
    <cfRule type="cellIs" dxfId="3415" priority="4122" operator="equal">
      <formula>"NÃO"</formula>
    </cfRule>
    <cfRule type="cellIs" dxfId="3414" priority="4123" operator="equal">
      <formula>"SIM"</formula>
    </cfRule>
  </conditionalFormatting>
  <conditionalFormatting sqref="Z408">
    <cfRule type="cellIs" dxfId="3413" priority="4121" operator="equal">
      <formula>"OPORTUNIDADE"</formula>
    </cfRule>
  </conditionalFormatting>
  <conditionalFormatting sqref="Z408">
    <cfRule type="cellIs" dxfId="3412" priority="4119" operator="equal">
      <formula>"NÃO"</formula>
    </cfRule>
    <cfRule type="cellIs" dxfId="3411" priority="4120" operator="equal">
      <formula>"SIM"</formula>
    </cfRule>
  </conditionalFormatting>
  <conditionalFormatting sqref="Z408">
    <cfRule type="cellIs" dxfId="3410" priority="4118" operator="equal">
      <formula>"OPORTUNIDADE"</formula>
    </cfRule>
  </conditionalFormatting>
  <conditionalFormatting sqref="Z408">
    <cfRule type="cellIs" dxfId="3409" priority="4116" operator="equal">
      <formula>"NÃO"</formula>
    </cfRule>
    <cfRule type="cellIs" dxfId="3408" priority="4117" operator="equal">
      <formula>"SIM"</formula>
    </cfRule>
  </conditionalFormatting>
  <conditionalFormatting sqref="Z408">
    <cfRule type="cellIs" dxfId="3407" priority="4115" operator="equal">
      <formula>"OPORTUNIDADE"</formula>
    </cfRule>
  </conditionalFormatting>
  <conditionalFormatting sqref="Z408">
    <cfRule type="cellIs" dxfId="3406" priority="4113" operator="equal">
      <formula>"NÃO"</formula>
    </cfRule>
    <cfRule type="cellIs" dxfId="3405" priority="4114" operator="equal">
      <formula>"SIM"</formula>
    </cfRule>
  </conditionalFormatting>
  <conditionalFormatting sqref="BK10">
    <cfRule type="iconSet" priority="4112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4111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4110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4109">
      <iconSet showValue="0">
        <cfvo type="percent" val="0"/>
        <cfvo type="num" val="1"/>
        <cfvo type="num" val="1" gte="0"/>
      </iconSet>
    </cfRule>
  </conditionalFormatting>
  <conditionalFormatting sqref="Z20">
    <cfRule type="cellIs" dxfId="3404" priority="4108" operator="equal">
      <formula>"OPORTUNIDADE"</formula>
    </cfRule>
  </conditionalFormatting>
  <conditionalFormatting sqref="Z20">
    <cfRule type="cellIs" dxfId="3403" priority="4106" operator="equal">
      <formula>"NÃO"</formula>
    </cfRule>
    <cfRule type="cellIs" dxfId="3402" priority="4107" operator="equal">
      <formula>"SIM"</formula>
    </cfRule>
  </conditionalFormatting>
  <conditionalFormatting sqref="Y20">
    <cfRule type="cellIs" dxfId="3401" priority="4105" operator="equal">
      <formula>"OPORTUNIDADE"</formula>
    </cfRule>
  </conditionalFormatting>
  <conditionalFormatting sqref="Y20">
    <cfRule type="cellIs" dxfId="3400" priority="4103" operator="equal">
      <formula>"NÃO"</formula>
    </cfRule>
    <cfRule type="cellIs" dxfId="3399" priority="4104" operator="equal">
      <formula>"SIM"</formula>
    </cfRule>
  </conditionalFormatting>
  <conditionalFormatting sqref="Z19">
    <cfRule type="cellIs" dxfId="3398" priority="4102" operator="equal">
      <formula>"OPORTUNIDADE"</formula>
    </cfRule>
  </conditionalFormatting>
  <conditionalFormatting sqref="Z19">
    <cfRule type="cellIs" dxfId="3397" priority="4100" operator="equal">
      <formula>"NÃO"</formula>
    </cfRule>
    <cfRule type="cellIs" dxfId="3396" priority="4101" operator="equal">
      <formula>"SIM"</formula>
    </cfRule>
  </conditionalFormatting>
  <conditionalFormatting sqref="Z19">
    <cfRule type="cellIs" dxfId="3395" priority="4084" operator="equal">
      <formula>"OPORTUNIDADE"</formula>
    </cfRule>
  </conditionalFormatting>
  <conditionalFormatting sqref="Z19">
    <cfRule type="cellIs" dxfId="3394" priority="4082" operator="equal">
      <formula>"NÃO"</formula>
    </cfRule>
    <cfRule type="cellIs" dxfId="3393" priority="4083" operator="equal">
      <formula>"SIM"</formula>
    </cfRule>
  </conditionalFormatting>
  <conditionalFormatting sqref="Z19">
    <cfRule type="cellIs" dxfId="3392" priority="4081" operator="equal">
      <formula>"OPORTUNIDADE"</formula>
    </cfRule>
  </conditionalFormatting>
  <conditionalFormatting sqref="Z19">
    <cfRule type="cellIs" dxfId="3391" priority="4079" operator="equal">
      <formula>"NÃO"</formula>
    </cfRule>
    <cfRule type="cellIs" dxfId="3390" priority="4080" operator="equal">
      <formula>"SIM"</formula>
    </cfRule>
  </conditionalFormatting>
  <conditionalFormatting sqref="Z19">
    <cfRule type="cellIs" dxfId="3389" priority="4078" operator="equal">
      <formula>"OPORTUNIDADE"</formula>
    </cfRule>
  </conditionalFormatting>
  <conditionalFormatting sqref="Z19">
    <cfRule type="cellIs" dxfId="3388" priority="4076" operator="equal">
      <formula>"NÃO"</formula>
    </cfRule>
    <cfRule type="cellIs" dxfId="3387" priority="4077" operator="equal">
      <formula>"SIM"</formula>
    </cfRule>
  </conditionalFormatting>
  <conditionalFormatting sqref="Z19">
    <cfRule type="cellIs" dxfId="3386" priority="4075" operator="equal">
      <formula>"OPORTUNIDADE"</formula>
    </cfRule>
  </conditionalFormatting>
  <conditionalFormatting sqref="Z19">
    <cfRule type="cellIs" dxfId="3385" priority="4073" operator="equal">
      <formula>"NÃO"</formula>
    </cfRule>
    <cfRule type="cellIs" dxfId="3384" priority="4074" operator="equal">
      <formula>"SIM"</formula>
    </cfRule>
  </conditionalFormatting>
  <conditionalFormatting sqref="Z19">
    <cfRule type="cellIs" dxfId="3383" priority="4072" operator="equal">
      <formula>"OPORTUNIDADE"</formula>
    </cfRule>
  </conditionalFormatting>
  <conditionalFormatting sqref="Z19">
    <cfRule type="cellIs" dxfId="3382" priority="4070" operator="equal">
      <formula>"NÃO"</formula>
    </cfRule>
    <cfRule type="cellIs" dxfId="3381" priority="4071" operator="equal">
      <formula>"SIM"</formula>
    </cfRule>
  </conditionalFormatting>
  <conditionalFormatting sqref="Z19">
    <cfRule type="cellIs" dxfId="3380" priority="4069" operator="equal">
      <formula>"OPORTUNIDADE"</formula>
    </cfRule>
  </conditionalFormatting>
  <conditionalFormatting sqref="Z19">
    <cfRule type="cellIs" dxfId="3379" priority="4067" operator="equal">
      <formula>"NÃO"</formula>
    </cfRule>
    <cfRule type="cellIs" dxfId="3378" priority="4068" operator="equal">
      <formula>"SIM"</formula>
    </cfRule>
  </conditionalFormatting>
  <conditionalFormatting sqref="Z19">
    <cfRule type="cellIs" dxfId="3377" priority="4066" operator="equal">
      <formula>"OPORTUNIDADE"</formula>
    </cfRule>
  </conditionalFormatting>
  <conditionalFormatting sqref="Z19">
    <cfRule type="cellIs" dxfId="3376" priority="4064" operator="equal">
      <formula>"NÃO"</formula>
    </cfRule>
    <cfRule type="cellIs" dxfId="3375" priority="4065" operator="equal">
      <formula>"SIM"</formula>
    </cfRule>
  </conditionalFormatting>
  <conditionalFormatting sqref="Z19">
    <cfRule type="cellIs" dxfId="3374" priority="4063" operator="equal">
      <formula>"OPORTUNIDADE"</formula>
    </cfRule>
  </conditionalFormatting>
  <conditionalFormatting sqref="Z19">
    <cfRule type="cellIs" dxfId="3373" priority="4061" operator="equal">
      <formula>"NÃO"</formula>
    </cfRule>
    <cfRule type="cellIs" dxfId="3372" priority="4062" operator="equal">
      <formula>"SIM"</formula>
    </cfRule>
  </conditionalFormatting>
  <conditionalFormatting sqref="Z19">
    <cfRule type="cellIs" dxfId="3371" priority="4060" operator="equal">
      <formula>"OPORTUNIDADE"</formula>
    </cfRule>
  </conditionalFormatting>
  <conditionalFormatting sqref="Z19">
    <cfRule type="cellIs" dxfId="3370" priority="4058" operator="equal">
      <formula>"NÃO"</formula>
    </cfRule>
    <cfRule type="cellIs" dxfId="3369" priority="4059" operator="equal">
      <formula>"SIM"</formula>
    </cfRule>
  </conditionalFormatting>
  <conditionalFormatting sqref="Z19">
    <cfRule type="cellIs" dxfId="3368" priority="4054" operator="equal">
      <formula>"OPORTUNIDADE"</formula>
    </cfRule>
  </conditionalFormatting>
  <conditionalFormatting sqref="Z19">
    <cfRule type="cellIs" dxfId="3367" priority="4052" operator="equal">
      <formula>"NÃO"</formula>
    </cfRule>
    <cfRule type="cellIs" dxfId="3366" priority="4053" operator="equal">
      <formula>"SIM"</formula>
    </cfRule>
  </conditionalFormatting>
  <conditionalFormatting sqref="Z19">
    <cfRule type="cellIs" dxfId="3365" priority="4051" operator="equal">
      <formula>"OPORTUNIDADE"</formula>
    </cfRule>
  </conditionalFormatting>
  <conditionalFormatting sqref="Z19">
    <cfRule type="cellIs" dxfId="3364" priority="4049" operator="equal">
      <formula>"NÃO"</formula>
    </cfRule>
    <cfRule type="cellIs" dxfId="3363" priority="4050" operator="equal">
      <formula>"SIM"</formula>
    </cfRule>
  </conditionalFormatting>
  <conditionalFormatting sqref="Y19">
    <cfRule type="cellIs" dxfId="3362" priority="4018" operator="equal">
      <formula>"OPORTUNIDADE"</formula>
    </cfRule>
  </conditionalFormatting>
  <conditionalFormatting sqref="Y19">
    <cfRule type="cellIs" dxfId="3361" priority="4016" operator="equal">
      <formula>"NÃO"</formula>
    </cfRule>
    <cfRule type="cellIs" dxfId="3360" priority="4017" operator="equal">
      <formula>"SIM"</formula>
    </cfRule>
  </conditionalFormatting>
  <conditionalFormatting sqref="Y22:Z22">
    <cfRule type="cellIs" dxfId="3359" priority="4015" operator="equal">
      <formula>"OPORTUNIDADE"</formula>
    </cfRule>
  </conditionalFormatting>
  <conditionalFormatting sqref="Y22:Z22">
    <cfRule type="cellIs" dxfId="3358" priority="4013" operator="equal">
      <formula>"NÃO"</formula>
    </cfRule>
    <cfRule type="cellIs" dxfId="3357" priority="4014" operator="equal">
      <formula>"SIM"</formula>
    </cfRule>
  </conditionalFormatting>
  <conditionalFormatting sqref="BP9">
    <cfRule type="iconSet" priority="4009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4008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400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4006">
      <iconSet showValue="0">
        <cfvo type="percent" val="0"/>
        <cfvo type="num" val="1"/>
        <cfvo type="num" val="1" gte="0"/>
      </iconSet>
    </cfRule>
  </conditionalFormatting>
  <conditionalFormatting sqref="Z30">
    <cfRule type="cellIs" dxfId="3356" priority="4005" operator="equal">
      <formula>"OPORTUNIDADE"</formula>
    </cfRule>
  </conditionalFormatting>
  <conditionalFormatting sqref="Z30">
    <cfRule type="cellIs" dxfId="3355" priority="4003" operator="equal">
      <formula>"NÃO"</formula>
    </cfRule>
    <cfRule type="cellIs" dxfId="3354" priority="4004" operator="equal">
      <formula>"SIM"</formula>
    </cfRule>
  </conditionalFormatting>
  <conditionalFormatting sqref="BK14">
    <cfRule type="iconSet" priority="3999">
      <iconSet showValue="0">
        <cfvo type="percent" val="0"/>
        <cfvo type="num" val="1"/>
        <cfvo type="num" val="1" gte="0"/>
      </iconSet>
    </cfRule>
  </conditionalFormatting>
  <conditionalFormatting sqref="Z27">
    <cfRule type="cellIs" dxfId="3353" priority="3998" operator="equal">
      <formula>"OPORTUNIDADE"</formula>
    </cfRule>
  </conditionalFormatting>
  <conditionalFormatting sqref="Z27">
    <cfRule type="cellIs" dxfId="3352" priority="3996" operator="equal">
      <formula>"NÃO"</formula>
    </cfRule>
    <cfRule type="cellIs" dxfId="3351" priority="3997" operator="equal">
      <formula>"SIM"</formula>
    </cfRule>
  </conditionalFormatting>
  <conditionalFormatting sqref="Z28">
    <cfRule type="cellIs" dxfId="3350" priority="3992" operator="equal">
      <formula>"OPORTUNIDADE"</formula>
    </cfRule>
  </conditionalFormatting>
  <conditionalFormatting sqref="Z28">
    <cfRule type="cellIs" dxfId="3349" priority="3990" operator="equal">
      <formula>"NÃO"</formula>
    </cfRule>
    <cfRule type="cellIs" dxfId="3348" priority="3991" operator="equal">
      <formula>"SIM"</formula>
    </cfRule>
  </conditionalFormatting>
  <conditionalFormatting sqref="Z29">
    <cfRule type="cellIs" dxfId="3347" priority="3989" operator="equal">
      <formula>"OPORTUNIDADE"</formula>
    </cfRule>
  </conditionalFormatting>
  <conditionalFormatting sqref="Z29">
    <cfRule type="cellIs" dxfId="3346" priority="3987" operator="equal">
      <formula>"NÃO"</formula>
    </cfRule>
    <cfRule type="cellIs" dxfId="3345" priority="3988" operator="equal">
      <formula>"SIM"</formula>
    </cfRule>
  </conditionalFormatting>
  <conditionalFormatting sqref="BK7">
    <cfRule type="iconSet" priority="3985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984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3983">
      <iconSet showValue="0">
        <cfvo type="percent" val="0"/>
        <cfvo type="num" val="1"/>
        <cfvo type="num" val="1" gte="0"/>
      </iconSet>
    </cfRule>
  </conditionalFormatting>
  <conditionalFormatting sqref="Z29">
    <cfRule type="cellIs" dxfId="3344" priority="3981" operator="equal">
      <formula>"OPORTUNIDADE"</formula>
    </cfRule>
  </conditionalFormatting>
  <conditionalFormatting sqref="Z29">
    <cfRule type="cellIs" dxfId="3343" priority="3979" operator="equal">
      <formula>"NÃO"</formula>
    </cfRule>
    <cfRule type="cellIs" dxfId="3342" priority="3980" operator="equal">
      <formula>"SIM"</formula>
    </cfRule>
  </conditionalFormatting>
  <conditionalFormatting sqref="Z30">
    <cfRule type="cellIs" dxfId="3341" priority="3978" operator="equal">
      <formula>"OPORTUNIDADE"</formula>
    </cfRule>
  </conditionalFormatting>
  <conditionalFormatting sqref="Z30">
    <cfRule type="cellIs" dxfId="3340" priority="3976" operator="equal">
      <formula>"NÃO"</formula>
    </cfRule>
    <cfRule type="cellIs" dxfId="3339" priority="3977" operator="equal">
      <formula>"SIM"</formula>
    </cfRule>
  </conditionalFormatting>
  <conditionalFormatting sqref="Z31">
    <cfRule type="cellIs" dxfId="3338" priority="3975" operator="equal">
      <formula>"OPORTUNIDADE"</formula>
    </cfRule>
  </conditionalFormatting>
  <conditionalFormatting sqref="Z31">
    <cfRule type="cellIs" dxfId="3337" priority="3973" operator="equal">
      <formula>"NÃO"</formula>
    </cfRule>
    <cfRule type="cellIs" dxfId="3336" priority="3974" operator="equal">
      <formula>"SIM"</formula>
    </cfRule>
  </conditionalFormatting>
  <conditionalFormatting sqref="BK13">
    <cfRule type="iconSet" priority="3972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3971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969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3968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3967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3965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964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39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962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3961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3960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959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3335" priority="3958" operator="equal">
      <formula>"OPORTUNIDADE"</formula>
    </cfRule>
  </conditionalFormatting>
  <conditionalFormatting sqref="Z40:Z43">
    <cfRule type="cellIs" dxfId="3334" priority="3956" operator="equal">
      <formula>"NÃO"</formula>
    </cfRule>
    <cfRule type="cellIs" dxfId="3333" priority="3957" operator="equal">
      <formula>"SIM"</formula>
    </cfRule>
  </conditionalFormatting>
  <conditionalFormatting sqref="Z38">
    <cfRule type="cellIs" dxfId="3332" priority="3955" operator="equal">
      <formula>"OPORTUNIDADE"</formula>
    </cfRule>
  </conditionalFormatting>
  <conditionalFormatting sqref="Z38">
    <cfRule type="cellIs" dxfId="3331" priority="3953" operator="equal">
      <formula>"NÃO"</formula>
    </cfRule>
    <cfRule type="cellIs" dxfId="3330" priority="3954" operator="equal">
      <formula>"SIM"</formula>
    </cfRule>
  </conditionalFormatting>
  <conditionalFormatting sqref="Y38 Y40">
    <cfRule type="cellIs" dxfId="3329" priority="3952" operator="equal">
      <formula>"OPORTUNIDADE"</formula>
    </cfRule>
  </conditionalFormatting>
  <conditionalFormatting sqref="Y38 Y40">
    <cfRule type="cellIs" dxfId="3328" priority="3950" operator="equal">
      <formula>"NÃO"</formula>
    </cfRule>
    <cfRule type="cellIs" dxfId="3327" priority="3951" operator="equal">
      <formula>"SIM"</formula>
    </cfRule>
  </conditionalFormatting>
  <conditionalFormatting sqref="Z41:Z43">
    <cfRule type="cellIs" dxfId="3326" priority="3949" operator="equal">
      <formula>"OPORTUNIDADE"</formula>
    </cfRule>
  </conditionalFormatting>
  <conditionalFormatting sqref="Z41:Z43">
    <cfRule type="cellIs" dxfId="3325" priority="3947" operator="equal">
      <formula>"NÃO"</formula>
    </cfRule>
    <cfRule type="cellIs" dxfId="3324" priority="3948" operator="equal">
      <formula>"SIM"</formula>
    </cfRule>
  </conditionalFormatting>
  <conditionalFormatting sqref="Z41:Z43">
    <cfRule type="cellIs" dxfId="3323" priority="3946" operator="equal">
      <formula>"OPORTUNIDADE"</formula>
    </cfRule>
  </conditionalFormatting>
  <conditionalFormatting sqref="Z41:Z43">
    <cfRule type="cellIs" dxfId="3322" priority="3944" operator="equal">
      <formula>"NÃO"</formula>
    </cfRule>
    <cfRule type="cellIs" dxfId="3321" priority="3945" operator="equal">
      <formula>"SIM"</formula>
    </cfRule>
  </conditionalFormatting>
  <conditionalFormatting sqref="Z42:Z43">
    <cfRule type="cellIs" dxfId="3320" priority="3943" operator="equal">
      <formula>"OPORTUNIDADE"</formula>
    </cfRule>
  </conditionalFormatting>
  <conditionalFormatting sqref="Z42:Z43">
    <cfRule type="cellIs" dxfId="3319" priority="3941" operator="equal">
      <formula>"NÃO"</formula>
    </cfRule>
    <cfRule type="cellIs" dxfId="3318" priority="3942" operator="equal">
      <formula>"SIM"</formula>
    </cfRule>
  </conditionalFormatting>
  <conditionalFormatting sqref="BJ24:BJ25">
    <cfRule type="iconSet" priority="3940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3936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3934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3931">
      <iconSet showValue="0">
        <cfvo type="percent" val="0"/>
        <cfvo type="num" val="1"/>
        <cfvo type="num" val="1" gte="0"/>
      </iconSet>
    </cfRule>
  </conditionalFormatting>
  <conditionalFormatting sqref="Z40">
    <cfRule type="cellIs" dxfId="3317" priority="3930" operator="equal">
      <formula>"OPORTUNIDADE"</formula>
    </cfRule>
  </conditionalFormatting>
  <conditionalFormatting sqref="Z40">
    <cfRule type="cellIs" dxfId="3316" priority="3928" operator="equal">
      <formula>"NÃO"</formula>
    </cfRule>
    <cfRule type="cellIs" dxfId="3315" priority="3929" operator="equal">
      <formula>"SIM"</formula>
    </cfRule>
  </conditionalFormatting>
  <conditionalFormatting sqref="Y39:Z39">
    <cfRule type="cellIs" dxfId="3314" priority="3927" operator="equal">
      <formula>"OPORTUNIDADE"</formula>
    </cfRule>
  </conditionalFormatting>
  <conditionalFormatting sqref="Y39:Z39">
    <cfRule type="cellIs" dxfId="3313" priority="3925" operator="equal">
      <formula>"NÃO"</formula>
    </cfRule>
    <cfRule type="cellIs" dxfId="3312" priority="3926" operator="equal">
      <formula>"SIM"</formula>
    </cfRule>
  </conditionalFormatting>
  <conditionalFormatting sqref="Y39">
    <cfRule type="cellIs" dxfId="3311" priority="3924" operator="equal">
      <formula>"OPORTUNIDADE"</formula>
    </cfRule>
  </conditionalFormatting>
  <conditionalFormatting sqref="Y39">
    <cfRule type="cellIs" dxfId="3310" priority="3922" operator="equal">
      <formula>"NÃO"</formula>
    </cfRule>
    <cfRule type="cellIs" dxfId="3309" priority="3923" operator="equal">
      <formula>"SIM"</formula>
    </cfRule>
  </conditionalFormatting>
  <conditionalFormatting sqref="Y39">
    <cfRule type="cellIs" dxfId="3308" priority="3921" operator="equal">
      <formula>"OPORTUNIDADE"</formula>
    </cfRule>
  </conditionalFormatting>
  <conditionalFormatting sqref="Y39">
    <cfRule type="cellIs" dxfId="3307" priority="3919" operator="equal">
      <formula>"NÃO"</formula>
    </cfRule>
    <cfRule type="cellIs" dxfId="3306" priority="3920" operator="equal">
      <formula>"SIM"</formula>
    </cfRule>
  </conditionalFormatting>
  <conditionalFormatting sqref="Y39">
    <cfRule type="cellIs" dxfId="3305" priority="3918" operator="equal">
      <formula>"OPORTUNIDADE"</formula>
    </cfRule>
  </conditionalFormatting>
  <conditionalFormatting sqref="Y39">
    <cfRule type="cellIs" dxfId="3304" priority="3916" operator="equal">
      <formula>"NÃO"</formula>
    </cfRule>
    <cfRule type="cellIs" dxfId="3303" priority="3917" operator="equal">
      <formula>"SIM"</formula>
    </cfRule>
  </conditionalFormatting>
  <conditionalFormatting sqref="Y39">
    <cfRule type="cellIs" dxfId="3302" priority="3915" operator="equal">
      <formula>"OPORTUNIDADE"</formula>
    </cfRule>
  </conditionalFormatting>
  <conditionalFormatting sqref="Y39">
    <cfRule type="cellIs" dxfId="3301" priority="3913" operator="equal">
      <formula>"NÃO"</formula>
    </cfRule>
    <cfRule type="cellIs" dxfId="3300" priority="3914" operator="equal">
      <formula>"SIM"</formula>
    </cfRule>
  </conditionalFormatting>
  <conditionalFormatting sqref="Y39">
    <cfRule type="cellIs" dxfId="3299" priority="3912" operator="equal">
      <formula>"OPORTUNIDADE"</formula>
    </cfRule>
  </conditionalFormatting>
  <conditionalFormatting sqref="Y39">
    <cfRule type="cellIs" dxfId="3298" priority="3910" operator="equal">
      <formula>"NÃO"</formula>
    </cfRule>
    <cfRule type="cellIs" dxfId="3297" priority="3911" operator="equal">
      <formula>"SIM"</formula>
    </cfRule>
  </conditionalFormatting>
  <conditionalFormatting sqref="Z39">
    <cfRule type="cellIs" dxfId="3296" priority="3909" operator="equal">
      <formula>"OPORTUNIDADE"</formula>
    </cfRule>
  </conditionalFormatting>
  <conditionalFormatting sqref="Z39">
    <cfRule type="cellIs" dxfId="3295" priority="3907" operator="equal">
      <formula>"NÃO"</formula>
    </cfRule>
    <cfRule type="cellIs" dxfId="3294" priority="3908" operator="equal">
      <formula>"SIM"</formula>
    </cfRule>
  </conditionalFormatting>
  <conditionalFormatting sqref="Z39">
    <cfRule type="cellIs" dxfId="3293" priority="3906" operator="equal">
      <formula>"OPORTUNIDADE"</formula>
    </cfRule>
  </conditionalFormatting>
  <conditionalFormatting sqref="Z39">
    <cfRule type="cellIs" dxfId="3292" priority="3904" operator="equal">
      <formula>"NÃO"</formula>
    </cfRule>
    <cfRule type="cellIs" dxfId="3291" priority="3905" operator="equal">
      <formula>"SIM"</formula>
    </cfRule>
  </conditionalFormatting>
  <conditionalFormatting sqref="Z39">
    <cfRule type="cellIs" dxfId="3290" priority="3903" operator="equal">
      <formula>"OPORTUNIDADE"</formula>
    </cfRule>
  </conditionalFormatting>
  <conditionalFormatting sqref="Z39">
    <cfRule type="cellIs" dxfId="3289" priority="3901" operator="equal">
      <formula>"NÃO"</formula>
    </cfRule>
    <cfRule type="cellIs" dxfId="3288" priority="3902" operator="equal">
      <formula>"SIM"</formula>
    </cfRule>
  </conditionalFormatting>
  <conditionalFormatting sqref="Y39">
    <cfRule type="cellIs" dxfId="3287" priority="3900" operator="equal">
      <formula>"OPORTUNIDADE"</formula>
    </cfRule>
  </conditionalFormatting>
  <conditionalFormatting sqref="Y39">
    <cfRule type="cellIs" dxfId="3286" priority="3898" operator="equal">
      <formula>"NÃO"</formula>
    </cfRule>
    <cfRule type="cellIs" dxfId="3285" priority="3899" operator="equal">
      <formula>"SIM"</formula>
    </cfRule>
  </conditionalFormatting>
  <conditionalFormatting sqref="Y39">
    <cfRule type="cellIs" dxfId="3284" priority="3897" operator="equal">
      <formula>"OPORTUNIDADE"</formula>
    </cfRule>
  </conditionalFormatting>
  <conditionalFormatting sqref="Y39">
    <cfRule type="cellIs" dxfId="3283" priority="3895" operator="equal">
      <formula>"NÃO"</formula>
    </cfRule>
    <cfRule type="cellIs" dxfId="3282" priority="3896" operator="equal">
      <formula>"SIM"</formula>
    </cfRule>
  </conditionalFormatting>
  <conditionalFormatting sqref="Y39">
    <cfRule type="cellIs" dxfId="3281" priority="3894" operator="equal">
      <formula>"OPORTUNIDADE"</formula>
    </cfRule>
  </conditionalFormatting>
  <conditionalFormatting sqref="Y39">
    <cfRule type="cellIs" dxfId="3280" priority="3892" operator="equal">
      <formula>"NÃO"</formula>
    </cfRule>
    <cfRule type="cellIs" dxfId="3279" priority="3893" operator="equal">
      <formula>"SIM"</formula>
    </cfRule>
  </conditionalFormatting>
  <conditionalFormatting sqref="Y39">
    <cfRule type="cellIs" dxfId="3278" priority="3891" operator="equal">
      <formula>"OPORTUNIDADE"</formula>
    </cfRule>
  </conditionalFormatting>
  <conditionalFormatting sqref="Y39">
    <cfRule type="cellIs" dxfId="3277" priority="3889" operator="equal">
      <formula>"NÃO"</formula>
    </cfRule>
    <cfRule type="cellIs" dxfId="3276" priority="3890" operator="equal">
      <formula>"SIM"</formula>
    </cfRule>
  </conditionalFormatting>
  <conditionalFormatting sqref="Y39">
    <cfRule type="cellIs" dxfId="3275" priority="3888" operator="equal">
      <formula>"OPORTUNIDADE"</formula>
    </cfRule>
  </conditionalFormatting>
  <conditionalFormatting sqref="Y39">
    <cfRule type="cellIs" dxfId="3274" priority="3886" operator="equal">
      <formula>"NÃO"</formula>
    </cfRule>
    <cfRule type="cellIs" dxfId="3273" priority="3887" operator="equal">
      <formula>"SIM"</formula>
    </cfRule>
  </conditionalFormatting>
  <conditionalFormatting sqref="Y39">
    <cfRule type="cellIs" dxfId="3272" priority="3885" operator="equal">
      <formula>"OPORTUNIDADE"</formula>
    </cfRule>
  </conditionalFormatting>
  <conditionalFormatting sqref="Y39">
    <cfRule type="cellIs" dxfId="3271" priority="3883" operator="equal">
      <formula>"NÃO"</formula>
    </cfRule>
    <cfRule type="cellIs" dxfId="3270" priority="3884" operator="equal">
      <formula>"SIM"</formula>
    </cfRule>
  </conditionalFormatting>
  <conditionalFormatting sqref="Z39">
    <cfRule type="cellIs" dxfId="3269" priority="3882" operator="equal">
      <formula>"OPORTUNIDADE"</formula>
    </cfRule>
  </conditionalFormatting>
  <conditionalFormatting sqref="Z39">
    <cfRule type="cellIs" dxfId="3268" priority="3880" operator="equal">
      <formula>"NÃO"</formula>
    </cfRule>
    <cfRule type="cellIs" dxfId="3267" priority="3881" operator="equal">
      <formula>"SIM"</formula>
    </cfRule>
  </conditionalFormatting>
  <conditionalFormatting sqref="Z39">
    <cfRule type="cellIs" dxfId="3266" priority="3879" operator="equal">
      <formula>"OPORTUNIDADE"</formula>
    </cfRule>
  </conditionalFormatting>
  <conditionalFormatting sqref="Z39">
    <cfRule type="cellIs" dxfId="3265" priority="3877" operator="equal">
      <formula>"NÃO"</formula>
    </cfRule>
    <cfRule type="cellIs" dxfId="3264" priority="3878" operator="equal">
      <formula>"SIM"</formula>
    </cfRule>
  </conditionalFormatting>
  <conditionalFormatting sqref="Y39">
    <cfRule type="cellIs" dxfId="3263" priority="3876" operator="equal">
      <formula>"OPORTUNIDADE"</formula>
    </cfRule>
  </conditionalFormatting>
  <conditionalFormatting sqref="Y39">
    <cfRule type="cellIs" dxfId="3262" priority="3874" operator="equal">
      <formula>"NÃO"</formula>
    </cfRule>
    <cfRule type="cellIs" dxfId="3261" priority="3875" operator="equal">
      <formula>"SIM"</formula>
    </cfRule>
  </conditionalFormatting>
  <conditionalFormatting sqref="Y39">
    <cfRule type="cellIs" dxfId="3260" priority="3873" operator="equal">
      <formula>"OPORTUNIDADE"</formula>
    </cfRule>
  </conditionalFormatting>
  <conditionalFormatting sqref="Y39">
    <cfRule type="cellIs" dxfId="3259" priority="3871" operator="equal">
      <formula>"NÃO"</formula>
    </cfRule>
    <cfRule type="cellIs" dxfId="3258" priority="3872" operator="equal">
      <formula>"SIM"</formula>
    </cfRule>
  </conditionalFormatting>
  <conditionalFormatting sqref="Y39">
    <cfRule type="cellIs" dxfId="3257" priority="3870" operator="equal">
      <formula>"OPORTUNIDADE"</formula>
    </cfRule>
  </conditionalFormatting>
  <conditionalFormatting sqref="Y39">
    <cfRule type="cellIs" dxfId="3256" priority="3868" operator="equal">
      <formula>"NÃO"</formula>
    </cfRule>
    <cfRule type="cellIs" dxfId="3255" priority="3869" operator="equal">
      <formula>"SIM"</formula>
    </cfRule>
  </conditionalFormatting>
  <conditionalFormatting sqref="Y39">
    <cfRule type="cellIs" dxfId="3254" priority="3867" operator="equal">
      <formula>"OPORTUNIDADE"</formula>
    </cfRule>
  </conditionalFormatting>
  <conditionalFormatting sqref="Y39">
    <cfRule type="cellIs" dxfId="3253" priority="3865" operator="equal">
      <formula>"NÃO"</formula>
    </cfRule>
    <cfRule type="cellIs" dxfId="3252" priority="3866" operator="equal">
      <formula>"SIM"</formula>
    </cfRule>
  </conditionalFormatting>
  <conditionalFormatting sqref="Z39">
    <cfRule type="cellIs" dxfId="3251" priority="3864" operator="equal">
      <formula>"OPORTUNIDADE"</formula>
    </cfRule>
  </conditionalFormatting>
  <conditionalFormatting sqref="Z39">
    <cfRule type="cellIs" dxfId="3250" priority="3862" operator="equal">
      <formula>"NÃO"</formula>
    </cfRule>
    <cfRule type="cellIs" dxfId="3249" priority="3863" operator="equal">
      <formula>"SIM"</formula>
    </cfRule>
  </conditionalFormatting>
  <conditionalFormatting sqref="Z39">
    <cfRule type="cellIs" dxfId="3248" priority="3861" operator="equal">
      <formula>"OPORTUNIDADE"</formula>
    </cfRule>
  </conditionalFormatting>
  <conditionalFormatting sqref="Z39">
    <cfRule type="cellIs" dxfId="3247" priority="3859" operator="equal">
      <formula>"NÃO"</formula>
    </cfRule>
    <cfRule type="cellIs" dxfId="3246" priority="3860" operator="equal">
      <formula>"SIM"</formula>
    </cfRule>
  </conditionalFormatting>
  <conditionalFormatting sqref="Z39">
    <cfRule type="cellIs" dxfId="3245" priority="3858" operator="equal">
      <formula>"OPORTUNIDADE"</formula>
    </cfRule>
  </conditionalFormatting>
  <conditionalFormatting sqref="Z39">
    <cfRule type="cellIs" dxfId="3244" priority="3856" operator="equal">
      <formula>"NÃO"</formula>
    </cfRule>
    <cfRule type="cellIs" dxfId="3243" priority="3857" operator="equal">
      <formula>"SIM"</formula>
    </cfRule>
  </conditionalFormatting>
  <conditionalFormatting sqref="Y39">
    <cfRule type="cellIs" dxfId="3242" priority="3855" operator="equal">
      <formula>"OPORTUNIDADE"</formula>
    </cfRule>
  </conditionalFormatting>
  <conditionalFormatting sqref="Y39">
    <cfRule type="cellIs" dxfId="3241" priority="3853" operator="equal">
      <formula>"NÃO"</formula>
    </cfRule>
    <cfRule type="cellIs" dxfId="3240" priority="3854" operator="equal">
      <formula>"SIM"</formula>
    </cfRule>
  </conditionalFormatting>
  <conditionalFormatting sqref="Y39">
    <cfRule type="cellIs" dxfId="3239" priority="3852" operator="equal">
      <formula>"OPORTUNIDADE"</formula>
    </cfRule>
  </conditionalFormatting>
  <conditionalFormatting sqref="Y39">
    <cfRule type="cellIs" dxfId="3238" priority="3850" operator="equal">
      <formula>"NÃO"</formula>
    </cfRule>
    <cfRule type="cellIs" dxfId="3237" priority="3851" operator="equal">
      <formula>"SIM"</formula>
    </cfRule>
  </conditionalFormatting>
  <conditionalFormatting sqref="Y39">
    <cfRule type="cellIs" dxfId="3236" priority="3849" operator="equal">
      <formula>"OPORTUNIDADE"</formula>
    </cfRule>
  </conditionalFormatting>
  <conditionalFormatting sqref="Y39">
    <cfRule type="cellIs" dxfId="3235" priority="3847" operator="equal">
      <formula>"NÃO"</formula>
    </cfRule>
    <cfRule type="cellIs" dxfId="3234" priority="3848" operator="equal">
      <formula>"SIM"</formula>
    </cfRule>
  </conditionalFormatting>
  <conditionalFormatting sqref="Y39">
    <cfRule type="cellIs" dxfId="3233" priority="3846" operator="equal">
      <formula>"OPORTUNIDADE"</formula>
    </cfRule>
  </conditionalFormatting>
  <conditionalFormatting sqref="Y39">
    <cfRule type="cellIs" dxfId="3232" priority="3844" operator="equal">
      <formula>"NÃO"</formula>
    </cfRule>
    <cfRule type="cellIs" dxfId="3231" priority="3845" operator="equal">
      <formula>"SIM"</formula>
    </cfRule>
  </conditionalFormatting>
  <conditionalFormatting sqref="Y39">
    <cfRule type="cellIs" dxfId="3230" priority="3843" operator="equal">
      <formula>"OPORTUNIDADE"</formula>
    </cfRule>
  </conditionalFormatting>
  <conditionalFormatting sqref="Y39">
    <cfRule type="cellIs" dxfId="3229" priority="3841" operator="equal">
      <formula>"NÃO"</formula>
    </cfRule>
    <cfRule type="cellIs" dxfId="3228" priority="3842" operator="equal">
      <formula>"SIM"</formula>
    </cfRule>
  </conditionalFormatting>
  <conditionalFormatting sqref="Y39">
    <cfRule type="cellIs" dxfId="3227" priority="3840" operator="equal">
      <formula>"OPORTUNIDADE"</formula>
    </cfRule>
  </conditionalFormatting>
  <conditionalFormatting sqref="Y39">
    <cfRule type="cellIs" dxfId="3226" priority="3838" operator="equal">
      <formula>"NÃO"</formula>
    </cfRule>
    <cfRule type="cellIs" dxfId="3225" priority="3839" operator="equal">
      <formula>"SIM"</formula>
    </cfRule>
  </conditionalFormatting>
  <conditionalFormatting sqref="Y39">
    <cfRule type="cellIs" dxfId="3224" priority="3837" operator="equal">
      <formula>"OPORTUNIDADE"</formula>
    </cfRule>
  </conditionalFormatting>
  <conditionalFormatting sqref="Y39">
    <cfRule type="cellIs" dxfId="3223" priority="3835" operator="equal">
      <formula>"NÃO"</formula>
    </cfRule>
    <cfRule type="cellIs" dxfId="3222" priority="3836" operator="equal">
      <formula>"SIM"</formula>
    </cfRule>
  </conditionalFormatting>
  <conditionalFormatting sqref="Y39">
    <cfRule type="cellIs" dxfId="3221" priority="3834" operator="equal">
      <formula>"OPORTUNIDADE"</formula>
    </cfRule>
  </conditionalFormatting>
  <conditionalFormatting sqref="Y39">
    <cfRule type="cellIs" dxfId="3220" priority="3832" operator="equal">
      <formula>"NÃO"</formula>
    </cfRule>
    <cfRule type="cellIs" dxfId="3219" priority="3833" operator="equal">
      <formula>"SIM"</formula>
    </cfRule>
  </conditionalFormatting>
  <conditionalFormatting sqref="Y39">
    <cfRule type="cellIs" dxfId="3218" priority="3831" operator="equal">
      <formula>"OPORTUNIDADE"</formula>
    </cfRule>
  </conditionalFormatting>
  <conditionalFormatting sqref="Y39">
    <cfRule type="cellIs" dxfId="3217" priority="3829" operator="equal">
      <formula>"NÃO"</formula>
    </cfRule>
    <cfRule type="cellIs" dxfId="3216" priority="3830" operator="equal">
      <formula>"SIM"</formula>
    </cfRule>
  </conditionalFormatting>
  <conditionalFormatting sqref="Y39:Z39">
    <cfRule type="cellIs" dxfId="3215" priority="3828" operator="equal">
      <formula>"OPORTUNIDADE"</formula>
    </cfRule>
  </conditionalFormatting>
  <conditionalFormatting sqref="Y39:Z39">
    <cfRule type="cellIs" dxfId="3214" priority="3826" operator="equal">
      <formula>"NÃO"</formula>
    </cfRule>
    <cfRule type="cellIs" dxfId="3213" priority="3827" operator="equal">
      <formula>"SIM"</formula>
    </cfRule>
  </conditionalFormatting>
  <conditionalFormatting sqref="Y39:Z39">
    <cfRule type="cellIs" dxfId="3212" priority="3825" operator="equal">
      <formula>"OPORTUNIDADE"</formula>
    </cfRule>
  </conditionalFormatting>
  <conditionalFormatting sqref="Y39:Z39">
    <cfRule type="cellIs" dxfId="3211" priority="3823" operator="equal">
      <formula>"NÃO"</formula>
    </cfRule>
    <cfRule type="cellIs" dxfId="3210" priority="3824" operator="equal">
      <formula>"SIM"</formula>
    </cfRule>
  </conditionalFormatting>
  <conditionalFormatting sqref="Y39:Z39">
    <cfRule type="cellIs" dxfId="3209" priority="3822" operator="equal">
      <formula>"OPORTUNIDADE"</formula>
    </cfRule>
  </conditionalFormatting>
  <conditionalFormatting sqref="Y39:Z39">
    <cfRule type="cellIs" dxfId="3208" priority="3820" operator="equal">
      <formula>"NÃO"</formula>
    </cfRule>
    <cfRule type="cellIs" dxfId="3207" priority="3821" operator="equal">
      <formula>"SIM"</formula>
    </cfRule>
  </conditionalFormatting>
  <conditionalFormatting sqref="Y39:Z39">
    <cfRule type="cellIs" dxfId="3206" priority="3819" operator="equal">
      <formula>"OPORTUNIDADE"</formula>
    </cfRule>
  </conditionalFormatting>
  <conditionalFormatting sqref="Y39:Z39">
    <cfRule type="cellIs" dxfId="3205" priority="3817" operator="equal">
      <formula>"NÃO"</formula>
    </cfRule>
    <cfRule type="cellIs" dxfId="3204" priority="3818" operator="equal">
      <formula>"SIM"</formula>
    </cfRule>
  </conditionalFormatting>
  <conditionalFormatting sqref="Y39:Z39">
    <cfRule type="cellIs" dxfId="3203" priority="3816" operator="equal">
      <formula>"OPORTUNIDADE"</formula>
    </cfRule>
  </conditionalFormatting>
  <conditionalFormatting sqref="Y39:Z39">
    <cfRule type="cellIs" dxfId="3202" priority="3814" operator="equal">
      <formula>"NÃO"</formula>
    </cfRule>
    <cfRule type="cellIs" dxfId="3201" priority="3815" operator="equal">
      <formula>"SIM"</formula>
    </cfRule>
  </conditionalFormatting>
  <conditionalFormatting sqref="Y39:Z39">
    <cfRule type="cellIs" dxfId="3200" priority="3813" operator="equal">
      <formula>"OPORTUNIDADE"</formula>
    </cfRule>
  </conditionalFormatting>
  <conditionalFormatting sqref="Y39:Z39">
    <cfRule type="cellIs" dxfId="3199" priority="3811" operator="equal">
      <formula>"NÃO"</formula>
    </cfRule>
    <cfRule type="cellIs" dxfId="3198" priority="3812" operator="equal">
      <formula>"SIM"</formula>
    </cfRule>
  </conditionalFormatting>
  <conditionalFormatting sqref="Y39:Z39">
    <cfRule type="cellIs" dxfId="3197" priority="3810" operator="equal">
      <formula>"OPORTUNIDADE"</formula>
    </cfRule>
  </conditionalFormatting>
  <conditionalFormatting sqref="Y39:Z39">
    <cfRule type="cellIs" dxfId="3196" priority="3808" operator="equal">
      <formula>"NÃO"</formula>
    </cfRule>
    <cfRule type="cellIs" dxfId="3195" priority="3809" operator="equal">
      <formula>"SIM"</formula>
    </cfRule>
  </conditionalFormatting>
  <conditionalFormatting sqref="Y39:Z39">
    <cfRule type="cellIs" dxfId="3194" priority="3807" operator="equal">
      <formula>"OPORTUNIDADE"</formula>
    </cfRule>
  </conditionalFormatting>
  <conditionalFormatting sqref="Y39:Z39">
    <cfRule type="cellIs" dxfId="3193" priority="3805" operator="equal">
      <formula>"NÃO"</formula>
    </cfRule>
    <cfRule type="cellIs" dxfId="3192" priority="3806" operator="equal">
      <formula>"SIM"</formula>
    </cfRule>
  </conditionalFormatting>
  <conditionalFormatting sqref="Y39:Z39">
    <cfRule type="cellIs" dxfId="3191" priority="3804" operator="equal">
      <formula>"OPORTUNIDADE"</formula>
    </cfRule>
  </conditionalFormatting>
  <conditionalFormatting sqref="Y39:Z39">
    <cfRule type="cellIs" dxfId="3190" priority="3802" operator="equal">
      <formula>"NÃO"</formula>
    </cfRule>
    <cfRule type="cellIs" dxfId="3189" priority="3803" operator="equal">
      <formula>"SIM"</formula>
    </cfRule>
  </conditionalFormatting>
  <conditionalFormatting sqref="Z35">
    <cfRule type="cellIs" dxfId="3188" priority="3801" operator="equal">
      <formula>"OPORTUNIDADE"</formula>
    </cfRule>
  </conditionalFormatting>
  <conditionalFormatting sqref="Z35">
    <cfRule type="cellIs" dxfId="3187" priority="3799" operator="equal">
      <formula>"NÃO"</formula>
    </cfRule>
    <cfRule type="cellIs" dxfId="3186" priority="3800" operator="equal">
      <formula>"SIM"</formula>
    </cfRule>
  </conditionalFormatting>
  <conditionalFormatting sqref="Y35">
    <cfRule type="cellIs" dxfId="3185" priority="3798" operator="equal">
      <formula>"OPORTUNIDADE"</formula>
    </cfRule>
  </conditionalFormatting>
  <conditionalFormatting sqref="Y35">
    <cfRule type="cellIs" dxfId="3184" priority="3796" operator="equal">
      <formula>"NÃO"</formula>
    </cfRule>
    <cfRule type="cellIs" dxfId="3183" priority="3797" operator="equal">
      <formula>"SIM"</formula>
    </cfRule>
  </conditionalFormatting>
  <conditionalFormatting sqref="BK18">
    <cfRule type="iconSet" priority="379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3794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3792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791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3790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3784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3783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3781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3779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3778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3777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182" priority="3772" operator="equal">
      <formula>"OPORTUNIDADE"</formula>
    </cfRule>
  </conditionalFormatting>
  <conditionalFormatting sqref="Z52:Z54">
    <cfRule type="cellIs" dxfId="3181" priority="3770" operator="equal">
      <formula>"NÃO"</formula>
    </cfRule>
    <cfRule type="cellIs" dxfId="3180" priority="3771" operator="equal">
      <formula>"SIM"</formula>
    </cfRule>
  </conditionalFormatting>
  <conditionalFormatting sqref="Z52:Z54">
    <cfRule type="cellIs" dxfId="3179" priority="3754" operator="equal">
      <formula>"OPORTUNIDADE"</formula>
    </cfRule>
  </conditionalFormatting>
  <conditionalFormatting sqref="Z52:Z54">
    <cfRule type="cellIs" dxfId="3178" priority="3752" operator="equal">
      <formula>"NÃO"</formula>
    </cfRule>
    <cfRule type="cellIs" dxfId="3177" priority="3753" operator="equal">
      <formula>"SIM"</formula>
    </cfRule>
  </conditionalFormatting>
  <conditionalFormatting sqref="Z52:Z54">
    <cfRule type="cellIs" dxfId="3176" priority="3751" operator="equal">
      <formula>"OPORTUNIDADE"</formula>
    </cfRule>
  </conditionalFormatting>
  <conditionalFormatting sqref="Z52:Z54">
    <cfRule type="cellIs" dxfId="3175" priority="3749" operator="equal">
      <formula>"NÃO"</formula>
    </cfRule>
    <cfRule type="cellIs" dxfId="3174" priority="3750" operator="equal">
      <formula>"SIM"</formula>
    </cfRule>
  </conditionalFormatting>
  <conditionalFormatting sqref="Z52:Z54">
    <cfRule type="cellIs" dxfId="3173" priority="3748" operator="equal">
      <formula>"OPORTUNIDADE"</formula>
    </cfRule>
  </conditionalFormatting>
  <conditionalFormatting sqref="Z52:Z54">
    <cfRule type="cellIs" dxfId="3172" priority="3746" operator="equal">
      <formula>"NÃO"</formula>
    </cfRule>
    <cfRule type="cellIs" dxfId="3171" priority="3747" operator="equal">
      <formula>"SIM"</formula>
    </cfRule>
  </conditionalFormatting>
  <conditionalFormatting sqref="Z52:Z54">
    <cfRule type="cellIs" dxfId="3170" priority="3727" operator="equal">
      <formula>"OPORTUNIDADE"</formula>
    </cfRule>
  </conditionalFormatting>
  <conditionalFormatting sqref="Z52:Z54">
    <cfRule type="cellIs" dxfId="3169" priority="3725" operator="equal">
      <formula>"NÃO"</formula>
    </cfRule>
    <cfRule type="cellIs" dxfId="3168" priority="3726" operator="equal">
      <formula>"SIM"</formula>
    </cfRule>
  </conditionalFormatting>
  <conditionalFormatting sqref="Z52:Z54">
    <cfRule type="cellIs" dxfId="3167" priority="3724" operator="equal">
      <formula>"OPORTUNIDADE"</formula>
    </cfRule>
  </conditionalFormatting>
  <conditionalFormatting sqref="Z52:Z54">
    <cfRule type="cellIs" dxfId="3166" priority="3722" operator="equal">
      <formula>"NÃO"</formula>
    </cfRule>
    <cfRule type="cellIs" dxfId="3165" priority="3723" operator="equal">
      <formula>"SIM"</formula>
    </cfRule>
  </conditionalFormatting>
  <conditionalFormatting sqref="Z52:Z54">
    <cfRule type="cellIs" dxfId="3164" priority="3709" operator="equal">
      <formula>"OPORTUNIDADE"</formula>
    </cfRule>
  </conditionalFormatting>
  <conditionalFormatting sqref="Z52:Z54">
    <cfRule type="cellIs" dxfId="3163" priority="3707" operator="equal">
      <formula>"NÃO"</formula>
    </cfRule>
    <cfRule type="cellIs" dxfId="3162" priority="3708" operator="equal">
      <formula>"SIM"</formula>
    </cfRule>
  </conditionalFormatting>
  <conditionalFormatting sqref="Z52:Z54">
    <cfRule type="cellIs" dxfId="3161" priority="3706" operator="equal">
      <formula>"OPORTUNIDADE"</formula>
    </cfRule>
  </conditionalFormatting>
  <conditionalFormatting sqref="Z52:Z54">
    <cfRule type="cellIs" dxfId="3160" priority="3704" operator="equal">
      <formula>"NÃO"</formula>
    </cfRule>
    <cfRule type="cellIs" dxfId="3159" priority="3705" operator="equal">
      <formula>"SIM"</formula>
    </cfRule>
  </conditionalFormatting>
  <conditionalFormatting sqref="Z52:Z54">
    <cfRule type="cellIs" dxfId="3158" priority="3703" operator="equal">
      <formula>"OPORTUNIDADE"</formula>
    </cfRule>
  </conditionalFormatting>
  <conditionalFormatting sqref="Z52:Z54">
    <cfRule type="cellIs" dxfId="3157" priority="3701" operator="equal">
      <formula>"NÃO"</formula>
    </cfRule>
    <cfRule type="cellIs" dxfId="3156" priority="3702" operator="equal">
      <formula>"SIM"</formula>
    </cfRule>
  </conditionalFormatting>
  <conditionalFormatting sqref="Z52:Z54">
    <cfRule type="cellIs" dxfId="3155" priority="3673" operator="equal">
      <formula>"OPORTUNIDADE"</formula>
    </cfRule>
  </conditionalFormatting>
  <conditionalFormatting sqref="Z52:Z54">
    <cfRule type="cellIs" dxfId="3154" priority="3671" operator="equal">
      <formula>"NÃO"</formula>
    </cfRule>
    <cfRule type="cellIs" dxfId="3153" priority="3672" operator="equal">
      <formula>"SIM"</formula>
    </cfRule>
  </conditionalFormatting>
  <conditionalFormatting sqref="Z52:Z54">
    <cfRule type="cellIs" dxfId="3152" priority="3670" operator="equal">
      <formula>"OPORTUNIDADE"</formula>
    </cfRule>
  </conditionalFormatting>
  <conditionalFormatting sqref="Z52:Z54">
    <cfRule type="cellIs" dxfId="3151" priority="3668" operator="equal">
      <formula>"NÃO"</formula>
    </cfRule>
    <cfRule type="cellIs" dxfId="3150" priority="3669" operator="equal">
      <formula>"SIM"</formula>
    </cfRule>
  </conditionalFormatting>
  <conditionalFormatting sqref="Z52:Z54">
    <cfRule type="cellIs" dxfId="3149" priority="3667" operator="equal">
      <formula>"OPORTUNIDADE"</formula>
    </cfRule>
  </conditionalFormatting>
  <conditionalFormatting sqref="Z52:Z54">
    <cfRule type="cellIs" dxfId="3148" priority="3665" operator="equal">
      <formula>"NÃO"</formula>
    </cfRule>
    <cfRule type="cellIs" dxfId="3147" priority="3666" operator="equal">
      <formula>"SIM"</formula>
    </cfRule>
  </conditionalFormatting>
  <conditionalFormatting sqref="Z52:Z54">
    <cfRule type="cellIs" dxfId="3146" priority="3664" operator="equal">
      <formula>"OPORTUNIDADE"</formula>
    </cfRule>
  </conditionalFormatting>
  <conditionalFormatting sqref="Z52:Z54">
    <cfRule type="cellIs" dxfId="3145" priority="3662" operator="equal">
      <formula>"NÃO"</formula>
    </cfRule>
    <cfRule type="cellIs" dxfId="3144" priority="3663" operator="equal">
      <formula>"SIM"</formula>
    </cfRule>
  </conditionalFormatting>
  <conditionalFormatting sqref="Z52:Z54">
    <cfRule type="cellIs" dxfId="3143" priority="3661" operator="equal">
      <formula>"OPORTUNIDADE"</formula>
    </cfRule>
  </conditionalFormatting>
  <conditionalFormatting sqref="Z52:Z54">
    <cfRule type="cellIs" dxfId="3142" priority="3659" operator="equal">
      <formula>"NÃO"</formula>
    </cfRule>
    <cfRule type="cellIs" dxfId="3141" priority="3660" operator="equal">
      <formula>"SIM"</formula>
    </cfRule>
  </conditionalFormatting>
  <conditionalFormatting sqref="Z52:Z54">
    <cfRule type="cellIs" dxfId="3140" priority="3658" operator="equal">
      <formula>"OPORTUNIDADE"</formula>
    </cfRule>
  </conditionalFormatting>
  <conditionalFormatting sqref="Z52:Z54">
    <cfRule type="cellIs" dxfId="3139" priority="3656" operator="equal">
      <formula>"NÃO"</formula>
    </cfRule>
    <cfRule type="cellIs" dxfId="3138" priority="3657" operator="equal">
      <formula>"SIM"</formula>
    </cfRule>
  </conditionalFormatting>
  <conditionalFormatting sqref="Z52:Z54">
    <cfRule type="cellIs" dxfId="3137" priority="3655" operator="equal">
      <formula>"OPORTUNIDADE"</formula>
    </cfRule>
  </conditionalFormatting>
  <conditionalFormatting sqref="Z52:Z54">
    <cfRule type="cellIs" dxfId="3136" priority="3653" operator="equal">
      <formula>"NÃO"</formula>
    </cfRule>
    <cfRule type="cellIs" dxfId="3135" priority="3654" operator="equal">
      <formula>"SIM"</formula>
    </cfRule>
  </conditionalFormatting>
  <conditionalFormatting sqref="Z52:Z54">
    <cfRule type="cellIs" dxfId="3134" priority="3652" operator="equal">
      <formula>"OPORTUNIDADE"</formula>
    </cfRule>
  </conditionalFormatting>
  <conditionalFormatting sqref="Z52:Z54">
    <cfRule type="cellIs" dxfId="3133" priority="3650" operator="equal">
      <formula>"NÃO"</formula>
    </cfRule>
    <cfRule type="cellIs" dxfId="3132" priority="3651" operator="equal">
      <formula>"SIM"</formula>
    </cfRule>
  </conditionalFormatting>
  <conditionalFormatting sqref="Z52:Z54">
    <cfRule type="cellIs" dxfId="3131" priority="3649" operator="equal">
      <formula>"OPORTUNIDADE"</formula>
    </cfRule>
  </conditionalFormatting>
  <conditionalFormatting sqref="Z52:Z54">
    <cfRule type="cellIs" dxfId="3130" priority="3647" operator="equal">
      <formula>"NÃO"</formula>
    </cfRule>
    <cfRule type="cellIs" dxfId="3129" priority="3648" operator="equal">
      <formula>"SIM"</formula>
    </cfRule>
  </conditionalFormatting>
  <conditionalFormatting sqref="Y54">
    <cfRule type="cellIs" dxfId="3128" priority="3646" operator="equal">
      <formula>"OPORTUNIDADE"</formula>
    </cfRule>
  </conditionalFormatting>
  <conditionalFormatting sqref="Y54">
    <cfRule type="cellIs" dxfId="3127" priority="3644" operator="equal">
      <formula>"NÃO"</formula>
    </cfRule>
    <cfRule type="cellIs" dxfId="3126" priority="3645" operator="equal">
      <formula>"SIM"</formula>
    </cfRule>
  </conditionalFormatting>
  <conditionalFormatting sqref="Z50:Z53">
    <cfRule type="cellIs" dxfId="3125" priority="3642" operator="equal">
      <formula>"OPORTUNIDADE"</formula>
    </cfRule>
  </conditionalFormatting>
  <conditionalFormatting sqref="Z50:Z53">
    <cfRule type="cellIs" dxfId="3124" priority="3640" operator="equal">
      <formula>"NÃO"</formula>
    </cfRule>
    <cfRule type="cellIs" dxfId="3123" priority="3641" operator="equal">
      <formula>"SIM"</formula>
    </cfRule>
  </conditionalFormatting>
  <conditionalFormatting sqref="Z50:Z53">
    <cfRule type="cellIs" dxfId="3122" priority="3636" operator="equal">
      <formula>"OPORTUNIDADE"</formula>
    </cfRule>
  </conditionalFormatting>
  <conditionalFormatting sqref="Z50:Z53">
    <cfRule type="cellIs" dxfId="3121" priority="3634" operator="equal">
      <formula>"NÃO"</formula>
    </cfRule>
    <cfRule type="cellIs" dxfId="3120" priority="3635" operator="equal">
      <formula>"SIM"</formula>
    </cfRule>
  </conditionalFormatting>
  <conditionalFormatting sqref="Z50:Z53">
    <cfRule type="cellIs" dxfId="3119" priority="3633" operator="equal">
      <formula>"OPORTUNIDADE"</formula>
    </cfRule>
  </conditionalFormatting>
  <conditionalFormatting sqref="Z50:Z53">
    <cfRule type="cellIs" dxfId="3118" priority="3631" operator="equal">
      <formula>"NÃO"</formula>
    </cfRule>
    <cfRule type="cellIs" dxfId="3117" priority="3632" operator="equal">
      <formula>"SIM"</formula>
    </cfRule>
  </conditionalFormatting>
  <conditionalFormatting sqref="Z51:Z53">
    <cfRule type="cellIs" dxfId="3116" priority="3630" operator="equal">
      <formula>"OPORTUNIDADE"</formula>
    </cfRule>
  </conditionalFormatting>
  <conditionalFormatting sqref="Z51:Z53">
    <cfRule type="cellIs" dxfId="3115" priority="3628" operator="equal">
      <formula>"NÃO"</formula>
    </cfRule>
    <cfRule type="cellIs" dxfId="3114" priority="3629" operator="equal">
      <formula>"SIM"</formula>
    </cfRule>
  </conditionalFormatting>
  <conditionalFormatting sqref="Z50:Z51">
    <cfRule type="cellIs" dxfId="3113" priority="3627" operator="equal">
      <formula>"OPORTUNIDADE"</formula>
    </cfRule>
  </conditionalFormatting>
  <conditionalFormatting sqref="Z50:Z51">
    <cfRule type="cellIs" dxfId="3112" priority="3625" operator="equal">
      <formula>"NÃO"</formula>
    </cfRule>
    <cfRule type="cellIs" dxfId="3111" priority="3626" operator="equal">
      <formula>"SIM"</formula>
    </cfRule>
  </conditionalFormatting>
  <conditionalFormatting sqref="Z48:Z49">
    <cfRule type="cellIs" dxfId="3110" priority="3624" operator="equal">
      <formula>"OPORTUNIDADE"</formula>
    </cfRule>
  </conditionalFormatting>
  <conditionalFormatting sqref="Z48:Z49">
    <cfRule type="cellIs" dxfId="3109" priority="3622" operator="equal">
      <formula>"NÃO"</formula>
    </cfRule>
    <cfRule type="cellIs" dxfId="3108" priority="3623" operator="equal">
      <formula>"SIM"</formula>
    </cfRule>
  </conditionalFormatting>
  <conditionalFormatting sqref="Z46">
    <cfRule type="cellIs" dxfId="3107" priority="3615" operator="equal">
      <formula>"OPORTUNIDADE"</formula>
    </cfRule>
  </conditionalFormatting>
  <conditionalFormatting sqref="Z46">
    <cfRule type="cellIs" dxfId="3106" priority="3613" operator="equal">
      <formula>"NÃO"</formula>
    </cfRule>
    <cfRule type="cellIs" dxfId="3105" priority="3614" operator="equal">
      <formula>"SIM"</formula>
    </cfRule>
  </conditionalFormatting>
  <conditionalFormatting sqref="Y46:Y53 Y55:Y56">
    <cfRule type="cellIs" dxfId="3104" priority="3609" operator="equal">
      <formula>"OPORTUNIDADE"</formula>
    </cfRule>
  </conditionalFormatting>
  <conditionalFormatting sqref="Y46:Y53 Y55:Y56">
    <cfRule type="cellIs" dxfId="3103" priority="3607" operator="equal">
      <formula>"NÃO"</formula>
    </cfRule>
    <cfRule type="cellIs" dxfId="3102" priority="3608" operator="equal">
      <formula>"SIM"</formula>
    </cfRule>
  </conditionalFormatting>
  <conditionalFormatting sqref="Z54:Z55">
    <cfRule type="cellIs" dxfId="3101" priority="3606" operator="equal">
      <formula>"OPORTUNIDADE"</formula>
    </cfRule>
  </conditionalFormatting>
  <conditionalFormatting sqref="Z54:Z55">
    <cfRule type="cellIs" dxfId="3100" priority="3604" operator="equal">
      <formula>"NÃO"</formula>
    </cfRule>
    <cfRule type="cellIs" dxfId="3099" priority="3605" operator="equal">
      <formula>"SIM"</formula>
    </cfRule>
  </conditionalFormatting>
  <conditionalFormatting sqref="Z54:Z55">
    <cfRule type="cellIs" dxfId="3098" priority="3603" operator="equal">
      <formula>"OPORTUNIDADE"</formula>
    </cfRule>
  </conditionalFormatting>
  <conditionalFormatting sqref="Z54:Z55">
    <cfRule type="cellIs" dxfId="3097" priority="3601" operator="equal">
      <formula>"NÃO"</formula>
    </cfRule>
    <cfRule type="cellIs" dxfId="3096" priority="3602" operator="equal">
      <formula>"SIM"</formula>
    </cfRule>
  </conditionalFormatting>
  <conditionalFormatting sqref="Z54:Z55">
    <cfRule type="cellIs" dxfId="3095" priority="3600" operator="equal">
      <formula>"OPORTUNIDADE"</formula>
    </cfRule>
  </conditionalFormatting>
  <conditionalFormatting sqref="Z54:Z55">
    <cfRule type="cellIs" dxfId="3094" priority="3598" operator="equal">
      <formula>"NÃO"</formula>
    </cfRule>
    <cfRule type="cellIs" dxfId="3093" priority="3599" operator="equal">
      <formula>"SIM"</formula>
    </cfRule>
  </conditionalFormatting>
  <conditionalFormatting sqref="Z54:Z55">
    <cfRule type="cellIs" dxfId="3092" priority="3597" operator="equal">
      <formula>"OPORTUNIDADE"</formula>
    </cfRule>
  </conditionalFormatting>
  <conditionalFormatting sqref="Z54:Z55">
    <cfRule type="cellIs" dxfId="3091" priority="3595" operator="equal">
      <formula>"NÃO"</formula>
    </cfRule>
    <cfRule type="cellIs" dxfId="3090" priority="3596" operator="equal">
      <formula>"SIM"</formula>
    </cfRule>
  </conditionalFormatting>
  <conditionalFormatting sqref="BJ35:BK35">
    <cfRule type="iconSet" priority="3594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593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592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59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590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589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587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586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58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583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89" priority="3582" operator="equal">
      <formula>"OPORTUNIDADE"</formula>
    </cfRule>
  </conditionalFormatting>
  <conditionalFormatting sqref="Z56">
    <cfRule type="cellIs" dxfId="3088" priority="3580" operator="equal">
      <formula>"NÃO"</formula>
    </cfRule>
    <cfRule type="cellIs" dxfId="3087" priority="3581" operator="equal">
      <formula>"SIM"</formula>
    </cfRule>
  </conditionalFormatting>
  <conditionalFormatting sqref="BK43">
    <cfRule type="iconSet" priority="357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572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571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3570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3569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3568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356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3566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565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3564">
      <iconSet showValue="0">
        <cfvo type="percent" val="0"/>
        <cfvo type="num" val="1"/>
        <cfvo type="num" val="1" gte="0"/>
      </iconSet>
    </cfRule>
  </conditionalFormatting>
  <conditionalFormatting sqref="Z66">
    <cfRule type="cellIs" dxfId="3086" priority="3563" operator="equal">
      <formula>"OPORTUNIDADE"</formula>
    </cfRule>
  </conditionalFormatting>
  <conditionalFormatting sqref="Z66">
    <cfRule type="cellIs" dxfId="3085" priority="3561" operator="equal">
      <formula>"NÃO"</formula>
    </cfRule>
    <cfRule type="cellIs" dxfId="3084" priority="3562" operator="equal">
      <formula>"SIM"</formula>
    </cfRule>
  </conditionalFormatting>
  <conditionalFormatting sqref="Z66">
    <cfRule type="cellIs" dxfId="3083" priority="3560" operator="equal">
      <formula>"OPORTUNIDADE"</formula>
    </cfRule>
  </conditionalFormatting>
  <conditionalFormatting sqref="Z66">
    <cfRule type="cellIs" dxfId="3082" priority="3558" operator="equal">
      <formula>"NÃO"</formula>
    </cfRule>
    <cfRule type="cellIs" dxfId="3081" priority="3559" operator="equal">
      <formula>"SIM"</formula>
    </cfRule>
  </conditionalFormatting>
  <conditionalFormatting sqref="Z66">
    <cfRule type="cellIs" dxfId="3080" priority="3557" operator="equal">
      <formula>"OPORTUNIDADE"</formula>
    </cfRule>
  </conditionalFormatting>
  <conditionalFormatting sqref="Z66">
    <cfRule type="cellIs" dxfId="3079" priority="3555" operator="equal">
      <formula>"NÃO"</formula>
    </cfRule>
    <cfRule type="cellIs" dxfId="3078" priority="3556" operator="equal">
      <formula>"SIM"</formula>
    </cfRule>
  </conditionalFormatting>
  <conditionalFormatting sqref="Z66">
    <cfRule type="cellIs" dxfId="3077" priority="3554" operator="equal">
      <formula>"OPORTUNIDADE"</formula>
    </cfRule>
  </conditionalFormatting>
  <conditionalFormatting sqref="Z66">
    <cfRule type="cellIs" dxfId="3076" priority="3552" operator="equal">
      <formula>"NÃO"</formula>
    </cfRule>
    <cfRule type="cellIs" dxfId="3075" priority="3553" operator="equal">
      <formula>"SIM"</formula>
    </cfRule>
  </conditionalFormatting>
  <conditionalFormatting sqref="Z66">
    <cfRule type="cellIs" dxfId="3074" priority="3551" operator="equal">
      <formula>"OPORTUNIDADE"</formula>
    </cfRule>
  </conditionalFormatting>
  <conditionalFormatting sqref="Z66">
    <cfRule type="cellIs" dxfId="3073" priority="3549" operator="equal">
      <formula>"NÃO"</formula>
    </cfRule>
    <cfRule type="cellIs" dxfId="3072" priority="3550" operator="equal">
      <formula>"SIM"</formula>
    </cfRule>
  </conditionalFormatting>
  <conditionalFormatting sqref="Y66">
    <cfRule type="cellIs" dxfId="3071" priority="3548" operator="equal">
      <formula>"OPORTUNIDADE"</formula>
    </cfRule>
  </conditionalFormatting>
  <conditionalFormatting sqref="Y66">
    <cfRule type="cellIs" dxfId="3070" priority="3546" operator="equal">
      <formula>"NÃO"</formula>
    </cfRule>
    <cfRule type="cellIs" dxfId="3069" priority="3547" operator="equal">
      <formula>"SIM"</formula>
    </cfRule>
  </conditionalFormatting>
  <conditionalFormatting sqref="Z65">
    <cfRule type="cellIs" dxfId="3068" priority="3545" operator="equal">
      <formula>"OPORTUNIDADE"</formula>
    </cfRule>
  </conditionalFormatting>
  <conditionalFormatting sqref="Z65">
    <cfRule type="cellIs" dxfId="3067" priority="3543" operator="equal">
      <formula>"NÃO"</formula>
    </cfRule>
    <cfRule type="cellIs" dxfId="3066" priority="3544" operator="equal">
      <formula>"SIM"</formula>
    </cfRule>
  </conditionalFormatting>
  <conditionalFormatting sqref="Z65">
    <cfRule type="cellIs" dxfId="3065" priority="3542" operator="equal">
      <formula>"OPORTUNIDADE"</formula>
    </cfRule>
  </conditionalFormatting>
  <conditionalFormatting sqref="Z65">
    <cfRule type="cellIs" dxfId="3064" priority="3540" operator="equal">
      <formula>"NÃO"</formula>
    </cfRule>
    <cfRule type="cellIs" dxfId="3063" priority="3541" operator="equal">
      <formula>"SIM"</formula>
    </cfRule>
  </conditionalFormatting>
  <conditionalFormatting sqref="Z65">
    <cfRule type="cellIs" dxfId="3062" priority="3539" operator="equal">
      <formula>"OPORTUNIDADE"</formula>
    </cfRule>
  </conditionalFormatting>
  <conditionalFormatting sqref="Z65">
    <cfRule type="cellIs" dxfId="3061" priority="3537" operator="equal">
      <formula>"NÃO"</formula>
    </cfRule>
    <cfRule type="cellIs" dxfId="3060" priority="3538" operator="equal">
      <formula>"SIM"</formula>
    </cfRule>
  </conditionalFormatting>
  <conditionalFormatting sqref="Z65">
    <cfRule type="cellIs" dxfId="3059" priority="3536" operator="equal">
      <formula>"OPORTUNIDADE"</formula>
    </cfRule>
  </conditionalFormatting>
  <conditionalFormatting sqref="Z65">
    <cfRule type="cellIs" dxfId="3058" priority="3534" operator="equal">
      <formula>"NÃO"</formula>
    </cfRule>
    <cfRule type="cellIs" dxfId="3057" priority="3535" operator="equal">
      <formula>"SIM"</formula>
    </cfRule>
  </conditionalFormatting>
  <conditionalFormatting sqref="Z65">
    <cfRule type="cellIs" dxfId="3056" priority="3533" operator="equal">
      <formula>"OPORTUNIDADE"</formula>
    </cfRule>
  </conditionalFormatting>
  <conditionalFormatting sqref="Z65">
    <cfRule type="cellIs" dxfId="3055" priority="3531" operator="equal">
      <formula>"NÃO"</formula>
    </cfRule>
    <cfRule type="cellIs" dxfId="3054" priority="3532" operator="equal">
      <formula>"SIM"</formula>
    </cfRule>
  </conditionalFormatting>
  <conditionalFormatting sqref="Y65">
    <cfRule type="cellIs" dxfId="3053" priority="3530" operator="equal">
      <formula>"OPORTUNIDADE"</formula>
    </cfRule>
  </conditionalFormatting>
  <conditionalFormatting sqref="Y65">
    <cfRule type="cellIs" dxfId="3052" priority="3528" operator="equal">
      <formula>"NÃO"</formula>
    </cfRule>
    <cfRule type="cellIs" dxfId="3051" priority="3529" operator="equal">
      <formula>"SIM"</formula>
    </cfRule>
  </conditionalFormatting>
  <conditionalFormatting sqref="Z69">
    <cfRule type="cellIs" dxfId="3050" priority="3524" operator="equal">
      <formula>"OPORTUNIDADE"</formula>
    </cfRule>
  </conditionalFormatting>
  <conditionalFormatting sqref="Z69">
    <cfRule type="cellIs" dxfId="3049" priority="3522" operator="equal">
      <formula>"NÃO"</formula>
    </cfRule>
    <cfRule type="cellIs" dxfId="3048" priority="3523" operator="equal">
      <formula>"SIM"</formula>
    </cfRule>
  </conditionalFormatting>
  <conditionalFormatting sqref="Z69">
    <cfRule type="cellIs" dxfId="3047" priority="3521" operator="equal">
      <formula>"OPORTUNIDADE"</formula>
    </cfRule>
  </conditionalFormatting>
  <conditionalFormatting sqref="Z69">
    <cfRule type="cellIs" dxfId="3046" priority="3519" operator="equal">
      <formula>"NÃO"</formula>
    </cfRule>
    <cfRule type="cellIs" dxfId="3045" priority="3520" operator="equal">
      <formula>"SIM"</formula>
    </cfRule>
  </conditionalFormatting>
  <conditionalFormatting sqref="Z69">
    <cfRule type="cellIs" dxfId="3044" priority="3518" operator="equal">
      <formula>"OPORTUNIDADE"</formula>
    </cfRule>
  </conditionalFormatting>
  <conditionalFormatting sqref="Z69">
    <cfRule type="cellIs" dxfId="3043" priority="3516" operator="equal">
      <formula>"NÃO"</formula>
    </cfRule>
    <cfRule type="cellIs" dxfId="3042" priority="3517" operator="equal">
      <formula>"SIM"</formula>
    </cfRule>
  </conditionalFormatting>
  <conditionalFormatting sqref="Z69">
    <cfRule type="cellIs" dxfId="3041" priority="3515" operator="equal">
      <formula>"OPORTUNIDADE"</formula>
    </cfRule>
  </conditionalFormatting>
  <conditionalFormatting sqref="Z69">
    <cfRule type="cellIs" dxfId="3040" priority="3513" operator="equal">
      <formula>"NÃO"</formula>
    </cfRule>
    <cfRule type="cellIs" dxfId="3039" priority="3514" operator="equal">
      <formula>"SIM"</formula>
    </cfRule>
  </conditionalFormatting>
  <conditionalFormatting sqref="BP50">
    <cfRule type="iconSet" priority="3512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3511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3510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350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3507">
      <iconSet showValue="0">
        <cfvo type="percent" val="0"/>
        <cfvo type="num" val="1"/>
        <cfvo type="num" val="1" gte="0"/>
      </iconSet>
    </cfRule>
  </conditionalFormatting>
  <conditionalFormatting sqref="Z77:Z78">
    <cfRule type="cellIs" dxfId="3038" priority="3505" operator="equal">
      <formula>"OPORTUNIDADE"</formula>
    </cfRule>
  </conditionalFormatting>
  <conditionalFormatting sqref="Z77:Z78">
    <cfRule type="cellIs" dxfId="3037" priority="3503" operator="equal">
      <formula>"NÃO"</formula>
    </cfRule>
    <cfRule type="cellIs" dxfId="3036" priority="3504" operator="equal">
      <formula>"SIM"</formula>
    </cfRule>
  </conditionalFormatting>
  <conditionalFormatting sqref="Y77:Y78 Y80:Y85">
    <cfRule type="cellIs" dxfId="3035" priority="3499" operator="equal">
      <formula>"OPORTUNIDADE"</formula>
    </cfRule>
  </conditionalFormatting>
  <conditionalFormatting sqref="Y77:Y78 Y80:Y85">
    <cfRule type="cellIs" dxfId="3034" priority="3497" operator="equal">
      <formula>"NÃO"</formula>
    </cfRule>
    <cfRule type="cellIs" dxfId="3033" priority="3498" operator="equal">
      <formula>"SIM"</formula>
    </cfRule>
  </conditionalFormatting>
  <conditionalFormatting sqref="BK69">
    <cfRule type="iconSet" priority="3494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3493">
      <iconSet showValue="0">
        <cfvo type="percent" val="0"/>
        <cfvo type="num" val="1"/>
        <cfvo type="num" val="1" gte="0"/>
      </iconSet>
    </cfRule>
  </conditionalFormatting>
  <conditionalFormatting sqref="Z84">
    <cfRule type="cellIs" dxfId="3032" priority="3492" operator="equal">
      <formula>"OPORTUNIDADE"</formula>
    </cfRule>
  </conditionalFormatting>
  <conditionalFormatting sqref="Z84">
    <cfRule type="cellIs" dxfId="3031" priority="3490" operator="equal">
      <formula>"NÃO"</formula>
    </cfRule>
    <cfRule type="cellIs" dxfId="3030" priority="3491" operator="equal">
      <formula>"SIM"</formula>
    </cfRule>
  </conditionalFormatting>
  <conditionalFormatting sqref="Z84">
    <cfRule type="cellIs" dxfId="3029" priority="3489" operator="equal">
      <formula>"OPORTUNIDADE"</formula>
    </cfRule>
  </conditionalFormatting>
  <conditionalFormatting sqref="Z84">
    <cfRule type="cellIs" dxfId="3028" priority="3487" operator="equal">
      <formula>"NÃO"</formula>
    </cfRule>
    <cfRule type="cellIs" dxfId="3027" priority="3488" operator="equal">
      <formula>"SIM"</formula>
    </cfRule>
  </conditionalFormatting>
  <conditionalFormatting sqref="Z84">
    <cfRule type="cellIs" dxfId="3026" priority="3486" operator="equal">
      <formula>"OPORTUNIDADE"</formula>
    </cfRule>
  </conditionalFormatting>
  <conditionalFormatting sqref="Z84">
    <cfRule type="cellIs" dxfId="3025" priority="3484" operator="equal">
      <formula>"NÃO"</formula>
    </cfRule>
    <cfRule type="cellIs" dxfId="3024" priority="3485" operator="equal">
      <formula>"SIM"</formula>
    </cfRule>
  </conditionalFormatting>
  <conditionalFormatting sqref="Z84">
    <cfRule type="cellIs" dxfId="3023" priority="3483" operator="equal">
      <formula>"OPORTUNIDADE"</formula>
    </cfRule>
  </conditionalFormatting>
  <conditionalFormatting sqref="Z84">
    <cfRule type="cellIs" dxfId="3022" priority="3481" operator="equal">
      <formula>"NÃO"</formula>
    </cfRule>
    <cfRule type="cellIs" dxfId="3021" priority="3482" operator="equal">
      <formula>"SIM"</formula>
    </cfRule>
  </conditionalFormatting>
  <conditionalFormatting sqref="Z94:Z95">
    <cfRule type="cellIs" dxfId="3020" priority="3480" operator="equal">
      <formula>"OPORTUNIDADE"</formula>
    </cfRule>
  </conditionalFormatting>
  <conditionalFormatting sqref="Z94:Z95">
    <cfRule type="cellIs" dxfId="3019" priority="3478" operator="equal">
      <formula>"NÃO"</formula>
    </cfRule>
    <cfRule type="cellIs" dxfId="3018" priority="3479" operator="equal">
      <formula>"SIM"</formula>
    </cfRule>
  </conditionalFormatting>
  <conditionalFormatting sqref="Z94:Z95">
    <cfRule type="cellIs" dxfId="3017" priority="3477" operator="equal">
      <formula>"OPORTUNIDADE"</formula>
    </cfRule>
  </conditionalFormatting>
  <conditionalFormatting sqref="Z94:Z95">
    <cfRule type="cellIs" dxfId="3016" priority="3475" operator="equal">
      <formula>"NÃO"</formula>
    </cfRule>
    <cfRule type="cellIs" dxfId="3015" priority="3476" operator="equal">
      <formula>"SIM"</formula>
    </cfRule>
  </conditionalFormatting>
  <conditionalFormatting sqref="Z94:Z95">
    <cfRule type="cellIs" dxfId="3014" priority="3474" operator="equal">
      <formula>"OPORTUNIDADE"</formula>
    </cfRule>
  </conditionalFormatting>
  <conditionalFormatting sqref="Z94:Z95">
    <cfRule type="cellIs" dxfId="3013" priority="3472" operator="equal">
      <formula>"NÃO"</formula>
    </cfRule>
    <cfRule type="cellIs" dxfId="3012" priority="3473" operator="equal">
      <formula>"SIM"</formula>
    </cfRule>
  </conditionalFormatting>
  <conditionalFormatting sqref="Z94:Z95">
    <cfRule type="cellIs" dxfId="3011" priority="3471" operator="equal">
      <formula>"OPORTUNIDADE"</formula>
    </cfRule>
  </conditionalFormatting>
  <conditionalFormatting sqref="Z94:Z95">
    <cfRule type="cellIs" dxfId="3010" priority="3469" operator="equal">
      <formula>"NÃO"</formula>
    </cfRule>
    <cfRule type="cellIs" dxfId="3009" priority="3470" operator="equal">
      <formula>"SIM"</formula>
    </cfRule>
  </conditionalFormatting>
  <conditionalFormatting sqref="Z94:Z95">
    <cfRule type="cellIs" dxfId="3008" priority="3468" operator="equal">
      <formula>"OPORTUNIDADE"</formula>
    </cfRule>
  </conditionalFormatting>
  <conditionalFormatting sqref="Z94:Z95">
    <cfRule type="cellIs" dxfId="3007" priority="3466" operator="equal">
      <formula>"NÃO"</formula>
    </cfRule>
    <cfRule type="cellIs" dxfId="3006" priority="3467" operator="equal">
      <formula>"SIM"</formula>
    </cfRule>
  </conditionalFormatting>
  <conditionalFormatting sqref="Z82">
    <cfRule type="cellIs" dxfId="3005" priority="3462" operator="equal">
      <formula>"OPORTUNIDADE"</formula>
    </cfRule>
  </conditionalFormatting>
  <conditionalFormatting sqref="Z82">
    <cfRule type="cellIs" dxfId="3004" priority="3460" operator="equal">
      <formula>"NÃO"</formula>
    </cfRule>
    <cfRule type="cellIs" dxfId="3003" priority="3461" operator="equal">
      <formula>"SIM"</formula>
    </cfRule>
  </conditionalFormatting>
  <conditionalFormatting sqref="Z82">
    <cfRule type="cellIs" dxfId="3002" priority="3459" operator="equal">
      <formula>"OPORTUNIDADE"</formula>
    </cfRule>
  </conditionalFormatting>
  <conditionalFormatting sqref="Z82">
    <cfRule type="cellIs" dxfId="3001" priority="3457" operator="equal">
      <formula>"NÃO"</formula>
    </cfRule>
    <cfRule type="cellIs" dxfId="3000" priority="3458" operator="equal">
      <formula>"SIM"</formula>
    </cfRule>
  </conditionalFormatting>
  <conditionalFormatting sqref="Z82">
    <cfRule type="cellIs" dxfId="2999" priority="3456" operator="equal">
      <formula>"OPORTUNIDADE"</formula>
    </cfRule>
  </conditionalFormatting>
  <conditionalFormatting sqref="Z82">
    <cfRule type="cellIs" dxfId="2998" priority="3454" operator="equal">
      <formula>"NÃO"</formula>
    </cfRule>
    <cfRule type="cellIs" dxfId="2997" priority="3455" operator="equal">
      <formula>"SIM"</formula>
    </cfRule>
  </conditionalFormatting>
  <conditionalFormatting sqref="Z82">
    <cfRule type="cellIs" dxfId="2996" priority="3453" operator="equal">
      <formula>"OPORTUNIDADE"</formula>
    </cfRule>
  </conditionalFormatting>
  <conditionalFormatting sqref="Z82">
    <cfRule type="cellIs" dxfId="2995" priority="3451" operator="equal">
      <formula>"NÃO"</formula>
    </cfRule>
    <cfRule type="cellIs" dxfId="2994" priority="3452" operator="equal">
      <formula>"SIM"</formula>
    </cfRule>
  </conditionalFormatting>
  <conditionalFormatting sqref="Z82">
    <cfRule type="cellIs" dxfId="2993" priority="3450" operator="equal">
      <formula>"OPORTUNIDADE"</formula>
    </cfRule>
  </conditionalFormatting>
  <conditionalFormatting sqref="Z82">
    <cfRule type="cellIs" dxfId="2992" priority="3448" operator="equal">
      <formula>"NÃO"</formula>
    </cfRule>
    <cfRule type="cellIs" dxfId="2991" priority="3449" operator="equal">
      <formula>"SIM"</formula>
    </cfRule>
  </conditionalFormatting>
  <conditionalFormatting sqref="Z87">
    <cfRule type="cellIs" dxfId="2990" priority="3444" operator="equal">
      <formula>"OPORTUNIDADE"</formula>
    </cfRule>
  </conditionalFormatting>
  <conditionalFormatting sqref="Z87">
    <cfRule type="cellIs" dxfId="2989" priority="3442" operator="equal">
      <formula>"NÃO"</formula>
    </cfRule>
    <cfRule type="cellIs" dxfId="2988" priority="3443" operator="equal">
      <formula>"SIM"</formula>
    </cfRule>
  </conditionalFormatting>
  <conditionalFormatting sqref="Z87">
    <cfRule type="cellIs" dxfId="2987" priority="3441" operator="equal">
      <formula>"OPORTUNIDADE"</formula>
    </cfRule>
  </conditionalFormatting>
  <conditionalFormatting sqref="Z87">
    <cfRule type="cellIs" dxfId="2986" priority="3439" operator="equal">
      <formula>"NÃO"</formula>
    </cfRule>
    <cfRule type="cellIs" dxfId="2985" priority="3440" operator="equal">
      <formula>"SIM"</formula>
    </cfRule>
  </conditionalFormatting>
  <conditionalFormatting sqref="Z87">
    <cfRule type="cellIs" dxfId="2984" priority="3438" operator="equal">
      <formula>"OPORTUNIDADE"</formula>
    </cfRule>
  </conditionalFormatting>
  <conditionalFormatting sqref="Z87">
    <cfRule type="cellIs" dxfId="2983" priority="3436" operator="equal">
      <formula>"NÃO"</formula>
    </cfRule>
    <cfRule type="cellIs" dxfId="2982" priority="3437" operator="equal">
      <formula>"SIM"</formula>
    </cfRule>
  </conditionalFormatting>
  <conditionalFormatting sqref="Z87">
    <cfRule type="cellIs" dxfId="2981" priority="3435" operator="equal">
      <formula>"OPORTUNIDADE"</formula>
    </cfRule>
  </conditionalFormatting>
  <conditionalFormatting sqref="Z87">
    <cfRule type="cellIs" dxfId="2980" priority="3433" operator="equal">
      <formula>"NÃO"</formula>
    </cfRule>
    <cfRule type="cellIs" dxfId="2979" priority="3434" operator="equal">
      <formula>"SIM"</formula>
    </cfRule>
  </conditionalFormatting>
  <conditionalFormatting sqref="Z87">
    <cfRule type="cellIs" dxfId="2978" priority="3432" operator="equal">
      <formula>"OPORTUNIDADE"</formula>
    </cfRule>
  </conditionalFormatting>
  <conditionalFormatting sqref="Z87">
    <cfRule type="cellIs" dxfId="2977" priority="3430" operator="equal">
      <formula>"NÃO"</formula>
    </cfRule>
    <cfRule type="cellIs" dxfId="2976" priority="3431" operator="equal">
      <formula>"SIM"</formula>
    </cfRule>
  </conditionalFormatting>
  <conditionalFormatting sqref="Z95:Z96">
    <cfRule type="cellIs" dxfId="2975" priority="3429" operator="equal">
      <formula>"OPORTUNIDADE"</formula>
    </cfRule>
  </conditionalFormatting>
  <conditionalFormatting sqref="Z95:Z96">
    <cfRule type="cellIs" dxfId="2974" priority="3427" operator="equal">
      <formula>"NÃO"</formula>
    </cfRule>
    <cfRule type="cellIs" dxfId="2973" priority="3428" operator="equal">
      <formula>"SIM"</formula>
    </cfRule>
  </conditionalFormatting>
  <conditionalFormatting sqref="Z95:Z96">
    <cfRule type="cellIs" dxfId="2972" priority="3426" operator="equal">
      <formula>"OPORTUNIDADE"</formula>
    </cfRule>
  </conditionalFormatting>
  <conditionalFormatting sqref="Z95:Z96">
    <cfRule type="cellIs" dxfId="2971" priority="3424" operator="equal">
      <formula>"NÃO"</formula>
    </cfRule>
    <cfRule type="cellIs" dxfId="2970" priority="3425" operator="equal">
      <formula>"SIM"</formula>
    </cfRule>
  </conditionalFormatting>
  <conditionalFormatting sqref="Z95:Z96">
    <cfRule type="cellIs" dxfId="2969" priority="3423" operator="equal">
      <formula>"OPORTUNIDADE"</formula>
    </cfRule>
  </conditionalFormatting>
  <conditionalFormatting sqref="Z95:Z96">
    <cfRule type="cellIs" dxfId="2968" priority="3421" operator="equal">
      <formula>"NÃO"</formula>
    </cfRule>
    <cfRule type="cellIs" dxfId="2967" priority="3422" operator="equal">
      <formula>"SIM"</formula>
    </cfRule>
  </conditionalFormatting>
  <conditionalFormatting sqref="Z95:Z96">
    <cfRule type="cellIs" dxfId="2966" priority="3420" operator="equal">
      <formula>"OPORTUNIDADE"</formula>
    </cfRule>
  </conditionalFormatting>
  <conditionalFormatting sqref="Z95:Z96">
    <cfRule type="cellIs" dxfId="2965" priority="3418" operator="equal">
      <formula>"NÃO"</formula>
    </cfRule>
    <cfRule type="cellIs" dxfId="2964" priority="3419" operator="equal">
      <formula>"SIM"</formula>
    </cfRule>
  </conditionalFormatting>
  <conditionalFormatting sqref="Z95:Z96">
    <cfRule type="cellIs" dxfId="2963" priority="3417" operator="equal">
      <formula>"OPORTUNIDADE"</formula>
    </cfRule>
  </conditionalFormatting>
  <conditionalFormatting sqref="Z95:Z96">
    <cfRule type="cellIs" dxfId="2962" priority="3415" operator="equal">
      <formula>"NÃO"</formula>
    </cfRule>
    <cfRule type="cellIs" dxfId="2961" priority="3416" operator="equal">
      <formula>"SIM"</formula>
    </cfRule>
  </conditionalFormatting>
  <conditionalFormatting sqref="Z98:Z99">
    <cfRule type="cellIs" dxfId="2960" priority="3414" operator="equal">
      <formula>"OPORTUNIDADE"</formula>
    </cfRule>
  </conditionalFormatting>
  <conditionalFormatting sqref="Z98:Z99">
    <cfRule type="cellIs" dxfId="2959" priority="3412" operator="equal">
      <formula>"NÃO"</formula>
    </cfRule>
    <cfRule type="cellIs" dxfId="2958" priority="3413" operator="equal">
      <formula>"SIM"</formula>
    </cfRule>
  </conditionalFormatting>
  <conditionalFormatting sqref="Z98:Z99">
    <cfRule type="cellIs" dxfId="2957" priority="3396" operator="equal">
      <formula>"OPORTUNIDADE"</formula>
    </cfRule>
  </conditionalFormatting>
  <conditionalFormatting sqref="Z98:Z99">
    <cfRule type="cellIs" dxfId="2956" priority="3394" operator="equal">
      <formula>"NÃO"</formula>
    </cfRule>
    <cfRule type="cellIs" dxfId="2955" priority="3395" operator="equal">
      <formula>"SIM"</formula>
    </cfRule>
  </conditionalFormatting>
  <conditionalFormatting sqref="Z98:Z99">
    <cfRule type="cellIs" dxfId="2954" priority="3393" operator="equal">
      <formula>"OPORTUNIDADE"</formula>
    </cfRule>
  </conditionalFormatting>
  <conditionalFormatting sqref="Z98:Z99">
    <cfRule type="cellIs" dxfId="2953" priority="3391" operator="equal">
      <formula>"NÃO"</formula>
    </cfRule>
    <cfRule type="cellIs" dxfId="2952" priority="3392" operator="equal">
      <formula>"SIM"</formula>
    </cfRule>
  </conditionalFormatting>
  <conditionalFormatting sqref="Z98:Z99">
    <cfRule type="cellIs" dxfId="2951" priority="3390" operator="equal">
      <formula>"OPORTUNIDADE"</formula>
    </cfRule>
  </conditionalFormatting>
  <conditionalFormatting sqref="Z98:Z99">
    <cfRule type="cellIs" dxfId="2950" priority="3388" operator="equal">
      <formula>"NÃO"</formula>
    </cfRule>
    <cfRule type="cellIs" dxfId="2949" priority="3389" operator="equal">
      <formula>"SIM"</formula>
    </cfRule>
  </conditionalFormatting>
  <conditionalFormatting sqref="Z98:Z99">
    <cfRule type="cellIs" dxfId="2948" priority="3369" operator="equal">
      <formula>"OPORTUNIDADE"</formula>
    </cfRule>
  </conditionalFormatting>
  <conditionalFormatting sqref="Z98:Z99">
    <cfRule type="cellIs" dxfId="2947" priority="3367" operator="equal">
      <formula>"NÃO"</formula>
    </cfRule>
    <cfRule type="cellIs" dxfId="2946" priority="3368" operator="equal">
      <formula>"SIM"</formula>
    </cfRule>
  </conditionalFormatting>
  <conditionalFormatting sqref="Z98:Z99">
    <cfRule type="cellIs" dxfId="2945" priority="3366" operator="equal">
      <formula>"OPORTUNIDADE"</formula>
    </cfRule>
  </conditionalFormatting>
  <conditionalFormatting sqref="Z98:Z99">
    <cfRule type="cellIs" dxfId="2944" priority="3364" operator="equal">
      <formula>"NÃO"</formula>
    </cfRule>
    <cfRule type="cellIs" dxfId="2943" priority="3365" operator="equal">
      <formula>"SIM"</formula>
    </cfRule>
  </conditionalFormatting>
  <conditionalFormatting sqref="Z98:Z99">
    <cfRule type="cellIs" dxfId="2942" priority="3351" operator="equal">
      <formula>"OPORTUNIDADE"</formula>
    </cfRule>
  </conditionalFormatting>
  <conditionalFormatting sqref="Z98:Z99">
    <cfRule type="cellIs" dxfId="2941" priority="3349" operator="equal">
      <formula>"NÃO"</formula>
    </cfRule>
    <cfRule type="cellIs" dxfId="2940" priority="3350" operator="equal">
      <formula>"SIM"</formula>
    </cfRule>
  </conditionalFormatting>
  <conditionalFormatting sqref="Z98:Z99">
    <cfRule type="cellIs" dxfId="2939" priority="3348" operator="equal">
      <formula>"OPORTUNIDADE"</formula>
    </cfRule>
  </conditionalFormatting>
  <conditionalFormatting sqref="Z98:Z99">
    <cfRule type="cellIs" dxfId="2938" priority="3346" operator="equal">
      <formula>"NÃO"</formula>
    </cfRule>
    <cfRule type="cellIs" dxfId="2937" priority="3347" operator="equal">
      <formula>"SIM"</formula>
    </cfRule>
  </conditionalFormatting>
  <conditionalFormatting sqref="Z98:Z99">
    <cfRule type="cellIs" dxfId="2936" priority="3345" operator="equal">
      <formula>"OPORTUNIDADE"</formula>
    </cfRule>
  </conditionalFormatting>
  <conditionalFormatting sqref="Z98:Z99">
    <cfRule type="cellIs" dxfId="2935" priority="3343" operator="equal">
      <formula>"NÃO"</formula>
    </cfRule>
    <cfRule type="cellIs" dxfId="2934" priority="3344" operator="equal">
      <formula>"SIM"</formula>
    </cfRule>
  </conditionalFormatting>
  <conditionalFormatting sqref="Z98:Z99">
    <cfRule type="cellIs" dxfId="2933" priority="3315" operator="equal">
      <formula>"OPORTUNIDADE"</formula>
    </cfRule>
  </conditionalFormatting>
  <conditionalFormatting sqref="Z98:Z99">
    <cfRule type="cellIs" dxfId="2932" priority="3313" operator="equal">
      <formula>"NÃO"</formula>
    </cfRule>
    <cfRule type="cellIs" dxfId="2931" priority="3314" operator="equal">
      <formula>"SIM"</formula>
    </cfRule>
  </conditionalFormatting>
  <conditionalFormatting sqref="Z98:Z99">
    <cfRule type="cellIs" dxfId="2930" priority="3312" operator="equal">
      <formula>"OPORTUNIDADE"</formula>
    </cfRule>
  </conditionalFormatting>
  <conditionalFormatting sqref="Z98:Z99">
    <cfRule type="cellIs" dxfId="2929" priority="3310" operator="equal">
      <formula>"NÃO"</formula>
    </cfRule>
    <cfRule type="cellIs" dxfId="2928" priority="3311" operator="equal">
      <formula>"SIM"</formula>
    </cfRule>
  </conditionalFormatting>
  <conditionalFormatting sqref="Z98:Z99">
    <cfRule type="cellIs" dxfId="2927" priority="3309" operator="equal">
      <formula>"OPORTUNIDADE"</formula>
    </cfRule>
  </conditionalFormatting>
  <conditionalFormatting sqref="Z98:Z99">
    <cfRule type="cellIs" dxfId="2926" priority="3307" operator="equal">
      <formula>"NÃO"</formula>
    </cfRule>
    <cfRule type="cellIs" dxfId="2925" priority="3308" operator="equal">
      <formula>"SIM"</formula>
    </cfRule>
  </conditionalFormatting>
  <conditionalFormatting sqref="Z98:Z99">
    <cfRule type="cellIs" dxfId="2924" priority="3306" operator="equal">
      <formula>"OPORTUNIDADE"</formula>
    </cfRule>
  </conditionalFormatting>
  <conditionalFormatting sqref="Z98:Z99">
    <cfRule type="cellIs" dxfId="2923" priority="3304" operator="equal">
      <formula>"NÃO"</formula>
    </cfRule>
    <cfRule type="cellIs" dxfId="2922" priority="3305" operator="equal">
      <formula>"SIM"</formula>
    </cfRule>
  </conditionalFormatting>
  <conditionalFormatting sqref="Z98:Z99">
    <cfRule type="cellIs" dxfId="2921" priority="3303" operator="equal">
      <formula>"OPORTUNIDADE"</formula>
    </cfRule>
  </conditionalFormatting>
  <conditionalFormatting sqref="Z98:Z99">
    <cfRule type="cellIs" dxfId="2920" priority="3301" operator="equal">
      <formula>"NÃO"</formula>
    </cfRule>
    <cfRule type="cellIs" dxfId="2919" priority="3302" operator="equal">
      <formula>"SIM"</formula>
    </cfRule>
  </conditionalFormatting>
  <conditionalFormatting sqref="Z98:Z99">
    <cfRule type="cellIs" dxfId="2918" priority="3300" operator="equal">
      <formula>"OPORTUNIDADE"</formula>
    </cfRule>
  </conditionalFormatting>
  <conditionalFormatting sqref="Z98:Z99">
    <cfRule type="cellIs" dxfId="2917" priority="3298" operator="equal">
      <formula>"NÃO"</formula>
    </cfRule>
    <cfRule type="cellIs" dxfId="2916" priority="3299" operator="equal">
      <formula>"SIM"</formula>
    </cfRule>
  </conditionalFormatting>
  <conditionalFormatting sqref="Z98:Z99">
    <cfRule type="cellIs" dxfId="2915" priority="3297" operator="equal">
      <formula>"OPORTUNIDADE"</formula>
    </cfRule>
  </conditionalFormatting>
  <conditionalFormatting sqref="Z98:Z99">
    <cfRule type="cellIs" dxfId="2914" priority="3295" operator="equal">
      <formula>"NÃO"</formula>
    </cfRule>
    <cfRule type="cellIs" dxfId="2913" priority="3296" operator="equal">
      <formula>"SIM"</formula>
    </cfRule>
  </conditionalFormatting>
  <conditionalFormatting sqref="Z98:Z99">
    <cfRule type="cellIs" dxfId="2912" priority="3294" operator="equal">
      <formula>"OPORTUNIDADE"</formula>
    </cfRule>
  </conditionalFormatting>
  <conditionalFormatting sqref="Z98:Z99">
    <cfRule type="cellIs" dxfId="2911" priority="3292" operator="equal">
      <formula>"NÃO"</formula>
    </cfRule>
    <cfRule type="cellIs" dxfId="2910" priority="3293" operator="equal">
      <formula>"SIM"</formula>
    </cfRule>
  </conditionalFormatting>
  <conditionalFormatting sqref="Z98:Z99">
    <cfRule type="cellIs" dxfId="2909" priority="3291" operator="equal">
      <formula>"OPORTUNIDADE"</formula>
    </cfRule>
  </conditionalFormatting>
  <conditionalFormatting sqref="Z98:Z99">
    <cfRule type="cellIs" dxfId="2908" priority="3289" operator="equal">
      <formula>"NÃO"</formula>
    </cfRule>
    <cfRule type="cellIs" dxfId="2907" priority="3290" operator="equal">
      <formula>"SIM"</formula>
    </cfRule>
  </conditionalFormatting>
  <conditionalFormatting sqref="Y98:Y99">
    <cfRule type="cellIs" dxfId="2906" priority="3288" operator="equal">
      <formula>"OPORTUNIDADE"</formula>
    </cfRule>
  </conditionalFormatting>
  <conditionalFormatting sqref="Y98:Y99">
    <cfRule type="cellIs" dxfId="2905" priority="3286" operator="equal">
      <formula>"NÃO"</formula>
    </cfRule>
    <cfRule type="cellIs" dxfId="2904" priority="3287" operator="equal">
      <formula>"SIM"</formula>
    </cfRule>
  </conditionalFormatting>
  <conditionalFormatting sqref="Z98:Z100">
    <cfRule type="cellIs" dxfId="2903" priority="3285" operator="equal">
      <formula>"OPORTUNIDADE"</formula>
    </cfRule>
  </conditionalFormatting>
  <conditionalFormatting sqref="Z98:Z100">
    <cfRule type="cellIs" dxfId="2902" priority="3283" operator="equal">
      <formula>"NÃO"</formula>
    </cfRule>
    <cfRule type="cellIs" dxfId="2901" priority="3284" operator="equal">
      <formula>"SIM"</formula>
    </cfRule>
  </conditionalFormatting>
  <conditionalFormatting sqref="Z98:Z100">
    <cfRule type="cellIs" dxfId="2900" priority="3282" operator="equal">
      <formula>"OPORTUNIDADE"</formula>
    </cfRule>
  </conditionalFormatting>
  <conditionalFormatting sqref="Z98:Z100">
    <cfRule type="cellIs" dxfId="2899" priority="3280" operator="equal">
      <formula>"NÃO"</formula>
    </cfRule>
    <cfRule type="cellIs" dxfId="2898" priority="3281" operator="equal">
      <formula>"SIM"</formula>
    </cfRule>
  </conditionalFormatting>
  <conditionalFormatting sqref="Z98:Z100">
    <cfRule type="cellIs" dxfId="2897" priority="3279" operator="equal">
      <formula>"OPORTUNIDADE"</formula>
    </cfRule>
  </conditionalFormatting>
  <conditionalFormatting sqref="Z98:Z100">
    <cfRule type="cellIs" dxfId="2896" priority="3277" operator="equal">
      <formula>"NÃO"</formula>
    </cfRule>
    <cfRule type="cellIs" dxfId="2895" priority="3278" operator="equal">
      <formula>"SIM"</formula>
    </cfRule>
  </conditionalFormatting>
  <conditionalFormatting sqref="Z98:Z100">
    <cfRule type="cellIs" dxfId="2894" priority="3276" operator="equal">
      <formula>"OPORTUNIDADE"</formula>
    </cfRule>
  </conditionalFormatting>
  <conditionalFormatting sqref="Z98:Z100">
    <cfRule type="cellIs" dxfId="2893" priority="3274" operator="equal">
      <formula>"NÃO"</formula>
    </cfRule>
    <cfRule type="cellIs" dxfId="2892" priority="3275" operator="equal">
      <formula>"SIM"</formula>
    </cfRule>
  </conditionalFormatting>
  <conditionalFormatting sqref="BK65">
    <cfRule type="iconSet" priority="327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3268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65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3264">
      <iconSet showValue="0">
        <cfvo type="percent" val="0"/>
        <cfvo type="num" val="1"/>
        <cfvo type="num" val="1" gte="0"/>
      </iconSet>
    </cfRule>
  </conditionalFormatting>
  <conditionalFormatting sqref="BK64">
    <cfRule type="iconSet" priority="326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3260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325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3258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3256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254">
      <iconSet showValue="0">
        <cfvo type="percent" val="0"/>
        <cfvo type="num" val="1"/>
        <cfvo type="num" val="1" gte="0"/>
      </iconSet>
    </cfRule>
  </conditionalFormatting>
  <conditionalFormatting sqref="BJ59:BK59">
    <cfRule type="iconSet" priority="3251">
      <iconSet showValue="0">
        <cfvo type="percent" val="0"/>
        <cfvo type="num" val="1"/>
        <cfvo type="num" val="1" gte="0"/>
      </iconSet>
    </cfRule>
  </conditionalFormatting>
  <conditionalFormatting sqref="BK63">
    <cfRule type="iconSet" priority="3250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249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248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3247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246">
      <iconSet showValue="0">
        <cfvo type="percent" val="0"/>
        <cfvo type="num" val="1"/>
        <cfvo type="num" val="1" gte="0"/>
      </iconSet>
    </cfRule>
  </conditionalFormatting>
  <conditionalFormatting sqref="Z79">
    <cfRule type="cellIs" dxfId="2891" priority="3245" operator="equal">
      <formula>"OPORTUNIDADE"</formula>
    </cfRule>
  </conditionalFormatting>
  <conditionalFormatting sqref="Z79">
    <cfRule type="cellIs" dxfId="2890" priority="3243" operator="equal">
      <formula>"NÃO"</formula>
    </cfRule>
    <cfRule type="cellIs" dxfId="2889" priority="3244" operator="equal">
      <formula>"SIM"</formula>
    </cfRule>
  </conditionalFormatting>
  <conditionalFormatting sqref="Z79">
    <cfRule type="cellIs" dxfId="2888" priority="3242" operator="equal">
      <formula>"OPORTUNIDADE"</formula>
    </cfRule>
  </conditionalFormatting>
  <conditionalFormatting sqref="Z79">
    <cfRule type="cellIs" dxfId="2887" priority="3240" operator="equal">
      <formula>"NÃO"</formula>
    </cfRule>
    <cfRule type="cellIs" dxfId="2886" priority="3241" operator="equal">
      <formula>"SIM"</formula>
    </cfRule>
  </conditionalFormatting>
  <conditionalFormatting sqref="Z79">
    <cfRule type="cellIs" dxfId="2885" priority="3239" operator="equal">
      <formula>"OPORTUNIDADE"</formula>
    </cfRule>
  </conditionalFormatting>
  <conditionalFormatting sqref="Z79">
    <cfRule type="cellIs" dxfId="2884" priority="3237" operator="equal">
      <formula>"NÃO"</formula>
    </cfRule>
    <cfRule type="cellIs" dxfId="2883" priority="3238" operator="equal">
      <formula>"SIM"</formula>
    </cfRule>
  </conditionalFormatting>
  <conditionalFormatting sqref="Z79">
    <cfRule type="cellIs" dxfId="2882" priority="3236" operator="equal">
      <formula>"OPORTUNIDADE"</formula>
    </cfRule>
  </conditionalFormatting>
  <conditionalFormatting sqref="Z79">
    <cfRule type="cellIs" dxfId="2881" priority="3234" operator="equal">
      <formula>"NÃO"</formula>
    </cfRule>
    <cfRule type="cellIs" dxfId="2880" priority="3235" operator="equal">
      <formula>"SIM"</formula>
    </cfRule>
  </conditionalFormatting>
  <conditionalFormatting sqref="Z79">
    <cfRule type="cellIs" dxfId="2879" priority="3233" operator="equal">
      <formula>"OPORTUNIDADE"</formula>
    </cfRule>
  </conditionalFormatting>
  <conditionalFormatting sqref="Z79">
    <cfRule type="cellIs" dxfId="2878" priority="3231" operator="equal">
      <formula>"NÃO"</formula>
    </cfRule>
    <cfRule type="cellIs" dxfId="2877" priority="3232" operator="equal">
      <formula>"SIM"</formula>
    </cfRule>
  </conditionalFormatting>
  <conditionalFormatting sqref="Y79">
    <cfRule type="cellIs" dxfId="2876" priority="3230" operator="equal">
      <formula>"OPORTUNIDADE"</formula>
    </cfRule>
  </conditionalFormatting>
  <conditionalFormatting sqref="Y79">
    <cfRule type="cellIs" dxfId="2875" priority="3228" operator="equal">
      <formula>"NÃO"</formula>
    </cfRule>
    <cfRule type="cellIs" dxfId="2874" priority="3229" operator="equal">
      <formula>"SIM"</formula>
    </cfRule>
  </conditionalFormatting>
  <conditionalFormatting sqref="BK83">
    <cfRule type="iconSet" priority="3226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3225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322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3223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222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3221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3219">
      <iconSet showValue="0">
        <cfvo type="percent" val="0"/>
        <cfvo type="num" val="1"/>
        <cfvo type="num" val="1" gte="0"/>
      </iconSet>
    </cfRule>
  </conditionalFormatting>
  <conditionalFormatting sqref="BP85">
    <cfRule type="iconSet" priority="3218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217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321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32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3214">
      <iconSet showValue="0">
        <cfvo type="percent" val="0"/>
        <cfvo type="num" val="1"/>
        <cfvo type="num" val="1" gte="0"/>
      </iconSet>
    </cfRule>
  </conditionalFormatting>
  <conditionalFormatting sqref="Z89:Z90">
    <cfRule type="cellIs" dxfId="2873" priority="3213" operator="equal">
      <formula>"OPORTUNIDADE"</formula>
    </cfRule>
  </conditionalFormatting>
  <conditionalFormatting sqref="Z89:Z90">
    <cfRule type="cellIs" dxfId="2872" priority="3211" operator="equal">
      <formula>"NÃO"</formula>
    </cfRule>
    <cfRule type="cellIs" dxfId="2871" priority="3212" operator="equal">
      <formula>"SIM"</formula>
    </cfRule>
  </conditionalFormatting>
  <conditionalFormatting sqref="Z89:Z90">
    <cfRule type="cellIs" dxfId="2870" priority="3210" operator="equal">
      <formula>"OPORTUNIDADE"</formula>
    </cfRule>
  </conditionalFormatting>
  <conditionalFormatting sqref="Z89:Z90">
    <cfRule type="cellIs" dxfId="2869" priority="3208" operator="equal">
      <formula>"NÃO"</formula>
    </cfRule>
    <cfRule type="cellIs" dxfId="2868" priority="3209" operator="equal">
      <formula>"SIM"</formula>
    </cfRule>
  </conditionalFormatting>
  <conditionalFormatting sqref="Z89:Z90">
    <cfRule type="cellIs" dxfId="2867" priority="3207" operator="equal">
      <formula>"OPORTUNIDADE"</formula>
    </cfRule>
  </conditionalFormatting>
  <conditionalFormatting sqref="Z89:Z90">
    <cfRule type="cellIs" dxfId="2866" priority="3205" operator="equal">
      <formula>"NÃO"</formula>
    </cfRule>
    <cfRule type="cellIs" dxfId="2865" priority="3206" operator="equal">
      <formula>"SIM"</formula>
    </cfRule>
  </conditionalFormatting>
  <conditionalFormatting sqref="Z89:Z90">
    <cfRule type="cellIs" dxfId="2864" priority="3204" operator="equal">
      <formula>"OPORTUNIDADE"</formula>
    </cfRule>
  </conditionalFormatting>
  <conditionalFormatting sqref="Z89:Z90">
    <cfRule type="cellIs" dxfId="2863" priority="3202" operator="equal">
      <formula>"NÃO"</formula>
    </cfRule>
    <cfRule type="cellIs" dxfId="2862" priority="3203" operator="equal">
      <formula>"SIM"</formula>
    </cfRule>
  </conditionalFormatting>
  <conditionalFormatting sqref="Z89:Z90">
    <cfRule type="cellIs" dxfId="2861" priority="3201" operator="equal">
      <formula>"OPORTUNIDADE"</formula>
    </cfRule>
  </conditionalFormatting>
  <conditionalFormatting sqref="Z89:Z90">
    <cfRule type="cellIs" dxfId="2860" priority="3199" operator="equal">
      <formula>"NÃO"</formula>
    </cfRule>
    <cfRule type="cellIs" dxfId="2859" priority="3200" operator="equal">
      <formula>"SIM"</formula>
    </cfRule>
  </conditionalFormatting>
  <conditionalFormatting sqref="Z97:Z98">
    <cfRule type="cellIs" dxfId="2858" priority="3195" operator="equal">
      <formula>"OPORTUNIDADE"</formula>
    </cfRule>
  </conditionalFormatting>
  <conditionalFormatting sqref="Z97:Z98">
    <cfRule type="cellIs" dxfId="2857" priority="3193" operator="equal">
      <formula>"NÃO"</formula>
    </cfRule>
    <cfRule type="cellIs" dxfId="2856" priority="3194" operator="equal">
      <formula>"SIM"</formula>
    </cfRule>
  </conditionalFormatting>
  <conditionalFormatting sqref="Y97:Y98">
    <cfRule type="cellIs" dxfId="2855" priority="3192" operator="equal">
      <formula>"OPORTUNIDADE"</formula>
    </cfRule>
  </conditionalFormatting>
  <conditionalFormatting sqref="Y97:Y98">
    <cfRule type="cellIs" dxfId="2854" priority="3190" operator="equal">
      <formula>"NÃO"</formula>
    </cfRule>
    <cfRule type="cellIs" dxfId="2853" priority="3191" operator="equal">
      <formula>"SIM"</formula>
    </cfRule>
  </conditionalFormatting>
  <conditionalFormatting sqref="BK87">
    <cfRule type="iconSet" priority="3189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3188">
      <iconSet showValue="0">
        <cfvo type="percent" val="0"/>
        <cfvo type="num" val="1"/>
        <cfvo type="num" val="1" gte="0"/>
      </iconSet>
    </cfRule>
  </conditionalFormatting>
  <conditionalFormatting sqref="BK89:BK90">
    <cfRule type="iconSet" priority="3187">
      <iconSet showValue="0">
        <cfvo type="percent" val="0"/>
        <cfvo type="num" val="1"/>
        <cfvo type="num" val="1" gte="0"/>
      </iconSet>
    </cfRule>
  </conditionalFormatting>
  <conditionalFormatting sqref="BP89:BP90">
    <cfRule type="iconSet" priority="3186">
      <iconSet showValue="0">
        <cfvo type="percent" val="0"/>
        <cfvo type="num" val="1"/>
        <cfvo type="num" val="1" gte="0"/>
      </iconSet>
    </cfRule>
  </conditionalFormatting>
  <conditionalFormatting sqref="Z93">
    <cfRule type="cellIs" dxfId="2852" priority="3185" operator="equal">
      <formula>"OPORTUNIDADE"</formula>
    </cfRule>
  </conditionalFormatting>
  <conditionalFormatting sqref="Z93">
    <cfRule type="cellIs" dxfId="2851" priority="3183" operator="equal">
      <formula>"NÃO"</formula>
    </cfRule>
    <cfRule type="cellIs" dxfId="2850" priority="3184" operator="equal">
      <formula>"SIM"</formula>
    </cfRule>
  </conditionalFormatting>
  <conditionalFormatting sqref="Z93">
    <cfRule type="cellIs" dxfId="2849" priority="3182" operator="equal">
      <formula>"OPORTUNIDADE"</formula>
    </cfRule>
  </conditionalFormatting>
  <conditionalFormatting sqref="Z93">
    <cfRule type="cellIs" dxfId="2848" priority="3180" operator="equal">
      <formula>"NÃO"</formula>
    </cfRule>
    <cfRule type="cellIs" dxfId="2847" priority="3181" operator="equal">
      <formula>"SIM"</formula>
    </cfRule>
  </conditionalFormatting>
  <conditionalFormatting sqref="Z93">
    <cfRule type="cellIs" dxfId="2846" priority="3179" operator="equal">
      <formula>"OPORTUNIDADE"</formula>
    </cfRule>
  </conditionalFormatting>
  <conditionalFormatting sqref="Z93">
    <cfRule type="cellIs" dxfId="2845" priority="3177" operator="equal">
      <formula>"NÃO"</formula>
    </cfRule>
    <cfRule type="cellIs" dxfId="2844" priority="3178" operator="equal">
      <formula>"SIM"</formula>
    </cfRule>
  </conditionalFormatting>
  <conditionalFormatting sqref="Z93">
    <cfRule type="cellIs" dxfId="2843" priority="3176" operator="equal">
      <formula>"OPORTUNIDADE"</formula>
    </cfRule>
  </conditionalFormatting>
  <conditionalFormatting sqref="Z93">
    <cfRule type="cellIs" dxfId="2842" priority="3174" operator="equal">
      <formula>"NÃO"</formula>
    </cfRule>
    <cfRule type="cellIs" dxfId="2841" priority="3175" operator="equal">
      <formula>"SIM"</formula>
    </cfRule>
  </conditionalFormatting>
  <conditionalFormatting sqref="Z93">
    <cfRule type="cellIs" dxfId="2840" priority="3173" operator="equal">
      <formula>"OPORTUNIDADE"</formula>
    </cfRule>
  </conditionalFormatting>
  <conditionalFormatting sqref="Z93">
    <cfRule type="cellIs" dxfId="2839" priority="3171" operator="equal">
      <formula>"NÃO"</formula>
    </cfRule>
    <cfRule type="cellIs" dxfId="2838" priority="3172" operator="equal">
      <formula>"SIM"</formula>
    </cfRule>
  </conditionalFormatting>
  <conditionalFormatting sqref="BK102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Z106">
    <cfRule type="cellIs" dxfId="2837" priority="3150" operator="equal">
      <formula>"OPORTUNIDADE"</formula>
    </cfRule>
  </conditionalFormatting>
  <conditionalFormatting sqref="Z106">
    <cfRule type="cellIs" dxfId="2836" priority="3148" operator="equal">
      <formula>"NÃO"</formula>
    </cfRule>
    <cfRule type="cellIs" dxfId="2835" priority="3149" operator="equal">
      <formula>"SIM"</formula>
    </cfRule>
  </conditionalFormatting>
  <conditionalFormatting sqref="Z106">
    <cfRule type="cellIs" dxfId="2834" priority="3147" operator="equal">
      <formula>"OPORTUNIDADE"</formula>
    </cfRule>
  </conditionalFormatting>
  <conditionalFormatting sqref="Z106">
    <cfRule type="cellIs" dxfId="2833" priority="3145" operator="equal">
      <formula>"NÃO"</formula>
    </cfRule>
    <cfRule type="cellIs" dxfId="2832" priority="3146" operator="equal">
      <formula>"SIM"</formula>
    </cfRule>
  </conditionalFormatting>
  <conditionalFormatting sqref="Z106">
    <cfRule type="cellIs" dxfId="2831" priority="3144" operator="equal">
      <formula>"OPORTUNIDADE"</formula>
    </cfRule>
  </conditionalFormatting>
  <conditionalFormatting sqref="Z106">
    <cfRule type="cellIs" dxfId="2830" priority="3142" operator="equal">
      <formula>"NÃO"</formula>
    </cfRule>
    <cfRule type="cellIs" dxfId="2829" priority="3143" operator="equal">
      <formula>"SIM"</formula>
    </cfRule>
  </conditionalFormatting>
  <conditionalFormatting sqref="Z106">
    <cfRule type="cellIs" dxfId="2828" priority="3141" operator="equal">
      <formula>"OPORTUNIDADE"</formula>
    </cfRule>
  </conditionalFormatting>
  <conditionalFormatting sqref="Z106">
    <cfRule type="cellIs" dxfId="2827" priority="3139" operator="equal">
      <formula>"NÃO"</formula>
    </cfRule>
    <cfRule type="cellIs" dxfId="2826" priority="3140" operator="equal">
      <formula>"SIM"</formula>
    </cfRule>
  </conditionalFormatting>
  <conditionalFormatting sqref="Z106">
    <cfRule type="cellIs" dxfId="2825" priority="3138" operator="equal">
      <formula>"OPORTUNIDADE"</formula>
    </cfRule>
  </conditionalFormatting>
  <conditionalFormatting sqref="Z106">
    <cfRule type="cellIs" dxfId="2824" priority="3136" operator="equal">
      <formula>"NÃO"</formula>
    </cfRule>
    <cfRule type="cellIs" dxfId="2823" priority="3137" operator="equal">
      <formula>"SIM"</formula>
    </cfRule>
  </conditionalFormatting>
  <conditionalFormatting sqref="Z109:Z112">
    <cfRule type="cellIs" dxfId="2822" priority="3135" operator="equal">
      <formula>"OPORTUNIDADE"</formula>
    </cfRule>
  </conditionalFormatting>
  <conditionalFormatting sqref="Z109:Z112">
    <cfRule type="cellIs" dxfId="2821" priority="3133" operator="equal">
      <formula>"NÃO"</formula>
    </cfRule>
    <cfRule type="cellIs" dxfId="2820" priority="3134" operator="equal">
      <formula>"SIM"</formula>
    </cfRule>
  </conditionalFormatting>
  <conditionalFormatting sqref="Z109:Z112">
    <cfRule type="cellIs" dxfId="2819" priority="3132" operator="equal">
      <formula>"OPORTUNIDADE"</formula>
    </cfRule>
  </conditionalFormatting>
  <conditionalFormatting sqref="Z109:Z112">
    <cfRule type="cellIs" dxfId="2818" priority="3130" operator="equal">
      <formula>"NÃO"</formula>
    </cfRule>
    <cfRule type="cellIs" dxfId="2817" priority="3131" operator="equal">
      <formula>"SIM"</formula>
    </cfRule>
  </conditionalFormatting>
  <conditionalFormatting sqref="Z109:Z112">
    <cfRule type="cellIs" dxfId="2816" priority="3129" operator="equal">
      <formula>"OPORTUNIDADE"</formula>
    </cfRule>
  </conditionalFormatting>
  <conditionalFormatting sqref="Z109:Z112">
    <cfRule type="cellIs" dxfId="2815" priority="3127" operator="equal">
      <formula>"NÃO"</formula>
    </cfRule>
    <cfRule type="cellIs" dxfId="2814" priority="3128" operator="equal">
      <formula>"SIM"</formula>
    </cfRule>
  </conditionalFormatting>
  <conditionalFormatting sqref="Z109:Z112">
    <cfRule type="cellIs" dxfId="2813" priority="3126" operator="equal">
      <formula>"OPORTUNIDADE"</formula>
    </cfRule>
  </conditionalFormatting>
  <conditionalFormatting sqref="Z109:Z112">
    <cfRule type="cellIs" dxfId="2812" priority="3124" operator="equal">
      <formula>"NÃO"</formula>
    </cfRule>
    <cfRule type="cellIs" dxfId="2811" priority="3125" operator="equal">
      <formula>"SIM"</formula>
    </cfRule>
  </conditionalFormatting>
  <conditionalFormatting sqref="Z109:Z112">
    <cfRule type="cellIs" dxfId="2810" priority="3123" operator="equal">
      <formula>"OPORTUNIDADE"</formula>
    </cfRule>
  </conditionalFormatting>
  <conditionalFormatting sqref="Z109:Z112">
    <cfRule type="cellIs" dxfId="2809" priority="3121" operator="equal">
      <formula>"NÃO"</formula>
    </cfRule>
    <cfRule type="cellIs" dxfId="2808" priority="3122" operator="equal">
      <formula>"SIM"</formula>
    </cfRule>
  </conditionalFormatting>
  <conditionalFormatting sqref="BK92">
    <cfRule type="iconSet" priority="3120">
      <iconSet showValue="0">
        <cfvo type="percent" val="0"/>
        <cfvo type="num" val="1"/>
        <cfvo type="num" val="1" gte="0"/>
      </iconSet>
    </cfRule>
  </conditionalFormatting>
  <conditionalFormatting sqref="BP92">
    <cfRule type="iconSet" priority="3119">
      <iconSet showValue="0">
        <cfvo type="percent" val="0"/>
        <cfvo type="num" val="1"/>
        <cfvo type="num" val="1" gte="0"/>
      </iconSet>
    </cfRule>
  </conditionalFormatting>
  <conditionalFormatting sqref="BK97">
    <cfRule type="iconSet" priority="3118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3117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116">
      <iconSet showValue="0">
        <cfvo type="percent" val="0"/>
        <cfvo type="num" val="1"/>
        <cfvo type="num" val="1" gte="0"/>
      </iconSet>
    </cfRule>
  </conditionalFormatting>
  <conditionalFormatting sqref="BP91">
    <cfRule type="iconSet" priority="3115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3114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3113">
      <iconSet showValue="0">
        <cfvo type="percent" val="0"/>
        <cfvo type="num" val="1"/>
        <cfvo type="num" val="1" gte="0"/>
      </iconSet>
    </cfRule>
  </conditionalFormatting>
  <conditionalFormatting sqref="Z109:Z113">
    <cfRule type="cellIs" dxfId="2807" priority="3112" operator="equal">
      <formula>"OPORTUNIDADE"</formula>
    </cfRule>
  </conditionalFormatting>
  <conditionalFormatting sqref="Z109:Z113">
    <cfRule type="cellIs" dxfId="2806" priority="3110" operator="equal">
      <formula>"NÃO"</formula>
    </cfRule>
    <cfRule type="cellIs" dxfId="2805" priority="3111" operator="equal">
      <formula>"SIM"</formula>
    </cfRule>
  </conditionalFormatting>
  <conditionalFormatting sqref="Y109:Y113">
    <cfRule type="cellIs" dxfId="2804" priority="3109" operator="equal">
      <formula>"OPORTUNIDADE"</formula>
    </cfRule>
  </conditionalFormatting>
  <conditionalFormatting sqref="Y109:Y113">
    <cfRule type="cellIs" dxfId="2803" priority="3107" operator="equal">
      <formula>"NÃO"</formula>
    </cfRule>
    <cfRule type="cellIs" dxfId="2802" priority="3108" operator="equal">
      <formula>"SIM"</formula>
    </cfRule>
  </conditionalFormatting>
  <conditionalFormatting sqref="Z110:Z114">
    <cfRule type="cellIs" dxfId="2801" priority="3106" operator="equal">
      <formula>"OPORTUNIDADE"</formula>
    </cfRule>
  </conditionalFormatting>
  <conditionalFormatting sqref="Z110:Z114">
    <cfRule type="cellIs" dxfId="2800" priority="3104" operator="equal">
      <formula>"NÃO"</formula>
    </cfRule>
    <cfRule type="cellIs" dxfId="2799" priority="3105" operator="equal">
      <formula>"SIM"</formula>
    </cfRule>
  </conditionalFormatting>
  <conditionalFormatting sqref="Z110:Z114">
    <cfRule type="cellIs" dxfId="2798" priority="3103" operator="equal">
      <formula>"OPORTUNIDADE"</formula>
    </cfRule>
  </conditionalFormatting>
  <conditionalFormatting sqref="Z110:Z114">
    <cfRule type="cellIs" dxfId="2797" priority="3101" operator="equal">
      <formula>"NÃO"</formula>
    </cfRule>
    <cfRule type="cellIs" dxfId="2796" priority="3102" operator="equal">
      <formula>"SIM"</formula>
    </cfRule>
  </conditionalFormatting>
  <conditionalFormatting sqref="Z110:Z114">
    <cfRule type="cellIs" dxfId="2795" priority="3100" operator="equal">
      <formula>"OPORTUNIDADE"</formula>
    </cfRule>
  </conditionalFormatting>
  <conditionalFormatting sqref="Z110:Z114">
    <cfRule type="cellIs" dxfId="2794" priority="3098" operator="equal">
      <formula>"NÃO"</formula>
    </cfRule>
    <cfRule type="cellIs" dxfId="2793" priority="3099" operator="equal">
      <formula>"SIM"</formula>
    </cfRule>
  </conditionalFormatting>
  <conditionalFormatting sqref="Z110:Z114">
    <cfRule type="cellIs" dxfId="2792" priority="3097" operator="equal">
      <formula>"OPORTUNIDADE"</formula>
    </cfRule>
  </conditionalFormatting>
  <conditionalFormatting sqref="Z110:Z114">
    <cfRule type="cellIs" dxfId="2791" priority="3095" operator="equal">
      <formula>"NÃO"</formula>
    </cfRule>
    <cfRule type="cellIs" dxfId="2790" priority="3096" operator="equal">
      <formula>"SIM"</formula>
    </cfRule>
  </conditionalFormatting>
  <conditionalFormatting sqref="Z110:Z114">
    <cfRule type="cellIs" dxfId="2789" priority="3094" operator="equal">
      <formula>"OPORTUNIDADE"</formula>
    </cfRule>
  </conditionalFormatting>
  <conditionalFormatting sqref="Z110:Z114">
    <cfRule type="cellIs" dxfId="2788" priority="3092" operator="equal">
      <formula>"NÃO"</formula>
    </cfRule>
    <cfRule type="cellIs" dxfId="2787" priority="3093" operator="equal">
      <formula>"SIM"</formula>
    </cfRule>
  </conditionalFormatting>
  <conditionalFormatting sqref="Z110:Z114">
    <cfRule type="cellIs" dxfId="2786" priority="3091" operator="equal">
      <formula>"OPORTUNIDADE"</formula>
    </cfRule>
  </conditionalFormatting>
  <conditionalFormatting sqref="Z110:Z114">
    <cfRule type="cellIs" dxfId="2785" priority="3089" operator="equal">
      <formula>"NÃO"</formula>
    </cfRule>
    <cfRule type="cellIs" dxfId="2784" priority="3090" operator="equal">
      <formula>"SIM"</formula>
    </cfRule>
  </conditionalFormatting>
  <conditionalFormatting sqref="Z110:Z114">
    <cfRule type="cellIs" dxfId="2783" priority="3088" operator="equal">
      <formula>"OPORTUNIDADE"</formula>
    </cfRule>
  </conditionalFormatting>
  <conditionalFormatting sqref="Z110:Z114">
    <cfRule type="cellIs" dxfId="2782" priority="3086" operator="equal">
      <formula>"NÃO"</formula>
    </cfRule>
    <cfRule type="cellIs" dxfId="2781" priority="3087" operator="equal">
      <formula>"SIM"</formula>
    </cfRule>
  </conditionalFormatting>
  <conditionalFormatting sqref="Z110:Z114">
    <cfRule type="cellIs" dxfId="2780" priority="3085" operator="equal">
      <formula>"OPORTUNIDADE"</formula>
    </cfRule>
  </conditionalFormatting>
  <conditionalFormatting sqref="Z110:Z114">
    <cfRule type="cellIs" dxfId="2779" priority="3083" operator="equal">
      <formula>"NÃO"</formula>
    </cfRule>
    <cfRule type="cellIs" dxfId="2778" priority="3084" operator="equal">
      <formula>"SIM"</formula>
    </cfRule>
  </conditionalFormatting>
  <conditionalFormatting sqref="Z110:Z114">
    <cfRule type="cellIs" dxfId="2777" priority="3082" operator="equal">
      <formula>"OPORTUNIDADE"</formula>
    </cfRule>
  </conditionalFormatting>
  <conditionalFormatting sqref="Z110:Z114">
    <cfRule type="cellIs" dxfId="2776" priority="3080" operator="equal">
      <formula>"NÃO"</formula>
    </cfRule>
    <cfRule type="cellIs" dxfId="2775" priority="3081" operator="equal">
      <formula>"SIM"</formula>
    </cfRule>
  </conditionalFormatting>
  <conditionalFormatting sqref="Z110:Z114">
    <cfRule type="cellIs" dxfId="2774" priority="3079" operator="equal">
      <formula>"OPORTUNIDADE"</formula>
    </cfRule>
  </conditionalFormatting>
  <conditionalFormatting sqref="Z110:Z114">
    <cfRule type="cellIs" dxfId="2773" priority="3077" operator="equal">
      <formula>"NÃO"</formula>
    </cfRule>
    <cfRule type="cellIs" dxfId="2772" priority="3078" operator="equal">
      <formula>"SIM"</formula>
    </cfRule>
  </conditionalFormatting>
  <conditionalFormatting sqref="Z110:Z114">
    <cfRule type="cellIs" dxfId="2771" priority="3076" operator="equal">
      <formula>"OPORTUNIDADE"</formula>
    </cfRule>
  </conditionalFormatting>
  <conditionalFormatting sqref="Z110:Z114">
    <cfRule type="cellIs" dxfId="2770" priority="3074" operator="equal">
      <formula>"NÃO"</formula>
    </cfRule>
    <cfRule type="cellIs" dxfId="2769" priority="3075" operator="equal">
      <formula>"SIM"</formula>
    </cfRule>
  </conditionalFormatting>
  <conditionalFormatting sqref="Z110:Z114">
    <cfRule type="cellIs" dxfId="2768" priority="3073" operator="equal">
      <formula>"OPORTUNIDADE"</formula>
    </cfRule>
  </conditionalFormatting>
  <conditionalFormatting sqref="Z110:Z114">
    <cfRule type="cellIs" dxfId="2767" priority="3071" operator="equal">
      <formula>"NÃO"</formula>
    </cfRule>
    <cfRule type="cellIs" dxfId="2766" priority="3072" operator="equal">
      <formula>"SIM"</formula>
    </cfRule>
  </conditionalFormatting>
  <conditionalFormatting sqref="Z110:Z114">
    <cfRule type="cellIs" dxfId="2765" priority="3070" operator="equal">
      <formula>"OPORTUNIDADE"</formula>
    </cfRule>
  </conditionalFormatting>
  <conditionalFormatting sqref="Z110:Z114">
    <cfRule type="cellIs" dxfId="2764" priority="3068" operator="equal">
      <formula>"NÃO"</formula>
    </cfRule>
    <cfRule type="cellIs" dxfId="2763" priority="3069" operator="equal">
      <formula>"SIM"</formula>
    </cfRule>
  </conditionalFormatting>
  <conditionalFormatting sqref="Z110:Z114">
    <cfRule type="cellIs" dxfId="2762" priority="3067" operator="equal">
      <formula>"OPORTUNIDADE"</formula>
    </cfRule>
  </conditionalFormatting>
  <conditionalFormatting sqref="Z110:Z114">
    <cfRule type="cellIs" dxfId="2761" priority="3065" operator="equal">
      <formula>"NÃO"</formula>
    </cfRule>
    <cfRule type="cellIs" dxfId="2760" priority="3066" operator="equal">
      <formula>"SIM"</formula>
    </cfRule>
  </conditionalFormatting>
  <conditionalFormatting sqref="Z110:Z114">
    <cfRule type="cellIs" dxfId="2759" priority="3064" operator="equal">
      <formula>"OPORTUNIDADE"</formula>
    </cfRule>
  </conditionalFormatting>
  <conditionalFormatting sqref="Z110:Z114">
    <cfRule type="cellIs" dxfId="2758" priority="3062" operator="equal">
      <formula>"NÃO"</formula>
    </cfRule>
    <cfRule type="cellIs" dxfId="2757" priority="3063" operator="equal">
      <formula>"SIM"</formula>
    </cfRule>
  </conditionalFormatting>
  <conditionalFormatting sqref="Z110:Z114">
    <cfRule type="cellIs" dxfId="2756" priority="3061" operator="equal">
      <formula>"OPORTUNIDADE"</formula>
    </cfRule>
  </conditionalFormatting>
  <conditionalFormatting sqref="Z110:Z114">
    <cfRule type="cellIs" dxfId="2755" priority="3059" operator="equal">
      <formula>"NÃO"</formula>
    </cfRule>
    <cfRule type="cellIs" dxfId="2754" priority="3060" operator="equal">
      <formula>"SIM"</formula>
    </cfRule>
  </conditionalFormatting>
  <conditionalFormatting sqref="Z110:Z114">
    <cfRule type="cellIs" dxfId="2753" priority="3058" operator="equal">
      <formula>"OPORTUNIDADE"</formula>
    </cfRule>
  </conditionalFormatting>
  <conditionalFormatting sqref="Z110:Z114">
    <cfRule type="cellIs" dxfId="2752" priority="3056" operator="equal">
      <formula>"NÃO"</formula>
    </cfRule>
    <cfRule type="cellIs" dxfId="2751" priority="3057" operator="equal">
      <formula>"SIM"</formula>
    </cfRule>
  </conditionalFormatting>
  <conditionalFormatting sqref="Z110:Z114">
    <cfRule type="cellIs" dxfId="2750" priority="3055" operator="equal">
      <formula>"OPORTUNIDADE"</formula>
    </cfRule>
  </conditionalFormatting>
  <conditionalFormatting sqref="Z110:Z114">
    <cfRule type="cellIs" dxfId="2749" priority="3053" operator="equal">
      <formula>"NÃO"</formula>
    </cfRule>
    <cfRule type="cellIs" dxfId="2748" priority="3054" operator="equal">
      <formula>"SIM"</formula>
    </cfRule>
  </conditionalFormatting>
  <conditionalFormatting sqref="Y110:Y114">
    <cfRule type="cellIs" dxfId="2747" priority="3052" operator="equal">
      <formula>"OPORTUNIDADE"</formula>
    </cfRule>
  </conditionalFormatting>
  <conditionalFormatting sqref="Y110:Y114">
    <cfRule type="cellIs" dxfId="2746" priority="3050" operator="equal">
      <formula>"NÃO"</formula>
    </cfRule>
    <cfRule type="cellIs" dxfId="2745" priority="3051" operator="equal">
      <formula>"SIM"</formula>
    </cfRule>
  </conditionalFormatting>
  <conditionalFormatting sqref="Z110:Z114">
    <cfRule type="cellIs" dxfId="2744" priority="3049" operator="equal">
      <formula>"OPORTUNIDADE"</formula>
    </cfRule>
  </conditionalFormatting>
  <conditionalFormatting sqref="Z110:Z114">
    <cfRule type="cellIs" dxfId="2743" priority="3047" operator="equal">
      <formula>"NÃO"</formula>
    </cfRule>
    <cfRule type="cellIs" dxfId="2742" priority="3048" operator="equal">
      <formula>"SIM"</formula>
    </cfRule>
  </conditionalFormatting>
  <conditionalFormatting sqref="Z110:Z114">
    <cfRule type="cellIs" dxfId="2741" priority="3046" operator="equal">
      <formula>"OPORTUNIDADE"</formula>
    </cfRule>
  </conditionalFormatting>
  <conditionalFormatting sqref="Z110:Z114">
    <cfRule type="cellIs" dxfId="2740" priority="3044" operator="equal">
      <formula>"NÃO"</formula>
    </cfRule>
    <cfRule type="cellIs" dxfId="2739" priority="3045" operator="equal">
      <formula>"SIM"</formula>
    </cfRule>
  </conditionalFormatting>
  <conditionalFormatting sqref="Z110:Z114">
    <cfRule type="cellIs" dxfId="2738" priority="3043" operator="equal">
      <formula>"OPORTUNIDADE"</formula>
    </cfRule>
  </conditionalFormatting>
  <conditionalFormatting sqref="Z110:Z114">
    <cfRule type="cellIs" dxfId="2737" priority="3041" operator="equal">
      <formula>"NÃO"</formula>
    </cfRule>
    <cfRule type="cellIs" dxfId="2736" priority="3042" operator="equal">
      <formula>"SIM"</formula>
    </cfRule>
  </conditionalFormatting>
  <conditionalFormatting sqref="Z110:Z114">
    <cfRule type="cellIs" dxfId="2735" priority="3040" operator="equal">
      <formula>"OPORTUNIDADE"</formula>
    </cfRule>
  </conditionalFormatting>
  <conditionalFormatting sqref="Z110:Z114">
    <cfRule type="cellIs" dxfId="2734" priority="3038" operator="equal">
      <formula>"NÃO"</formula>
    </cfRule>
    <cfRule type="cellIs" dxfId="2733" priority="3039" operator="equal">
      <formula>"SIM"</formula>
    </cfRule>
  </conditionalFormatting>
  <conditionalFormatting sqref="Z110:Z114">
    <cfRule type="cellIs" dxfId="2732" priority="3037" operator="equal">
      <formula>"OPORTUNIDADE"</formula>
    </cfRule>
  </conditionalFormatting>
  <conditionalFormatting sqref="Z110:Z114">
    <cfRule type="cellIs" dxfId="2731" priority="3035" operator="equal">
      <formula>"NÃO"</formula>
    </cfRule>
    <cfRule type="cellIs" dxfId="2730" priority="3036" operator="equal">
      <formula>"SIM"</formula>
    </cfRule>
  </conditionalFormatting>
  <conditionalFormatting sqref="Y110:Y114">
    <cfRule type="cellIs" dxfId="2729" priority="3034" operator="equal">
      <formula>"OPORTUNIDADE"</formula>
    </cfRule>
  </conditionalFormatting>
  <conditionalFormatting sqref="Y110:Y114">
    <cfRule type="cellIs" dxfId="2728" priority="3032" operator="equal">
      <formula>"NÃO"</formula>
    </cfRule>
    <cfRule type="cellIs" dxfId="2727" priority="3033" operator="equal">
      <formula>"SIM"</formula>
    </cfRule>
  </conditionalFormatting>
  <conditionalFormatting sqref="Z108:Z111">
    <cfRule type="cellIs" dxfId="2726" priority="3031" operator="equal">
      <formula>"OPORTUNIDADE"</formula>
    </cfRule>
  </conditionalFormatting>
  <conditionalFormatting sqref="Z108:Z111">
    <cfRule type="cellIs" dxfId="2725" priority="3029" operator="equal">
      <formula>"NÃO"</formula>
    </cfRule>
    <cfRule type="cellIs" dxfId="2724" priority="3030" operator="equal">
      <formula>"SIM"</formula>
    </cfRule>
  </conditionalFormatting>
  <conditionalFormatting sqref="Z108:Z111">
    <cfRule type="cellIs" dxfId="2723" priority="3028" operator="equal">
      <formula>"OPORTUNIDADE"</formula>
    </cfRule>
  </conditionalFormatting>
  <conditionalFormatting sqref="Z108:Z111">
    <cfRule type="cellIs" dxfId="2722" priority="3026" operator="equal">
      <formula>"NÃO"</formula>
    </cfRule>
    <cfRule type="cellIs" dxfId="2721" priority="3027" operator="equal">
      <formula>"SIM"</formula>
    </cfRule>
  </conditionalFormatting>
  <conditionalFormatting sqref="Z108:Z111">
    <cfRule type="cellIs" dxfId="2720" priority="3025" operator="equal">
      <formula>"OPORTUNIDADE"</formula>
    </cfRule>
  </conditionalFormatting>
  <conditionalFormatting sqref="Z108:Z111">
    <cfRule type="cellIs" dxfId="2719" priority="3023" operator="equal">
      <formula>"NÃO"</formula>
    </cfRule>
    <cfRule type="cellIs" dxfId="2718" priority="3024" operator="equal">
      <formula>"SIM"</formula>
    </cfRule>
  </conditionalFormatting>
  <conditionalFormatting sqref="Z108:Z111">
    <cfRule type="cellIs" dxfId="2717" priority="3022" operator="equal">
      <formula>"OPORTUNIDADE"</formula>
    </cfRule>
  </conditionalFormatting>
  <conditionalFormatting sqref="Z108:Z111">
    <cfRule type="cellIs" dxfId="2716" priority="3020" operator="equal">
      <formula>"NÃO"</formula>
    </cfRule>
    <cfRule type="cellIs" dxfId="2715" priority="3021" operator="equal">
      <formula>"SIM"</formula>
    </cfRule>
  </conditionalFormatting>
  <conditionalFormatting sqref="Z108:Z111">
    <cfRule type="cellIs" dxfId="2714" priority="3019" operator="equal">
      <formula>"OPORTUNIDADE"</formula>
    </cfRule>
  </conditionalFormatting>
  <conditionalFormatting sqref="Z108:Z111">
    <cfRule type="cellIs" dxfId="2713" priority="3017" operator="equal">
      <formula>"NÃO"</formula>
    </cfRule>
    <cfRule type="cellIs" dxfId="2712" priority="3018" operator="equal">
      <formula>"SIM"</formula>
    </cfRule>
  </conditionalFormatting>
  <conditionalFormatting sqref="Z108:Z111">
    <cfRule type="cellIs" dxfId="2711" priority="3016" operator="equal">
      <formula>"OPORTUNIDADE"</formula>
    </cfRule>
  </conditionalFormatting>
  <conditionalFormatting sqref="Z108:Z111">
    <cfRule type="cellIs" dxfId="2710" priority="3014" operator="equal">
      <formula>"NÃO"</formula>
    </cfRule>
    <cfRule type="cellIs" dxfId="2709" priority="3015" operator="equal">
      <formula>"SIM"</formula>
    </cfRule>
  </conditionalFormatting>
  <conditionalFormatting sqref="Z108:Z111">
    <cfRule type="cellIs" dxfId="2708" priority="3013" operator="equal">
      <formula>"OPORTUNIDADE"</formula>
    </cfRule>
  </conditionalFormatting>
  <conditionalFormatting sqref="Z108:Z111">
    <cfRule type="cellIs" dxfId="2707" priority="3011" operator="equal">
      <formula>"NÃO"</formula>
    </cfRule>
    <cfRule type="cellIs" dxfId="2706" priority="3012" operator="equal">
      <formula>"SIM"</formula>
    </cfRule>
  </conditionalFormatting>
  <conditionalFormatting sqref="Z108:Z111">
    <cfRule type="cellIs" dxfId="2705" priority="3010" operator="equal">
      <formula>"OPORTUNIDADE"</formula>
    </cfRule>
  </conditionalFormatting>
  <conditionalFormatting sqref="Z108:Z111">
    <cfRule type="cellIs" dxfId="2704" priority="3008" operator="equal">
      <formula>"NÃO"</formula>
    </cfRule>
    <cfRule type="cellIs" dxfId="2703" priority="3009" operator="equal">
      <formula>"SIM"</formula>
    </cfRule>
  </conditionalFormatting>
  <conditionalFormatting sqref="Z108:Z111">
    <cfRule type="cellIs" dxfId="2702" priority="3007" operator="equal">
      <formula>"OPORTUNIDADE"</formula>
    </cfRule>
  </conditionalFormatting>
  <conditionalFormatting sqref="Z108:Z111">
    <cfRule type="cellIs" dxfId="2701" priority="3005" operator="equal">
      <formula>"NÃO"</formula>
    </cfRule>
    <cfRule type="cellIs" dxfId="2700" priority="3006" operator="equal">
      <formula>"SIM"</formula>
    </cfRule>
  </conditionalFormatting>
  <conditionalFormatting sqref="Z108:Z111">
    <cfRule type="cellIs" dxfId="2699" priority="3004" operator="equal">
      <formula>"OPORTUNIDADE"</formula>
    </cfRule>
  </conditionalFormatting>
  <conditionalFormatting sqref="Z108:Z111">
    <cfRule type="cellIs" dxfId="2698" priority="3002" operator="equal">
      <formula>"NÃO"</formula>
    </cfRule>
    <cfRule type="cellIs" dxfId="2697" priority="3003" operator="equal">
      <formula>"SIM"</formula>
    </cfRule>
  </conditionalFormatting>
  <conditionalFormatting sqref="BK99">
    <cfRule type="iconSet" priority="300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99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997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993">
      <iconSet showValue="0">
        <cfvo type="percent" val="0"/>
        <cfvo type="num" val="1"/>
        <cfvo type="num" val="1" gte="0"/>
      </iconSet>
    </cfRule>
  </conditionalFormatting>
  <conditionalFormatting sqref="Z113:Z116">
    <cfRule type="cellIs" dxfId="2696" priority="2991" operator="equal">
      <formula>"OPORTUNIDADE"</formula>
    </cfRule>
  </conditionalFormatting>
  <conditionalFormatting sqref="Z113:Z116">
    <cfRule type="cellIs" dxfId="2695" priority="2989" operator="equal">
      <formula>"NÃO"</formula>
    </cfRule>
    <cfRule type="cellIs" dxfId="2694" priority="2990" operator="equal">
      <formula>"SIM"</formula>
    </cfRule>
  </conditionalFormatting>
  <conditionalFormatting sqref="Z113:Z116">
    <cfRule type="cellIs" dxfId="2693" priority="2988" operator="equal">
      <formula>"OPORTUNIDADE"</formula>
    </cfRule>
  </conditionalFormatting>
  <conditionalFormatting sqref="Z113:Z116">
    <cfRule type="cellIs" dxfId="2692" priority="2986" operator="equal">
      <formula>"NÃO"</formula>
    </cfRule>
    <cfRule type="cellIs" dxfId="2691" priority="2987" operator="equal">
      <formula>"SIM"</formula>
    </cfRule>
  </conditionalFormatting>
  <conditionalFormatting sqref="Z113:Z116">
    <cfRule type="cellIs" dxfId="2690" priority="2985" operator="equal">
      <formula>"OPORTUNIDADE"</formula>
    </cfRule>
  </conditionalFormatting>
  <conditionalFormatting sqref="Z113:Z116">
    <cfRule type="cellIs" dxfId="2689" priority="2983" operator="equal">
      <formula>"NÃO"</formula>
    </cfRule>
    <cfRule type="cellIs" dxfId="2688" priority="2984" operator="equal">
      <formula>"SIM"</formula>
    </cfRule>
  </conditionalFormatting>
  <conditionalFormatting sqref="Z113:Z116">
    <cfRule type="cellIs" dxfId="2687" priority="2982" operator="equal">
      <formula>"OPORTUNIDADE"</formula>
    </cfRule>
  </conditionalFormatting>
  <conditionalFormatting sqref="Z113:Z116">
    <cfRule type="cellIs" dxfId="2686" priority="2980" operator="equal">
      <formula>"NÃO"</formula>
    </cfRule>
    <cfRule type="cellIs" dxfId="2685" priority="2981" operator="equal">
      <formula>"SIM"</formula>
    </cfRule>
  </conditionalFormatting>
  <conditionalFormatting sqref="Y115:Y119">
    <cfRule type="cellIs" dxfId="2684" priority="2979" operator="equal">
      <formula>"OPORTUNIDADE"</formula>
    </cfRule>
  </conditionalFormatting>
  <conditionalFormatting sqref="Y115:Y119">
    <cfRule type="cellIs" dxfId="2683" priority="2977" operator="equal">
      <formula>"NÃO"</formula>
    </cfRule>
    <cfRule type="cellIs" dxfId="2682" priority="2978" operator="equal">
      <formula>"SIM"</formula>
    </cfRule>
  </conditionalFormatting>
  <conditionalFormatting sqref="Z115:Z119">
    <cfRule type="cellIs" dxfId="2681" priority="2976" operator="equal">
      <formula>"OPORTUNIDADE"</formula>
    </cfRule>
  </conditionalFormatting>
  <conditionalFormatting sqref="Z115:Z119">
    <cfRule type="cellIs" dxfId="2680" priority="2974" operator="equal">
      <formula>"NÃO"</formula>
    </cfRule>
    <cfRule type="cellIs" dxfId="2679" priority="2975" operator="equal">
      <formula>"SIM"</formula>
    </cfRule>
  </conditionalFormatting>
  <conditionalFormatting sqref="Y114:Z114">
    <cfRule type="cellIs" dxfId="2678" priority="2973" operator="equal">
      <formula>"OPORTUNIDADE"</formula>
    </cfRule>
  </conditionalFormatting>
  <conditionalFormatting sqref="Y114:Z114">
    <cfRule type="cellIs" dxfId="2677" priority="2971" operator="equal">
      <formula>"NÃO"</formula>
    </cfRule>
    <cfRule type="cellIs" dxfId="2676" priority="2972" operator="equal">
      <formula>"SIM"</formula>
    </cfRule>
  </conditionalFormatting>
  <conditionalFormatting sqref="Y115:Z115">
    <cfRule type="cellIs" dxfId="2675" priority="2970" operator="equal">
      <formula>"OPORTUNIDADE"</formula>
    </cfRule>
  </conditionalFormatting>
  <conditionalFormatting sqref="Y115:Z115">
    <cfRule type="cellIs" dxfId="2674" priority="2968" operator="equal">
      <formula>"NÃO"</formula>
    </cfRule>
    <cfRule type="cellIs" dxfId="2673" priority="2969" operator="equal">
      <formula>"SIM"</formula>
    </cfRule>
  </conditionalFormatting>
  <conditionalFormatting sqref="Z105:Z108">
    <cfRule type="cellIs" dxfId="2672" priority="2967" operator="equal">
      <formula>"OPORTUNIDADE"</formula>
    </cfRule>
  </conditionalFormatting>
  <conditionalFormatting sqref="Z105:Z108">
    <cfRule type="cellIs" dxfId="2671" priority="2965" operator="equal">
      <formula>"NÃO"</formula>
    </cfRule>
    <cfRule type="cellIs" dxfId="2670" priority="2966" operator="equal">
      <formula>"SIM"</formula>
    </cfRule>
  </conditionalFormatting>
  <conditionalFormatting sqref="Z105:Z108">
    <cfRule type="cellIs" dxfId="2669" priority="2964" operator="equal">
      <formula>"OPORTUNIDADE"</formula>
    </cfRule>
  </conditionalFormatting>
  <conditionalFormatting sqref="Z105:Z108">
    <cfRule type="cellIs" dxfId="2668" priority="2962" operator="equal">
      <formula>"NÃO"</formula>
    </cfRule>
    <cfRule type="cellIs" dxfId="2667" priority="2963" operator="equal">
      <formula>"SIM"</formula>
    </cfRule>
  </conditionalFormatting>
  <conditionalFormatting sqref="Z105:Z108">
    <cfRule type="cellIs" dxfId="2666" priority="2961" operator="equal">
      <formula>"OPORTUNIDADE"</formula>
    </cfRule>
  </conditionalFormatting>
  <conditionalFormatting sqref="Z105:Z108">
    <cfRule type="cellIs" dxfId="2665" priority="2959" operator="equal">
      <formula>"NÃO"</formula>
    </cfRule>
    <cfRule type="cellIs" dxfId="2664" priority="2960" operator="equal">
      <formula>"SIM"</formula>
    </cfRule>
  </conditionalFormatting>
  <conditionalFormatting sqref="Z105:Z108">
    <cfRule type="cellIs" dxfId="2663" priority="2958" operator="equal">
      <formula>"OPORTUNIDADE"</formula>
    </cfRule>
  </conditionalFormatting>
  <conditionalFormatting sqref="Z105:Z108">
    <cfRule type="cellIs" dxfId="2662" priority="2956" operator="equal">
      <formula>"NÃO"</formula>
    </cfRule>
    <cfRule type="cellIs" dxfId="2661" priority="2957" operator="equal">
      <formula>"SIM"</formula>
    </cfRule>
  </conditionalFormatting>
  <conditionalFormatting sqref="Z105:Z108">
    <cfRule type="cellIs" dxfId="2660" priority="2955" operator="equal">
      <formula>"OPORTUNIDADE"</formula>
    </cfRule>
  </conditionalFormatting>
  <conditionalFormatting sqref="Z105:Z108">
    <cfRule type="cellIs" dxfId="2659" priority="2953" operator="equal">
      <formula>"NÃO"</formula>
    </cfRule>
    <cfRule type="cellIs" dxfId="2658" priority="2954" operator="equal">
      <formula>"SIM"</formula>
    </cfRule>
  </conditionalFormatting>
  <conditionalFormatting sqref="Y115:Z115">
    <cfRule type="cellIs" dxfId="2657" priority="2952" operator="equal">
      <formula>"OPORTUNIDADE"</formula>
    </cfRule>
  </conditionalFormatting>
  <conditionalFormatting sqref="Y115:Z115">
    <cfRule type="cellIs" dxfId="2656" priority="2950" operator="equal">
      <formula>"NÃO"</formula>
    </cfRule>
    <cfRule type="cellIs" dxfId="2655" priority="2951" operator="equal">
      <formula>"SIM"</formula>
    </cfRule>
  </conditionalFormatting>
  <conditionalFormatting sqref="Y116:Z116">
    <cfRule type="cellIs" dxfId="2654" priority="2949" operator="equal">
      <formula>"OPORTUNIDADE"</formula>
    </cfRule>
  </conditionalFormatting>
  <conditionalFormatting sqref="Y116:Z116">
    <cfRule type="cellIs" dxfId="2653" priority="2947" operator="equal">
      <formula>"NÃO"</formula>
    </cfRule>
    <cfRule type="cellIs" dxfId="2652" priority="2948" operator="equal">
      <formula>"SIM"</formula>
    </cfRule>
  </conditionalFormatting>
  <conditionalFormatting sqref="BK101">
    <cfRule type="iconSet" priority="2946">
      <iconSet showValue="0">
        <cfvo type="percent" val="0"/>
        <cfvo type="num" val="1"/>
        <cfvo type="num" val="1" gte="0"/>
      </iconSet>
    </cfRule>
  </conditionalFormatting>
  <conditionalFormatting sqref="BK100">
    <cfRule type="iconSet" priority="2945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944">
      <iconSet showValue="0">
        <cfvo type="percent" val="0"/>
        <cfvo type="num" val="1"/>
        <cfvo type="num" val="1" gte="0"/>
      </iconSet>
    </cfRule>
  </conditionalFormatting>
  <conditionalFormatting sqref="BP93">
    <cfRule type="iconSet" priority="2943">
      <iconSet showValue="0">
        <cfvo type="percent" val="0"/>
        <cfvo type="num" val="1"/>
        <cfvo type="num" val="1" gte="0"/>
      </iconSet>
    </cfRule>
  </conditionalFormatting>
  <conditionalFormatting sqref="Z107">
    <cfRule type="cellIs" dxfId="2651" priority="2942" operator="equal">
      <formula>"OPORTUNIDADE"</formula>
    </cfRule>
  </conditionalFormatting>
  <conditionalFormatting sqref="Z107">
    <cfRule type="cellIs" dxfId="2650" priority="2940" operator="equal">
      <formula>"NÃO"</formula>
    </cfRule>
    <cfRule type="cellIs" dxfId="2649" priority="2941" operator="equal">
      <formula>"SIM"</formula>
    </cfRule>
  </conditionalFormatting>
  <conditionalFormatting sqref="Z107">
    <cfRule type="cellIs" dxfId="2648" priority="2939" operator="equal">
      <formula>"OPORTUNIDADE"</formula>
    </cfRule>
  </conditionalFormatting>
  <conditionalFormatting sqref="Z107">
    <cfRule type="cellIs" dxfId="2647" priority="2937" operator="equal">
      <formula>"NÃO"</formula>
    </cfRule>
    <cfRule type="cellIs" dxfId="2646" priority="2938" operator="equal">
      <formula>"SIM"</formula>
    </cfRule>
  </conditionalFormatting>
  <conditionalFormatting sqref="Z107">
    <cfRule type="cellIs" dxfId="2645" priority="2936" operator="equal">
      <formula>"OPORTUNIDADE"</formula>
    </cfRule>
  </conditionalFormatting>
  <conditionalFormatting sqref="Z107">
    <cfRule type="cellIs" dxfId="2644" priority="2934" operator="equal">
      <formula>"NÃO"</formula>
    </cfRule>
    <cfRule type="cellIs" dxfId="2643" priority="2935" operator="equal">
      <formula>"SIM"</formula>
    </cfRule>
  </conditionalFormatting>
  <conditionalFormatting sqref="Z107">
    <cfRule type="cellIs" dxfId="2642" priority="2933" operator="equal">
      <formula>"OPORTUNIDADE"</formula>
    </cfRule>
  </conditionalFormatting>
  <conditionalFormatting sqref="Z107">
    <cfRule type="cellIs" dxfId="2641" priority="2931" operator="equal">
      <formula>"NÃO"</formula>
    </cfRule>
    <cfRule type="cellIs" dxfId="2640" priority="2932" operator="equal">
      <formula>"SIM"</formula>
    </cfRule>
  </conditionalFormatting>
  <conditionalFormatting sqref="Z107">
    <cfRule type="cellIs" dxfId="2639" priority="2927" operator="equal">
      <formula>"OPORTUNIDADE"</formula>
    </cfRule>
  </conditionalFormatting>
  <conditionalFormatting sqref="Z107">
    <cfRule type="cellIs" dxfId="2638" priority="2925" operator="equal">
      <formula>"NÃO"</formula>
    </cfRule>
    <cfRule type="cellIs" dxfId="2637" priority="2926" operator="equal">
      <formula>"SIM"</formula>
    </cfRule>
  </conditionalFormatting>
  <conditionalFormatting sqref="Z107">
    <cfRule type="cellIs" dxfId="2636" priority="2924" operator="equal">
      <formula>"OPORTUNIDADE"</formula>
    </cfRule>
  </conditionalFormatting>
  <conditionalFormatting sqref="Z107">
    <cfRule type="cellIs" dxfId="2635" priority="2922" operator="equal">
      <formula>"NÃO"</formula>
    </cfRule>
    <cfRule type="cellIs" dxfId="2634" priority="2923" operator="equal">
      <formula>"SIM"</formula>
    </cfRule>
  </conditionalFormatting>
  <conditionalFormatting sqref="Z107">
    <cfRule type="cellIs" dxfId="2633" priority="2921" operator="equal">
      <formula>"OPORTUNIDADE"</formula>
    </cfRule>
  </conditionalFormatting>
  <conditionalFormatting sqref="Z107">
    <cfRule type="cellIs" dxfId="2632" priority="2919" operator="equal">
      <formula>"NÃO"</formula>
    </cfRule>
    <cfRule type="cellIs" dxfId="2631" priority="2920" operator="equal">
      <formula>"SIM"</formula>
    </cfRule>
  </conditionalFormatting>
  <conditionalFormatting sqref="Z107">
    <cfRule type="cellIs" dxfId="2630" priority="2918" operator="equal">
      <formula>"OPORTUNIDADE"</formula>
    </cfRule>
  </conditionalFormatting>
  <conditionalFormatting sqref="Z107">
    <cfRule type="cellIs" dxfId="2629" priority="2916" operator="equal">
      <formula>"NÃO"</formula>
    </cfRule>
    <cfRule type="cellIs" dxfId="2628" priority="2917" operator="equal">
      <formula>"SIM"</formula>
    </cfRule>
  </conditionalFormatting>
  <conditionalFormatting sqref="Z107">
    <cfRule type="cellIs" dxfId="2627" priority="2915" operator="equal">
      <formula>"OPORTUNIDADE"</formula>
    </cfRule>
  </conditionalFormatting>
  <conditionalFormatting sqref="Z107">
    <cfRule type="cellIs" dxfId="2626" priority="2913" operator="equal">
      <formula>"NÃO"</formula>
    </cfRule>
    <cfRule type="cellIs" dxfId="2625" priority="2914" operator="equal">
      <formula>"SIM"</formula>
    </cfRule>
  </conditionalFormatting>
  <conditionalFormatting sqref="Z107">
    <cfRule type="cellIs" dxfId="2624" priority="2912" operator="equal">
      <formula>"OPORTUNIDADE"</formula>
    </cfRule>
  </conditionalFormatting>
  <conditionalFormatting sqref="Z107">
    <cfRule type="cellIs" dxfId="2623" priority="2910" operator="equal">
      <formula>"NÃO"</formula>
    </cfRule>
    <cfRule type="cellIs" dxfId="2622" priority="2911" operator="equal">
      <formula>"SIM"</formula>
    </cfRule>
  </conditionalFormatting>
  <conditionalFormatting sqref="Z107">
    <cfRule type="cellIs" dxfId="2621" priority="2909" operator="equal">
      <formula>"OPORTUNIDADE"</formula>
    </cfRule>
  </conditionalFormatting>
  <conditionalFormatting sqref="Z107">
    <cfRule type="cellIs" dxfId="2620" priority="2907" operator="equal">
      <formula>"NÃO"</formula>
    </cfRule>
    <cfRule type="cellIs" dxfId="2619" priority="2908" operator="equal">
      <formula>"SIM"</formula>
    </cfRule>
  </conditionalFormatting>
  <conditionalFormatting sqref="Z107">
    <cfRule type="cellIs" dxfId="2618" priority="2906" operator="equal">
      <formula>"OPORTUNIDADE"</formula>
    </cfRule>
  </conditionalFormatting>
  <conditionalFormatting sqref="Z107">
    <cfRule type="cellIs" dxfId="2617" priority="2904" operator="equal">
      <formula>"NÃO"</formula>
    </cfRule>
    <cfRule type="cellIs" dxfId="2616" priority="2905" operator="equal">
      <formula>"SIM"</formula>
    </cfRule>
  </conditionalFormatting>
  <conditionalFormatting sqref="Z107">
    <cfRule type="cellIs" dxfId="2615" priority="2903" operator="equal">
      <formula>"OPORTUNIDADE"</formula>
    </cfRule>
  </conditionalFormatting>
  <conditionalFormatting sqref="Z107">
    <cfRule type="cellIs" dxfId="2614" priority="2901" operator="equal">
      <formula>"NÃO"</formula>
    </cfRule>
    <cfRule type="cellIs" dxfId="2613" priority="2902" operator="equal">
      <formula>"SIM"</formula>
    </cfRule>
  </conditionalFormatting>
  <conditionalFormatting sqref="Z107">
    <cfRule type="cellIs" dxfId="2612" priority="2900" operator="equal">
      <formula>"OPORTUNIDADE"</formula>
    </cfRule>
  </conditionalFormatting>
  <conditionalFormatting sqref="Z107">
    <cfRule type="cellIs" dxfId="2611" priority="2898" operator="equal">
      <formula>"NÃO"</formula>
    </cfRule>
    <cfRule type="cellIs" dxfId="2610" priority="2899" operator="equal">
      <formula>"SIM"</formula>
    </cfRule>
  </conditionalFormatting>
  <conditionalFormatting sqref="Z107">
    <cfRule type="cellIs" dxfId="2609" priority="2897" operator="equal">
      <formula>"OPORTUNIDADE"</formula>
    </cfRule>
  </conditionalFormatting>
  <conditionalFormatting sqref="Z107">
    <cfRule type="cellIs" dxfId="2608" priority="2895" operator="equal">
      <formula>"NÃO"</formula>
    </cfRule>
    <cfRule type="cellIs" dxfId="2607" priority="2896" operator="equal">
      <formula>"SIM"</formula>
    </cfRule>
  </conditionalFormatting>
  <conditionalFormatting sqref="Z107">
    <cfRule type="cellIs" dxfId="2606" priority="2894" operator="equal">
      <formula>"OPORTUNIDADE"</formula>
    </cfRule>
  </conditionalFormatting>
  <conditionalFormatting sqref="Z107">
    <cfRule type="cellIs" dxfId="2605" priority="2892" operator="equal">
      <formula>"NÃO"</formula>
    </cfRule>
    <cfRule type="cellIs" dxfId="2604" priority="2893" operator="equal">
      <formula>"SIM"</formula>
    </cfRule>
  </conditionalFormatting>
  <conditionalFormatting sqref="Z107">
    <cfRule type="cellIs" dxfId="2603" priority="2891" operator="equal">
      <formula>"OPORTUNIDADE"</formula>
    </cfRule>
  </conditionalFormatting>
  <conditionalFormatting sqref="Z107">
    <cfRule type="cellIs" dxfId="2602" priority="2889" operator="equal">
      <formula>"NÃO"</formula>
    </cfRule>
    <cfRule type="cellIs" dxfId="2601" priority="2890" operator="equal">
      <formula>"SIM"</formula>
    </cfRule>
  </conditionalFormatting>
  <conditionalFormatting sqref="Z107">
    <cfRule type="cellIs" dxfId="2600" priority="2888" operator="equal">
      <formula>"OPORTUNIDADE"</formula>
    </cfRule>
  </conditionalFormatting>
  <conditionalFormatting sqref="Z107">
    <cfRule type="cellIs" dxfId="2599" priority="2886" operator="equal">
      <formula>"NÃO"</formula>
    </cfRule>
    <cfRule type="cellIs" dxfId="2598" priority="2887" operator="equal">
      <formula>"SIM"</formula>
    </cfRule>
  </conditionalFormatting>
  <conditionalFormatting sqref="Z107">
    <cfRule type="cellIs" dxfId="2597" priority="2885" operator="equal">
      <formula>"OPORTUNIDADE"</formula>
    </cfRule>
  </conditionalFormatting>
  <conditionalFormatting sqref="Z107">
    <cfRule type="cellIs" dxfId="2596" priority="2883" operator="equal">
      <formula>"NÃO"</formula>
    </cfRule>
    <cfRule type="cellIs" dxfId="2595" priority="2884" operator="equal">
      <formula>"SIM"</formula>
    </cfRule>
  </conditionalFormatting>
  <conditionalFormatting sqref="Z107">
    <cfRule type="cellIs" dxfId="2594" priority="2882" operator="equal">
      <formula>"OPORTUNIDADE"</formula>
    </cfRule>
  </conditionalFormatting>
  <conditionalFormatting sqref="Z107">
    <cfRule type="cellIs" dxfId="2593" priority="2880" operator="equal">
      <formula>"NÃO"</formula>
    </cfRule>
    <cfRule type="cellIs" dxfId="2592" priority="2881" operator="equal">
      <formula>"SIM"</formula>
    </cfRule>
  </conditionalFormatting>
  <conditionalFormatting sqref="Z107">
    <cfRule type="cellIs" dxfId="2591" priority="2879" operator="equal">
      <formula>"OPORTUNIDADE"</formula>
    </cfRule>
  </conditionalFormatting>
  <conditionalFormatting sqref="Z107">
    <cfRule type="cellIs" dxfId="2590" priority="2877" operator="equal">
      <formula>"NÃO"</formula>
    </cfRule>
    <cfRule type="cellIs" dxfId="2589" priority="2878" operator="equal">
      <formula>"SIM"</formula>
    </cfRule>
  </conditionalFormatting>
  <conditionalFormatting sqref="Z107">
    <cfRule type="cellIs" dxfId="2588" priority="2876" operator="equal">
      <formula>"OPORTUNIDADE"</formula>
    </cfRule>
  </conditionalFormatting>
  <conditionalFormatting sqref="Z107">
    <cfRule type="cellIs" dxfId="2587" priority="2874" operator="equal">
      <formula>"NÃO"</formula>
    </cfRule>
    <cfRule type="cellIs" dxfId="2586" priority="2875" operator="equal">
      <formula>"SIM"</formula>
    </cfRule>
  </conditionalFormatting>
  <conditionalFormatting sqref="Z107">
    <cfRule type="cellIs" dxfId="2585" priority="2873" operator="equal">
      <formula>"OPORTUNIDADE"</formula>
    </cfRule>
  </conditionalFormatting>
  <conditionalFormatting sqref="Z107">
    <cfRule type="cellIs" dxfId="2584" priority="2871" operator="equal">
      <formula>"NÃO"</formula>
    </cfRule>
    <cfRule type="cellIs" dxfId="2583" priority="2872" operator="equal">
      <formula>"SIM"</formula>
    </cfRule>
  </conditionalFormatting>
  <conditionalFormatting sqref="Z107">
    <cfRule type="cellIs" dxfId="2582" priority="2870" operator="equal">
      <formula>"OPORTUNIDADE"</formula>
    </cfRule>
  </conditionalFormatting>
  <conditionalFormatting sqref="Z107">
    <cfRule type="cellIs" dxfId="2581" priority="2868" operator="equal">
      <formula>"NÃO"</formula>
    </cfRule>
    <cfRule type="cellIs" dxfId="2580" priority="2869" operator="equal">
      <formula>"SIM"</formula>
    </cfRule>
  </conditionalFormatting>
  <conditionalFormatting sqref="Z107">
    <cfRule type="cellIs" dxfId="2579" priority="2867" operator="equal">
      <formula>"OPORTUNIDADE"</formula>
    </cfRule>
  </conditionalFormatting>
  <conditionalFormatting sqref="Z107">
    <cfRule type="cellIs" dxfId="2578" priority="2865" operator="equal">
      <formula>"NÃO"</formula>
    </cfRule>
    <cfRule type="cellIs" dxfId="2577" priority="2866" operator="equal">
      <formula>"SIM"</formula>
    </cfRule>
  </conditionalFormatting>
  <conditionalFormatting sqref="Y107">
    <cfRule type="cellIs" dxfId="2576" priority="2855" operator="equal">
      <formula>"OPORTUNIDADE"</formula>
    </cfRule>
  </conditionalFormatting>
  <conditionalFormatting sqref="Y107">
    <cfRule type="cellIs" dxfId="2575" priority="2853" operator="equal">
      <formula>"NÃO"</formula>
    </cfRule>
    <cfRule type="cellIs" dxfId="2574" priority="2854" operator="equal">
      <formula>"SIM"</formula>
    </cfRule>
  </conditionalFormatting>
  <conditionalFormatting sqref="Z108">
    <cfRule type="cellIs" dxfId="2573" priority="2852" operator="equal">
      <formula>"OPORTUNIDADE"</formula>
    </cfRule>
  </conditionalFormatting>
  <conditionalFormatting sqref="Z108">
    <cfRule type="cellIs" dxfId="2572" priority="2850" operator="equal">
      <formula>"NÃO"</formula>
    </cfRule>
    <cfRule type="cellIs" dxfId="2571" priority="2851" operator="equal">
      <formula>"SIM"</formula>
    </cfRule>
  </conditionalFormatting>
  <conditionalFormatting sqref="Z108">
    <cfRule type="cellIs" dxfId="2570" priority="2849" operator="equal">
      <formula>"OPORTUNIDADE"</formula>
    </cfRule>
  </conditionalFormatting>
  <conditionalFormatting sqref="Z108">
    <cfRule type="cellIs" dxfId="2569" priority="2847" operator="equal">
      <formula>"NÃO"</formula>
    </cfRule>
    <cfRule type="cellIs" dxfId="2568" priority="2848" operator="equal">
      <formula>"SIM"</formula>
    </cfRule>
  </conditionalFormatting>
  <conditionalFormatting sqref="Z108">
    <cfRule type="cellIs" dxfId="2567" priority="2846" operator="equal">
      <formula>"OPORTUNIDADE"</formula>
    </cfRule>
  </conditionalFormatting>
  <conditionalFormatting sqref="Z108">
    <cfRule type="cellIs" dxfId="2566" priority="2844" operator="equal">
      <formula>"NÃO"</formula>
    </cfRule>
    <cfRule type="cellIs" dxfId="2565" priority="2845" operator="equal">
      <formula>"SIM"</formula>
    </cfRule>
  </conditionalFormatting>
  <conditionalFormatting sqref="Z108">
    <cfRule type="cellIs" dxfId="2564" priority="2843" operator="equal">
      <formula>"OPORTUNIDADE"</formula>
    </cfRule>
  </conditionalFormatting>
  <conditionalFormatting sqref="Z108">
    <cfRule type="cellIs" dxfId="2563" priority="2841" operator="equal">
      <formula>"NÃO"</formula>
    </cfRule>
    <cfRule type="cellIs" dxfId="2562" priority="2842" operator="equal">
      <formula>"SIM"</formula>
    </cfRule>
  </conditionalFormatting>
  <conditionalFormatting sqref="Z108">
    <cfRule type="cellIs" dxfId="2561" priority="2840" operator="equal">
      <formula>"OPORTUNIDADE"</formula>
    </cfRule>
  </conditionalFormatting>
  <conditionalFormatting sqref="Z108">
    <cfRule type="cellIs" dxfId="2560" priority="2838" operator="equal">
      <formula>"NÃO"</formula>
    </cfRule>
    <cfRule type="cellIs" dxfId="2559" priority="2839" operator="equal">
      <formula>"SIM"</formula>
    </cfRule>
  </conditionalFormatting>
  <conditionalFormatting sqref="Y116:Z116">
    <cfRule type="cellIs" dxfId="2558" priority="2837" operator="equal">
      <formula>"OPORTUNIDADE"</formula>
    </cfRule>
  </conditionalFormatting>
  <conditionalFormatting sqref="Y116:Z116">
    <cfRule type="cellIs" dxfId="2557" priority="2835" operator="equal">
      <formula>"NÃO"</formula>
    </cfRule>
    <cfRule type="cellIs" dxfId="2556" priority="2836" operator="equal">
      <formula>"SIM"</formula>
    </cfRule>
  </conditionalFormatting>
  <conditionalFormatting sqref="Y117:Z117">
    <cfRule type="cellIs" dxfId="2555" priority="2834" operator="equal">
      <formula>"OPORTUNIDADE"</formula>
    </cfRule>
  </conditionalFormatting>
  <conditionalFormatting sqref="Y117:Z117">
    <cfRule type="cellIs" dxfId="2554" priority="2832" operator="equal">
      <formula>"NÃO"</formula>
    </cfRule>
    <cfRule type="cellIs" dxfId="2553" priority="2833" operator="equal">
      <formula>"SIM"</formula>
    </cfRule>
  </conditionalFormatting>
  <conditionalFormatting sqref="Y117:Z117">
    <cfRule type="cellIs" dxfId="2552" priority="2831" operator="equal">
      <formula>"OPORTUNIDADE"</formula>
    </cfRule>
  </conditionalFormatting>
  <conditionalFormatting sqref="Y117:Z117">
    <cfRule type="cellIs" dxfId="2551" priority="2829" operator="equal">
      <formula>"NÃO"</formula>
    </cfRule>
    <cfRule type="cellIs" dxfId="2550" priority="2830" operator="equal">
      <formula>"SIM"</formula>
    </cfRule>
  </conditionalFormatting>
  <conditionalFormatting sqref="Y118:Z118">
    <cfRule type="cellIs" dxfId="2549" priority="2828" operator="equal">
      <formula>"OPORTUNIDADE"</formula>
    </cfRule>
  </conditionalFormatting>
  <conditionalFormatting sqref="Y118:Z118">
    <cfRule type="cellIs" dxfId="2548" priority="2826" operator="equal">
      <formula>"NÃO"</formula>
    </cfRule>
    <cfRule type="cellIs" dxfId="2547" priority="2827" operator="equal">
      <formula>"SIM"</formula>
    </cfRule>
  </conditionalFormatting>
  <conditionalFormatting sqref="Z109">
    <cfRule type="cellIs" dxfId="2546" priority="2825" operator="equal">
      <formula>"OPORTUNIDADE"</formula>
    </cfRule>
  </conditionalFormatting>
  <conditionalFormatting sqref="Z109">
    <cfRule type="cellIs" dxfId="2545" priority="2823" operator="equal">
      <formula>"NÃO"</formula>
    </cfRule>
    <cfRule type="cellIs" dxfId="2544" priority="2824" operator="equal">
      <formula>"SIM"</formula>
    </cfRule>
  </conditionalFormatting>
  <conditionalFormatting sqref="Z109">
    <cfRule type="cellIs" dxfId="2543" priority="2822" operator="equal">
      <formula>"OPORTUNIDADE"</formula>
    </cfRule>
  </conditionalFormatting>
  <conditionalFormatting sqref="Z109">
    <cfRule type="cellIs" dxfId="2542" priority="2820" operator="equal">
      <formula>"NÃO"</formula>
    </cfRule>
    <cfRule type="cellIs" dxfId="2541" priority="2821" operator="equal">
      <formula>"SIM"</formula>
    </cfRule>
  </conditionalFormatting>
  <conditionalFormatting sqref="Z109">
    <cfRule type="cellIs" dxfId="2540" priority="2819" operator="equal">
      <formula>"OPORTUNIDADE"</formula>
    </cfRule>
  </conditionalFormatting>
  <conditionalFormatting sqref="Z109">
    <cfRule type="cellIs" dxfId="2539" priority="2817" operator="equal">
      <formula>"NÃO"</formula>
    </cfRule>
    <cfRule type="cellIs" dxfId="2538" priority="2818" operator="equal">
      <formula>"SIM"</formula>
    </cfRule>
  </conditionalFormatting>
  <conditionalFormatting sqref="Z109">
    <cfRule type="cellIs" dxfId="2537" priority="2816" operator="equal">
      <formula>"OPORTUNIDADE"</formula>
    </cfRule>
  </conditionalFormatting>
  <conditionalFormatting sqref="Z109">
    <cfRule type="cellIs" dxfId="2536" priority="2814" operator="equal">
      <formula>"NÃO"</formula>
    </cfRule>
    <cfRule type="cellIs" dxfId="2535" priority="2815" operator="equal">
      <formula>"SIM"</formula>
    </cfRule>
  </conditionalFormatting>
  <conditionalFormatting sqref="Z109">
    <cfRule type="cellIs" dxfId="2534" priority="2813" operator="equal">
      <formula>"OPORTUNIDADE"</formula>
    </cfRule>
  </conditionalFormatting>
  <conditionalFormatting sqref="Z109">
    <cfRule type="cellIs" dxfId="2533" priority="2811" operator="equal">
      <formula>"NÃO"</formula>
    </cfRule>
    <cfRule type="cellIs" dxfId="2532" priority="2812" operator="equal">
      <formula>"SIM"</formula>
    </cfRule>
  </conditionalFormatting>
  <conditionalFormatting sqref="Z109">
    <cfRule type="cellIs" dxfId="2531" priority="2810" operator="equal">
      <formula>"OPORTUNIDADE"</formula>
    </cfRule>
  </conditionalFormatting>
  <conditionalFormatting sqref="Z109">
    <cfRule type="cellIs" dxfId="2530" priority="2808" operator="equal">
      <formula>"NÃO"</formula>
    </cfRule>
    <cfRule type="cellIs" dxfId="2529" priority="2809" operator="equal">
      <formula>"SIM"</formula>
    </cfRule>
  </conditionalFormatting>
  <conditionalFormatting sqref="Z109">
    <cfRule type="cellIs" dxfId="2528" priority="2807" operator="equal">
      <formula>"OPORTUNIDADE"</formula>
    </cfRule>
  </conditionalFormatting>
  <conditionalFormatting sqref="Z109">
    <cfRule type="cellIs" dxfId="2527" priority="2805" operator="equal">
      <formula>"NÃO"</formula>
    </cfRule>
    <cfRule type="cellIs" dxfId="2526" priority="2806" operator="equal">
      <formula>"SIM"</formula>
    </cfRule>
  </conditionalFormatting>
  <conditionalFormatting sqref="Z109">
    <cfRule type="cellIs" dxfId="2525" priority="2804" operator="equal">
      <formula>"OPORTUNIDADE"</formula>
    </cfRule>
  </conditionalFormatting>
  <conditionalFormatting sqref="Z109">
    <cfRule type="cellIs" dxfId="2524" priority="2802" operator="equal">
      <formula>"NÃO"</formula>
    </cfRule>
    <cfRule type="cellIs" dxfId="2523" priority="2803" operator="equal">
      <formula>"SIM"</formula>
    </cfRule>
  </conditionalFormatting>
  <conditionalFormatting sqref="Z109">
    <cfRule type="cellIs" dxfId="2522" priority="2801" operator="equal">
      <formula>"OPORTUNIDADE"</formula>
    </cfRule>
  </conditionalFormatting>
  <conditionalFormatting sqref="Z109">
    <cfRule type="cellIs" dxfId="2521" priority="2799" operator="equal">
      <formula>"NÃO"</formula>
    </cfRule>
    <cfRule type="cellIs" dxfId="2520" priority="2800" operator="equal">
      <formula>"SIM"</formula>
    </cfRule>
  </conditionalFormatting>
  <conditionalFormatting sqref="Z109">
    <cfRule type="cellIs" dxfId="2519" priority="2798" operator="equal">
      <formula>"OPORTUNIDADE"</formula>
    </cfRule>
  </conditionalFormatting>
  <conditionalFormatting sqref="Z109">
    <cfRule type="cellIs" dxfId="2518" priority="2796" operator="equal">
      <formula>"NÃO"</formula>
    </cfRule>
    <cfRule type="cellIs" dxfId="2517" priority="2797" operator="equal">
      <formula>"SIM"</formula>
    </cfRule>
  </conditionalFormatting>
  <conditionalFormatting sqref="Z109">
    <cfRule type="cellIs" dxfId="2516" priority="2795" operator="equal">
      <formula>"OPORTUNIDADE"</formula>
    </cfRule>
  </conditionalFormatting>
  <conditionalFormatting sqref="Z109">
    <cfRule type="cellIs" dxfId="2515" priority="2793" operator="equal">
      <formula>"NÃO"</formula>
    </cfRule>
    <cfRule type="cellIs" dxfId="2514" priority="2794" operator="equal">
      <formula>"SIM"</formula>
    </cfRule>
  </conditionalFormatting>
  <conditionalFormatting sqref="Z109">
    <cfRule type="cellIs" dxfId="2513" priority="2792" operator="equal">
      <formula>"OPORTUNIDADE"</formula>
    </cfRule>
  </conditionalFormatting>
  <conditionalFormatting sqref="Z109">
    <cfRule type="cellIs" dxfId="2512" priority="2790" operator="equal">
      <formula>"NÃO"</formula>
    </cfRule>
    <cfRule type="cellIs" dxfId="2511" priority="2791" operator="equal">
      <formula>"SIM"</formula>
    </cfRule>
  </conditionalFormatting>
  <conditionalFormatting sqref="Z109">
    <cfRule type="cellIs" dxfId="2510" priority="2789" operator="equal">
      <formula>"OPORTUNIDADE"</formula>
    </cfRule>
  </conditionalFormatting>
  <conditionalFormatting sqref="Z109">
    <cfRule type="cellIs" dxfId="2509" priority="2787" operator="equal">
      <formula>"NÃO"</formula>
    </cfRule>
    <cfRule type="cellIs" dxfId="2508" priority="2788" operator="equal">
      <formula>"SIM"</formula>
    </cfRule>
  </conditionalFormatting>
  <conditionalFormatting sqref="Z109">
    <cfRule type="cellIs" dxfId="2507" priority="2786" operator="equal">
      <formula>"OPORTUNIDADE"</formula>
    </cfRule>
  </conditionalFormatting>
  <conditionalFormatting sqref="Z109">
    <cfRule type="cellIs" dxfId="2506" priority="2784" operator="equal">
      <formula>"NÃO"</formula>
    </cfRule>
    <cfRule type="cellIs" dxfId="2505" priority="2785" operator="equal">
      <formula>"SIM"</formula>
    </cfRule>
  </conditionalFormatting>
  <conditionalFormatting sqref="Z109">
    <cfRule type="cellIs" dxfId="2504" priority="2783" operator="equal">
      <formula>"OPORTUNIDADE"</formula>
    </cfRule>
  </conditionalFormatting>
  <conditionalFormatting sqref="Z109">
    <cfRule type="cellIs" dxfId="2503" priority="2781" operator="equal">
      <formula>"NÃO"</formula>
    </cfRule>
    <cfRule type="cellIs" dxfId="2502" priority="2782" operator="equal">
      <formula>"SIM"</formula>
    </cfRule>
  </conditionalFormatting>
  <conditionalFormatting sqref="Z109">
    <cfRule type="cellIs" dxfId="2501" priority="2780" operator="equal">
      <formula>"OPORTUNIDADE"</formula>
    </cfRule>
  </conditionalFormatting>
  <conditionalFormatting sqref="Z109">
    <cfRule type="cellIs" dxfId="2500" priority="2778" operator="equal">
      <formula>"NÃO"</formula>
    </cfRule>
    <cfRule type="cellIs" dxfId="2499" priority="2779" operator="equal">
      <formula>"SIM"</formula>
    </cfRule>
  </conditionalFormatting>
  <conditionalFormatting sqref="Z109">
    <cfRule type="cellIs" dxfId="2498" priority="2777" operator="equal">
      <formula>"OPORTUNIDADE"</formula>
    </cfRule>
  </conditionalFormatting>
  <conditionalFormatting sqref="Z109">
    <cfRule type="cellIs" dxfId="2497" priority="2775" operator="equal">
      <formula>"NÃO"</formula>
    </cfRule>
    <cfRule type="cellIs" dxfId="2496" priority="2776" operator="equal">
      <formula>"SIM"</formula>
    </cfRule>
  </conditionalFormatting>
  <conditionalFormatting sqref="Z109">
    <cfRule type="cellIs" dxfId="2495" priority="2774" operator="equal">
      <formula>"OPORTUNIDADE"</formula>
    </cfRule>
  </conditionalFormatting>
  <conditionalFormatting sqref="Z109">
    <cfRule type="cellIs" dxfId="2494" priority="2772" operator="equal">
      <formula>"NÃO"</formula>
    </cfRule>
    <cfRule type="cellIs" dxfId="2493" priority="2773" operator="equal">
      <formula>"SIM"</formula>
    </cfRule>
  </conditionalFormatting>
  <conditionalFormatting sqref="Z109">
    <cfRule type="cellIs" dxfId="2492" priority="2771" operator="equal">
      <formula>"OPORTUNIDADE"</formula>
    </cfRule>
  </conditionalFormatting>
  <conditionalFormatting sqref="Z109">
    <cfRule type="cellIs" dxfId="2491" priority="2769" operator="equal">
      <formula>"NÃO"</formula>
    </cfRule>
    <cfRule type="cellIs" dxfId="2490" priority="2770" operator="equal">
      <formula>"SIM"</formula>
    </cfRule>
  </conditionalFormatting>
  <conditionalFormatting sqref="Z109">
    <cfRule type="cellIs" dxfId="2489" priority="2768" operator="equal">
      <formula>"OPORTUNIDADE"</formula>
    </cfRule>
  </conditionalFormatting>
  <conditionalFormatting sqref="Z109">
    <cfRule type="cellIs" dxfId="2488" priority="2766" operator="equal">
      <formula>"NÃO"</formula>
    </cfRule>
    <cfRule type="cellIs" dxfId="2487" priority="2767" operator="equal">
      <formula>"SIM"</formula>
    </cfRule>
  </conditionalFormatting>
  <conditionalFormatting sqref="Z109">
    <cfRule type="cellIs" dxfId="2486" priority="2765" operator="equal">
      <formula>"OPORTUNIDADE"</formula>
    </cfRule>
  </conditionalFormatting>
  <conditionalFormatting sqref="Z109">
    <cfRule type="cellIs" dxfId="2485" priority="2763" operator="equal">
      <formula>"NÃO"</formula>
    </cfRule>
    <cfRule type="cellIs" dxfId="2484" priority="2764" operator="equal">
      <formula>"SIM"</formula>
    </cfRule>
  </conditionalFormatting>
  <conditionalFormatting sqref="Z109">
    <cfRule type="cellIs" dxfId="2483" priority="2762" operator="equal">
      <formula>"OPORTUNIDADE"</formula>
    </cfRule>
  </conditionalFormatting>
  <conditionalFormatting sqref="Z109">
    <cfRule type="cellIs" dxfId="2482" priority="2760" operator="equal">
      <formula>"NÃO"</formula>
    </cfRule>
    <cfRule type="cellIs" dxfId="2481" priority="2761" operator="equal">
      <formula>"SIM"</formula>
    </cfRule>
  </conditionalFormatting>
  <conditionalFormatting sqref="Z109">
    <cfRule type="cellIs" dxfId="2480" priority="2759" operator="equal">
      <formula>"OPORTUNIDADE"</formula>
    </cfRule>
  </conditionalFormatting>
  <conditionalFormatting sqref="Z109">
    <cfRule type="cellIs" dxfId="2479" priority="2757" operator="equal">
      <formula>"NÃO"</formula>
    </cfRule>
    <cfRule type="cellIs" dxfId="2478" priority="2758" operator="equal">
      <formula>"SIM"</formula>
    </cfRule>
  </conditionalFormatting>
  <conditionalFormatting sqref="Z109">
    <cfRule type="cellIs" dxfId="2477" priority="2756" operator="equal">
      <formula>"OPORTUNIDADE"</formula>
    </cfRule>
  </conditionalFormatting>
  <conditionalFormatting sqref="Z109">
    <cfRule type="cellIs" dxfId="2476" priority="2754" operator="equal">
      <formula>"NÃO"</formula>
    </cfRule>
    <cfRule type="cellIs" dxfId="2475" priority="2755" operator="equal">
      <formula>"SIM"</formula>
    </cfRule>
  </conditionalFormatting>
  <conditionalFormatting sqref="Z109">
    <cfRule type="cellIs" dxfId="2474" priority="2753" operator="equal">
      <formula>"OPORTUNIDADE"</formula>
    </cfRule>
  </conditionalFormatting>
  <conditionalFormatting sqref="Z109">
    <cfRule type="cellIs" dxfId="2473" priority="2751" operator="equal">
      <formula>"NÃO"</formula>
    </cfRule>
    <cfRule type="cellIs" dxfId="2472" priority="2752" operator="equal">
      <formula>"SIM"</formula>
    </cfRule>
  </conditionalFormatting>
  <conditionalFormatting sqref="Y109">
    <cfRule type="cellIs" dxfId="2471" priority="2750" operator="equal">
      <formula>"OPORTUNIDADE"</formula>
    </cfRule>
  </conditionalFormatting>
  <conditionalFormatting sqref="Y109">
    <cfRule type="cellIs" dxfId="2470" priority="2748" operator="equal">
      <formula>"NÃO"</formula>
    </cfRule>
    <cfRule type="cellIs" dxfId="2469" priority="2749" operator="equal">
      <formula>"SIM"</formula>
    </cfRule>
  </conditionalFormatting>
  <conditionalFormatting sqref="BK107">
    <cfRule type="iconSet" priority="2747">
      <iconSet showValue="0">
        <cfvo type="percent" val="0"/>
        <cfvo type="num" val="1"/>
        <cfvo type="num" val="1" gte="0"/>
      </iconSet>
    </cfRule>
  </conditionalFormatting>
  <conditionalFormatting sqref="BP107">
    <cfRule type="iconSet" priority="274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274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744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743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742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741">
      <iconSet showValue="0">
        <cfvo type="percent" val="0"/>
        <cfvo type="num" val="1"/>
        <cfvo type="num" val="1" gte="0"/>
      </iconSet>
    </cfRule>
  </conditionalFormatting>
  <conditionalFormatting sqref="BP108">
    <cfRule type="iconSet" priority="274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739">
      <iconSet showValue="0">
        <cfvo type="percent" val="0"/>
        <cfvo type="num" val="1"/>
        <cfvo type="num" val="1" gte="0"/>
      </iconSet>
    </cfRule>
  </conditionalFormatting>
  <conditionalFormatting sqref="BP106">
    <cfRule type="iconSet" priority="2738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736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735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2734">
      <iconSet showValue="0">
        <cfvo type="percent" val="0"/>
        <cfvo type="num" val="1"/>
        <cfvo type="num" val="1" gte="0"/>
      </iconSet>
    </cfRule>
  </conditionalFormatting>
  <conditionalFormatting sqref="BP119">
    <cfRule type="iconSet" priority="2733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2732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731">
      <iconSet showValue="0">
        <cfvo type="percent" val="0"/>
        <cfvo type="num" val="1"/>
        <cfvo type="num" val="1" gte="0"/>
      </iconSet>
    </cfRule>
  </conditionalFormatting>
  <conditionalFormatting sqref="Z124">
    <cfRule type="cellIs" dxfId="2468" priority="2730" operator="equal">
      <formula>"OPORTUNIDADE"</formula>
    </cfRule>
  </conditionalFormatting>
  <conditionalFormatting sqref="Z124">
    <cfRule type="cellIs" dxfId="2467" priority="2728" operator="equal">
      <formula>"NÃO"</formula>
    </cfRule>
    <cfRule type="cellIs" dxfId="2466" priority="2729" operator="equal">
      <formula>"SIM"</formula>
    </cfRule>
  </conditionalFormatting>
  <conditionalFormatting sqref="Z124">
    <cfRule type="cellIs" dxfId="2465" priority="2727" operator="equal">
      <formula>"OPORTUNIDADE"</formula>
    </cfRule>
  </conditionalFormatting>
  <conditionalFormatting sqref="Z124">
    <cfRule type="cellIs" dxfId="2464" priority="2725" operator="equal">
      <formula>"NÃO"</formula>
    </cfRule>
    <cfRule type="cellIs" dxfId="2463" priority="2726" operator="equal">
      <formula>"SIM"</formula>
    </cfRule>
  </conditionalFormatting>
  <conditionalFormatting sqref="Z124">
    <cfRule type="cellIs" dxfId="2462" priority="2724" operator="equal">
      <formula>"OPORTUNIDADE"</formula>
    </cfRule>
  </conditionalFormatting>
  <conditionalFormatting sqref="Z124">
    <cfRule type="cellIs" dxfId="2461" priority="2722" operator="equal">
      <formula>"NÃO"</formula>
    </cfRule>
    <cfRule type="cellIs" dxfId="2460" priority="2723" operator="equal">
      <formula>"SIM"</formula>
    </cfRule>
  </conditionalFormatting>
  <conditionalFormatting sqref="Z124">
    <cfRule type="cellIs" dxfId="2459" priority="2721" operator="equal">
      <formula>"OPORTUNIDADE"</formula>
    </cfRule>
  </conditionalFormatting>
  <conditionalFormatting sqref="Z124">
    <cfRule type="cellIs" dxfId="2458" priority="2719" operator="equal">
      <formula>"NÃO"</formula>
    </cfRule>
    <cfRule type="cellIs" dxfId="2457" priority="2720" operator="equal">
      <formula>"SIM"</formula>
    </cfRule>
  </conditionalFormatting>
  <conditionalFormatting sqref="Z124">
    <cfRule type="cellIs" dxfId="2456" priority="2718" operator="equal">
      <formula>"OPORTUNIDADE"</formula>
    </cfRule>
  </conditionalFormatting>
  <conditionalFormatting sqref="Z124">
    <cfRule type="cellIs" dxfId="2455" priority="2716" operator="equal">
      <formula>"NÃO"</formula>
    </cfRule>
    <cfRule type="cellIs" dxfId="2454" priority="2717" operator="equal">
      <formula>"SIM"</formula>
    </cfRule>
  </conditionalFormatting>
  <conditionalFormatting sqref="Z124">
    <cfRule type="cellIs" dxfId="2453" priority="2715" operator="equal">
      <formula>"OPORTUNIDADE"</formula>
    </cfRule>
  </conditionalFormatting>
  <conditionalFormatting sqref="Z124">
    <cfRule type="cellIs" dxfId="2452" priority="2713" operator="equal">
      <formula>"NÃO"</formula>
    </cfRule>
    <cfRule type="cellIs" dxfId="2451" priority="2714" operator="equal">
      <formula>"SIM"</formula>
    </cfRule>
  </conditionalFormatting>
  <conditionalFormatting sqref="Z124">
    <cfRule type="cellIs" dxfId="2450" priority="2712" operator="equal">
      <formula>"OPORTUNIDADE"</formula>
    </cfRule>
  </conditionalFormatting>
  <conditionalFormatting sqref="Z124">
    <cfRule type="cellIs" dxfId="2449" priority="2710" operator="equal">
      <formula>"NÃO"</formula>
    </cfRule>
    <cfRule type="cellIs" dxfId="2448" priority="2711" operator="equal">
      <formula>"SIM"</formula>
    </cfRule>
  </conditionalFormatting>
  <conditionalFormatting sqref="Z124">
    <cfRule type="cellIs" dxfId="2447" priority="2709" operator="equal">
      <formula>"OPORTUNIDADE"</formula>
    </cfRule>
  </conditionalFormatting>
  <conditionalFormatting sqref="Z124">
    <cfRule type="cellIs" dxfId="2446" priority="2707" operator="equal">
      <formula>"NÃO"</formula>
    </cfRule>
    <cfRule type="cellIs" dxfId="2445" priority="2708" operator="equal">
      <formula>"SIM"</formula>
    </cfRule>
  </conditionalFormatting>
  <conditionalFormatting sqref="Z124">
    <cfRule type="cellIs" dxfId="2444" priority="2706" operator="equal">
      <formula>"OPORTUNIDADE"</formula>
    </cfRule>
  </conditionalFormatting>
  <conditionalFormatting sqref="Z124">
    <cfRule type="cellIs" dxfId="2443" priority="2704" operator="equal">
      <formula>"NÃO"</formula>
    </cfRule>
    <cfRule type="cellIs" dxfId="2442" priority="2705" operator="equal">
      <formula>"SIM"</formula>
    </cfRule>
  </conditionalFormatting>
  <conditionalFormatting sqref="Z124">
    <cfRule type="cellIs" dxfId="2441" priority="2703" operator="equal">
      <formula>"OPORTUNIDADE"</formula>
    </cfRule>
  </conditionalFormatting>
  <conditionalFormatting sqref="Z124">
    <cfRule type="cellIs" dxfId="2440" priority="2701" operator="equal">
      <formula>"NÃO"</formula>
    </cfRule>
    <cfRule type="cellIs" dxfId="2439" priority="2702" operator="equal">
      <formula>"SIM"</formula>
    </cfRule>
  </conditionalFormatting>
  <conditionalFormatting sqref="Z125">
    <cfRule type="cellIs" dxfId="2438" priority="2700" operator="equal">
      <formula>"OPORTUNIDADE"</formula>
    </cfRule>
  </conditionalFormatting>
  <conditionalFormatting sqref="Z125">
    <cfRule type="cellIs" dxfId="2437" priority="2698" operator="equal">
      <formula>"NÃO"</formula>
    </cfRule>
    <cfRule type="cellIs" dxfId="2436" priority="2699" operator="equal">
      <formula>"SIM"</formula>
    </cfRule>
  </conditionalFormatting>
  <conditionalFormatting sqref="Z125">
    <cfRule type="cellIs" dxfId="2435" priority="2697" operator="equal">
      <formula>"OPORTUNIDADE"</formula>
    </cfRule>
  </conditionalFormatting>
  <conditionalFormatting sqref="Z125">
    <cfRule type="cellIs" dxfId="2434" priority="2695" operator="equal">
      <formula>"NÃO"</formula>
    </cfRule>
    <cfRule type="cellIs" dxfId="2433" priority="2696" operator="equal">
      <formula>"SIM"</formula>
    </cfRule>
  </conditionalFormatting>
  <conditionalFormatting sqref="Z125">
    <cfRule type="cellIs" dxfId="2432" priority="2694" operator="equal">
      <formula>"OPORTUNIDADE"</formula>
    </cfRule>
  </conditionalFormatting>
  <conditionalFormatting sqref="Z125">
    <cfRule type="cellIs" dxfId="2431" priority="2692" operator="equal">
      <formula>"NÃO"</formula>
    </cfRule>
    <cfRule type="cellIs" dxfId="2430" priority="2693" operator="equal">
      <formula>"SIM"</formula>
    </cfRule>
  </conditionalFormatting>
  <conditionalFormatting sqref="Z125">
    <cfRule type="cellIs" dxfId="2429" priority="2691" operator="equal">
      <formula>"OPORTUNIDADE"</formula>
    </cfRule>
  </conditionalFormatting>
  <conditionalFormatting sqref="Z125">
    <cfRule type="cellIs" dxfId="2428" priority="2689" operator="equal">
      <formula>"NÃO"</formula>
    </cfRule>
    <cfRule type="cellIs" dxfId="2427" priority="2690" operator="equal">
      <formula>"SIM"</formula>
    </cfRule>
  </conditionalFormatting>
  <conditionalFormatting sqref="Z125">
    <cfRule type="cellIs" dxfId="2426" priority="2688" operator="equal">
      <formula>"OPORTUNIDADE"</formula>
    </cfRule>
  </conditionalFormatting>
  <conditionalFormatting sqref="Z125">
    <cfRule type="cellIs" dxfId="2425" priority="2686" operator="equal">
      <formula>"NÃO"</formula>
    </cfRule>
    <cfRule type="cellIs" dxfId="2424" priority="2687" operator="equal">
      <formula>"SIM"</formula>
    </cfRule>
  </conditionalFormatting>
  <conditionalFormatting sqref="Z125">
    <cfRule type="cellIs" dxfId="2423" priority="2685" operator="equal">
      <formula>"OPORTUNIDADE"</formula>
    </cfRule>
  </conditionalFormatting>
  <conditionalFormatting sqref="Z125">
    <cfRule type="cellIs" dxfId="2422" priority="2683" operator="equal">
      <formula>"NÃO"</formula>
    </cfRule>
    <cfRule type="cellIs" dxfId="2421" priority="2684" operator="equal">
      <formula>"SIM"</formula>
    </cfRule>
  </conditionalFormatting>
  <conditionalFormatting sqref="Z125">
    <cfRule type="cellIs" dxfId="2420" priority="2682" operator="equal">
      <formula>"OPORTUNIDADE"</formula>
    </cfRule>
  </conditionalFormatting>
  <conditionalFormatting sqref="Z125">
    <cfRule type="cellIs" dxfId="2419" priority="2680" operator="equal">
      <formula>"NÃO"</formula>
    </cfRule>
    <cfRule type="cellIs" dxfId="2418" priority="2681" operator="equal">
      <formula>"SIM"</formula>
    </cfRule>
  </conditionalFormatting>
  <conditionalFormatting sqref="Z125">
    <cfRule type="cellIs" dxfId="2417" priority="2679" operator="equal">
      <formula>"OPORTUNIDADE"</formula>
    </cfRule>
  </conditionalFormatting>
  <conditionalFormatting sqref="Z125">
    <cfRule type="cellIs" dxfId="2416" priority="2677" operator="equal">
      <formula>"NÃO"</formula>
    </cfRule>
    <cfRule type="cellIs" dxfId="2415" priority="2678" operator="equal">
      <formula>"SIM"</formula>
    </cfRule>
  </conditionalFormatting>
  <conditionalFormatting sqref="Z125">
    <cfRule type="cellIs" dxfId="2414" priority="2676" operator="equal">
      <formula>"OPORTUNIDADE"</formula>
    </cfRule>
  </conditionalFormatting>
  <conditionalFormatting sqref="Z125">
    <cfRule type="cellIs" dxfId="2413" priority="2674" operator="equal">
      <formula>"NÃO"</formula>
    </cfRule>
    <cfRule type="cellIs" dxfId="2412" priority="2675" operator="equal">
      <formula>"SIM"</formula>
    </cfRule>
  </conditionalFormatting>
  <conditionalFormatting sqref="Z125">
    <cfRule type="cellIs" dxfId="2411" priority="2673" operator="equal">
      <formula>"OPORTUNIDADE"</formula>
    </cfRule>
  </conditionalFormatting>
  <conditionalFormatting sqref="Z125">
    <cfRule type="cellIs" dxfId="2410" priority="2671" operator="equal">
      <formula>"NÃO"</formula>
    </cfRule>
    <cfRule type="cellIs" dxfId="2409" priority="2672" operator="equal">
      <formula>"SIM"</formula>
    </cfRule>
  </conditionalFormatting>
  <conditionalFormatting sqref="Z125">
    <cfRule type="cellIs" dxfId="2408" priority="2670" operator="equal">
      <formula>"OPORTUNIDADE"</formula>
    </cfRule>
  </conditionalFormatting>
  <conditionalFormatting sqref="Z125">
    <cfRule type="cellIs" dxfId="2407" priority="2668" operator="equal">
      <formula>"NÃO"</formula>
    </cfRule>
    <cfRule type="cellIs" dxfId="2406" priority="2669" operator="equal">
      <formula>"SIM"</formula>
    </cfRule>
  </conditionalFormatting>
  <conditionalFormatting sqref="Z125">
    <cfRule type="cellIs" dxfId="2405" priority="2667" operator="equal">
      <formula>"OPORTUNIDADE"</formula>
    </cfRule>
  </conditionalFormatting>
  <conditionalFormatting sqref="Z125">
    <cfRule type="cellIs" dxfId="2404" priority="2665" operator="equal">
      <formula>"NÃO"</formula>
    </cfRule>
    <cfRule type="cellIs" dxfId="2403" priority="2666" operator="equal">
      <formula>"SIM"</formula>
    </cfRule>
  </conditionalFormatting>
  <conditionalFormatting sqref="Z125">
    <cfRule type="cellIs" dxfId="2402" priority="2664" operator="equal">
      <formula>"OPORTUNIDADE"</formula>
    </cfRule>
  </conditionalFormatting>
  <conditionalFormatting sqref="Z125">
    <cfRule type="cellIs" dxfId="2401" priority="2662" operator="equal">
      <formula>"NÃO"</formula>
    </cfRule>
    <cfRule type="cellIs" dxfId="2400" priority="2663" operator="equal">
      <formula>"SIM"</formula>
    </cfRule>
  </conditionalFormatting>
  <conditionalFormatting sqref="Z125">
    <cfRule type="cellIs" dxfId="2399" priority="2661" operator="equal">
      <formula>"OPORTUNIDADE"</formula>
    </cfRule>
  </conditionalFormatting>
  <conditionalFormatting sqref="Z125">
    <cfRule type="cellIs" dxfId="2398" priority="2659" operator="equal">
      <formula>"NÃO"</formula>
    </cfRule>
    <cfRule type="cellIs" dxfId="2397" priority="2660" operator="equal">
      <formula>"SIM"</formula>
    </cfRule>
  </conditionalFormatting>
  <conditionalFormatting sqref="Z125">
    <cfRule type="cellIs" dxfId="2396" priority="2658" operator="equal">
      <formula>"OPORTUNIDADE"</formula>
    </cfRule>
  </conditionalFormatting>
  <conditionalFormatting sqref="Z125">
    <cfRule type="cellIs" dxfId="2395" priority="2656" operator="equal">
      <formula>"NÃO"</formula>
    </cfRule>
    <cfRule type="cellIs" dxfId="2394" priority="2657" operator="equal">
      <formula>"SIM"</formula>
    </cfRule>
  </conditionalFormatting>
  <conditionalFormatting sqref="Z125">
    <cfRule type="cellIs" dxfId="2393" priority="2655" operator="equal">
      <formula>"OPORTUNIDADE"</formula>
    </cfRule>
  </conditionalFormatting>
  <conditionalFormatting sqref="Z125">
    <cfRule type="cellIs" dxfId="2392" priority="2653" operator="equal">
      <formula>"NÃO"</formula>
    </cfRule>
    <cfRule type="cellIs" dxfId="2391" priority="2654" operator="equal">
      <formula>"SIM"</formula>
    </cfRule>
  </conditionalFormatting>
  <conditionalFormatting sqref="Z125">
    <cfRule type="cellIs" dxfId="2390" priority="2652" operator="equal">
      <formula>"OPORTUNIDADE"</formula>
    </cfRule>
  </conditionalFormatting>
  <conditionalFormatting sqref="Z125">
    <cfRule type="cellIs" dxfId="2389" priority="2650" operator="equal">
      <formula>"NÃO"</formula>
    </cfRule>
    <cfRule type="cellIs" dxfId="2388" priority="2651" operator="equal">
      <formula>"SIM"</formula>
    </cfRule>
  </conditionalFormatting>
  <conditionalFormatting sqref="Z125">
    <cfRule type="cellIs" dxfId="2387" priority="2649" operator="equal">
      <formula>"OPORTUNIDADE"</formula>
    </cfRule>
  </conditionalFormatting>
  <conditionalFormatting sqref="Z125">
    <cfRule type="cellIs" dxfId="2386" priority="2647" operator="equal">
      <formula>"NÃO"</formula>
    </cfRule>
    <cfRule type="cellIs" dxfId="2385" priority="2648" operator="equal">
      <formula>"SIM"</formula>
    </cfRule>
  </conditionalFormatting>
  <conditionalFormatting sqref="Z125">
    <cfRule type="cellIs" dxfId="2384" priority="2646" operator="equal">
      <formula>"OPORTUNIDADE"</formula>
    </cfRule>
  </conditionalFormatting>
  <conditionalFormatting sqref="Z125">
    <cfRule type="cellIs" dxfId="2383" priority="2644" operator="equal">
      <formula>"NÃO"</formula>
    </cfRule>
    <cfRule type="cellIs" dxfId="2382" priority="2645" operator="equal">
      <formula>"SIM"</formula>
    </cfRule>
  </conditionalFormatting>
  <conditionalFormatting sqref="Z125">
    <cfRule type="cellIs" dxfId="2381" priority="2643" operator="equal">
      <formula>"OPORTUNIDADE"</formula>
    </cfRule>
  </conditionalFormatting>
  <conditionalFormatting sqref="Z125">
    <cfRule type="cellIs" dxfId="2380" priority="2641" operator="equal">
      <formula>"NÃO"</formula>
    </cfRule>
    <cfRule type="cellIs" dxfId="2379" priority="2642" operator="equal">
      <formula>"SIM"</formula>
    </cfRule>
  </conditionalFormatting>
  <conditionalFormatting sqref="Z126:Z127">
    <cfRule type="cellIs" dxfId="2378" priority="2640" operator="equal">
      <formula>"OPORTUNIDADE"</formula>
    </cfRule>
  </conditionalFormatting>
  <conditionalFormatting sqref="Z126:Z127">
    <cfRule type="cellIs" dxfId="2377" priority="2638" operator="equal">
      <formula>"NÃO"</formula>
    </cfRule>
    <cfRule type="cellIs" dxfId="2376" priority="2639" operator="equal">
      <formula>"SIM"</formula>
    </cfRule>
  </conditionalFormatting>
  <conditionalFormatting sqref="Z126:Z127">
    <cfRule type="cellIs" dxfId="2375" priority="2637" operator="equal">
      <formula>"OPORTUNIDADE"</formula>
    </cfRule>
  </conditionalFormatting>
  <conditionalFormatting sqref="Z126:Z127">
    <cfRule type="cellIs" dxfId="2374" priority="2635" operator="equal">
      <formula>"NÃO"</formula>
    </cfRule>
    <cfRule type="cellIs" dxfId="2373" priority="2636" operator="equal">
      <formula>"SIM"</formula>
    </cfRule>
  </conditionalFormatting>
  <conditionalFormatting sqref="Z126:Z127">
    <cfRule type="cellIs" dxfId="2372" priority="2634" operator="equal">
      <formula>"OPORTUNIDADE"</formula>
    </cfRule>
  </conditionalFormatting>
  <conditionalFormatting sqref="Z126:Z127">
    <cfRule type="cellIs" dxfId="2371" priority="2632" operator="equal">
      <formula>"NÃO"</formula>
    </cfRule>
    <cfRule type="cellIs" dxfId="2370" priority="2633" operator="equal">
      <formula>"SIM"</formula>
    </cfRule>
  </conditionalFormatting>
  <conditionalFormatting sqref="Z126:Z127">
    <cfRule type="cellIs" dxfId="2369" priority="2631" operator="equal">
      <formula>"OPORTUNIDADE"</formula>
    </cfRule>
  </conditionalFormatting>
  <conditionalFormatting sqref="Z126:Z127">
    <cfRule type="cellIs" dxfId="2368" priority="2629" operator="equal">
      <formula>"NÃO"</formula>
    </cfRule>
    <cfRule type="cellIs" dxfId="2367" priority="2630" operator="equal">
      <formula>"SIM"</formula>
    </cfRule>
  </conditionalFormatting>
  <conditionalFormatting sqref="Z126:Z127">
    <cfRule type="cellIs" dxfId="2366" priority="2628" operator="equal">
      <formula>"OPORTUNIDADE"</formula>
    </cfRule>
  </conditionalFormatting>
  <conditionalFormatting sqref="Z126:Z127">
    <cfRule type="cellIs" dxfId="2365" priority="2626" operator="equal">
      <formula>"NÃO"</formula>
    </cfRule>
    <cfRule type="cellIs" dxfId="2364" priority="2627" operator="equal">
      <formula>"SIM"</formula>
    </cfRule>
  </conditionalFormatting>
  <conditionalFormatting sqref="Z126:Z127">
    <cfRule type="cellIs" dxfId="2363" priority="2625" operator="equal">
      <formula>"OPORTUNIDADE"</formula>
    </cfRule>
  </conditionalFormatting>
  <conditionalFormatting sqref="Z126:Z127">
    <cfRule type="cellIs" dxfId="2362" priority="2623" operator="equal">
      <formula>"NÃO"</formula>
    </cfRule>
    <cfRule type="cellIs" dxfId="2361" priority="2624" operator="equal">
      <formula>"SIM"</formula>
    </cfRule>
  </conditionalFormatting>
  <conditionalFormatting sqref="Y126:Y133">
    <cfRule type="cellIs" dxfId="2360" priority="2622" operator="equal">
      <formula>"OPORTUNIDADE"</formula>
    </cfRule>
  </conditionalFormatting>
  <conditionalFormatting sqref="Y126:Y133">
    <cfRule type="cellIs" dxfId="2359" priority="2620" operator="equal">
      <formula>"NÃO"</formula>
    </cfRule>
    <cfRule type="cellIs" dxfId="2358" priority="2621" operator="equal">
      <formula>"SIM"</formula>
    </cfRule>
  </conditionalFormatting>
  <conditionalFormatting sqref="Z126:Z127">
    <cfRule type="cellIs" dxfId="2357" priority="2619" operator="equal">
      <formula>"OPORTUNIDADE"</formula>
    </cfRule>
  </conditionalFormatting>
  <conditionalFormatting sqref="Z126:Z127">
    <cfRule type="cellIs" dxfId="2356" priority="2617" operator="equal">
      <formula>"NÃO"</formula>
    </cfRule>
    <cfRule type="cellIs" dxfId="2355" priority="2618" operator="equal">
      <formula>"SIM"</formula>
    </cfRule>
  </conditionalFormatting>
  <conditionalFormatting sqref="Z126:Z127">
    <cfRule type="cellIs" dxfId="2354" priority="2616" operator="equal">
      <formula>"OPORTUNIDADE"</formula>
    </cfRule>
  </conditionalFormatting>
  <conditionalFormatting sqref="Z126:Z127">
    <cfRule type="cellIs" dxfId="2353" priority="2614" operator="equal">
      <formula>"NÃO"</formula>
    </cfRule>
    <cfRule type="cellIs" dxfId="2352" priority="2615" operator="equal">
      <formula>"SIM"</formula>
    </cfRule>
  </conditionalFormatting>
  <conditionalFormatting sqref="Z126:Z127">
    <cfRule type="cellIs" dxfId="2351" priority="2613" operator="equal">
      <formula>"OPORTUNIDADE"</formula>
    </cfRule>
  </conditionalFormatting>
  <conditionalFormatting sqref="Z126:Z127">
    <cfRule type="cellIs" dxfId="2350" priority="2611" operator="equal">
      <formula>"NÃO"</formula>
    </cfRule>
    <cfRule type="cellIs" dxfId="2349" priority="2612" operator="equal">
      <formula>"SIM"</formula>
    </cfRule>
  </conditionalFormatting>
  <conditionalFormatting sqref="Z126:Z127">
    <cfRule type="cellIs" dxfId="2348" priority="2610" operator="equal">
      <formula>"OPORTUNIDADE"</formula>
    </cfRule>
  </conditionalFormatting>
  <conditionalFormatting sqref="Z126:Z127">
    <cfRule type="cellIs" dxfId="2347" priority="2608" operator="equal">
      <formula>"NÃO"</formula>
    </cfRule>
    <cfRule type="cellIs" dxfId="2346" priority="2609" operator="equal">
      <formula>"SIM"</formula>
    </cfRule>
  </conditionalFormatting>
  <conditionalFormatting sqref="Z126:Z127">
    <cfRule type="cellIs" dxfId="2345" priority="2607" operator="equal">
      <formula>"OPORTUNIDADE"</formula>
    </cfRule>
  </conditionalFormatting>
  <conditionalFormatting sqref="Z126:Z127">
    <cfRule type="cellIs" dxfId="2344" priority="2605" operator="equal">
      <formula>"NÃO"</formula>
    </cfRule>
    <cfRule type="cellIs" dxfId="2343" priority="2606" operator="equal">
      <formula>"SIM"</formula>
    </cfRule>
  </conditionalFormatting>
  <conditionalFormatting sqref="Z126:Z127">
    <cfRule type="cellIs" dxfId="2342" priority="2604" operator="equal">
      <formula>"OPORTUNIDADE"</formula>
    </cfRule>
  </conditionalFormatting>
  <conditionalFormatting sqref="Z126:Z127">
    <cfRule type="cellIs" dxfId="2341" priority="2602" operator="equal">
      <formula>"NÃO"</formula>
    </cfRule>
    <cfRule type="cellIs" dxfId="2340" priority="2603" operator="equal">
      <formula>"SIM"</formula>
    </cfRule>
  </conditionalFormatting>
  <conditionalFormatting sqref="Z126:Z127">
    <cfRule type="cellIs" dxfId="2339" priority="2601" operator="equal">
      <formula>"OPORTUNIDADE"</formula>
    </cfRule>
  </conditionalFormatting>
  <conditionalFormatting sqref="Z126:Z127">
    <cfRule type="cellIs" dxfId="2338" priority="2599" operator="equal">
      <formula>"NÃO"</formula>
    </cfRule>
    <cfRule type="cellIs" dxfId="2337" priority="2600" operator="equal">
      <formula>"SIM"</formula>
    </cfRule>
  </conditionalFormatting>
  <conditionalFormatting sqref="Z126:Z127">
    <cfRule type="cellIs" dxfId="2336" priority="2598" operator="equal">
      <formula>"OPORTUNIDADE"</formula>
    </cfRule>
  </conditionalFormatting>
  <conditionalFormatting sqref="Z126:Z127">
    <cfRule type="cellIs" dxfId="2335" priority="2596" operator="equal">
      <formula>"NÃO"</formula>
    </cfRule>
    <cfRule type="cellIs" dxfId="2334" priority="2597" operator="equal">
      <formula>"SIM"</formula>
    </cfRule>
  </conditionalFormatting>
  <conditionalFormatting sqref="Z126:Z127">
    <cfRule type="cellIs" dxfId="2333" priority="2595" operator="equal">
      <formula>"OPORTUNIDADE"</formula>
    </cfRule>
  </conditionalFormatting>
  <conditionalFormatting sqref="Z126:Z127">
    <cfRule type="cellIs" dxfId="2332" priority="2593" operator="equal">
      <formula>"NÃO"</formula>
    </cfRule>
    <cfRule type="cellIs" dxfId="2331" priority="2594" operator="equal">
      <formula>"SIM"</formula>
    </cfRule>
  </conditionalFormatting>
  <conditionalFormatting sqref="Z126:Z127">
    <cfRule type="cellIs" dxfId="2330" priority="2592" operator="equal">
      <formula>"OPORTUNIDADE"</formula>
    </cfRule>
  </conditionalFormatting>
  <conditionalFormatting sqref="Z126:Z127">
    <cfRule type="cellIs" dxfId="2329" priority="2590" operator="equal">
      <formula>"NÃO"</formula>
    </cfRule>
    <cfRule type="cellIs" dxfId="2328" priority="2591" operator="equal">
      <formula>"SIM"</formula>
    </cfRule>
  </conditionalFormatting>
  <conditionalFormatting sqref="Z126:Z127">
    <cfRule type="cellIs" dxfId="2327" priority="2589" operator="equal">
      <formula>"OPORTUNIDADE"</formula>
    </cfRule>
  </conditionalFormatting>
  <conditionalFormatting sqref="Z126:Z127">
    <cfRule type="cellIs" dxfId="2326" priority="2587" operator="equal">
      <formula>"NÃO"</formula>
    </cfRule>
    <cfRule type="cellIs" dxfId="2325" priority="2588" operator="equal">
      <formula>"SIM"</formula>
    </cfRule>
  </conditionalFormatting>
  <conditionalFormatting sqref="Z126:Z127">
    <cfRule type="cellIs" dxfId="2324" priority="2586" operator="equal">
      <formula>"OPORTUNIDADE"</formula>
    </cfRule>
  </conditionalFormatting>
  <conditionalFormatting sqref="Z126:Z127">
    <cfRule type="cellIs" dxfId="2323" priority="2584" operator="equal">
      <formula>"NÃO"</formula>
    </cfRule>
    <cfRule type="cellIs" dxfId="2322" priority="2585" operator="equal">
      <formula>"SIM"</formula>
    </cfRule>
  </conditionalFormatting>
  <conditionalFormatting sqref="Z126:Z127">
    <cfRule type="cellIs" dxfId="2321" priority="2583" operator="equal">
      <formula>"OPORTUNIDADE"</formula>
    </cfRule>
  </conditionalFormatting>
  <conditionalFormatting sqref="Z126:Z127">
    <cfRule type="cellIs" dxfId="2320" priority="2581" operator="equal">
      <formula>"NÃO"</formula>
    </cfRule>
    <cfRule type="cellIs" dxfId="2319" priority="2582" operator="equal">
      <formula>"SIM"</formula>
    </cfRule>
  </conditionalFormatting>
  <conditionalFormatting sqref="Z126:Z127">
    <cfRule type="cellIs" dxfId="2318" priority="2580" operator="equal">
      <formula>"OPORTUNIDADE"</formula>
    </cfRule>
  </conditionalFormatting>
  <conditionalFormatting sqref="Z126:Z127">
    <cfRule type="cellIs" dxfId="2317" priority="2578" operator="equal">
      <formula>"NÃO"</formula>
    </cfRule>
    <cfRule type="cellIs" dxfId="2316" priority="2579" operator="equal">
      <formula>"SIM"</formula>
    </cfRule>
  </conditionalFormatting>
  <conditionalFormatting sqref="Z126:Z127">
    <cfRule type="cellIs" dxfId="2315" priority="2577" operator="equal">
      <formula>"OPORTUNIDADE"</formula>
    </cfRule>
  </conditionalFormatting>
  <conditionalFormatting sqref="Z126:Z127">
    <cfRule type="cellIs" dxfId="2314" priority="2575" operator="equal">
      <formula>"NÃO"</formula>
    </cfRule>
    <cfRule type="cellIs" dxfId="2313" priority="2576" operator="equal">
      <formula>"SIM"</formula>
    </cfRule>
  </conditionalFormatting>
  <conditionalFormatting sqref="Z126:Z127">
    <cfRule type="cellIs" dxfId="2312" priority="2574" operator="equal">
      <formula>"OPORTUNIDADE"</formula>
    </cfRule>
  </conditionalFormatting>
  <conditionalFormatting sqref="Z126:Z127">
    <cfRule type="cellIs" dxfId="2311" priority="2572" operator="equal">
      <formula>"NÃO"</formula>
    </cfRule>
    <cfRule type="cellIs" dxfId="2310" priority="2573" operator="equal">
      <formula>"SIM"</formula>
    </cfRule>
  </conditionalFormatting>
  <conditionalFormatting sqref="Z126:Z127">
    <cfRule type="cellIs" dxfId="2309" priority="2571" operator="equal">
      <formula>"OPORTUNIDADE"</formula>
    </cfRule>
  </conditionalFormatting>
  <conditionalFormatting sqref="Z126:Z127">
    <cfRule type="cellIs" dxfId="2308" priority="2569" operator="equal">
      <formula>"NÃO"</formula>
    </cfRule>
    <cfRule type="cellIs" dxfId="2307" priority="2570" operator="equal">
      <formula>"SIM"</formula>
    </cfRule>
  </conditionalFormatting>
  <conditionalFormatting sqref="Z126:Z127">
    <cfRule type="cellIs" dxfId="2306" priority="2568" operator="equal">
      <formula>"OPORTUNIDADE"</formula>
    </cfRule>
  </conditionalFormatting>
  <conditionalFormatting sqref="Z126:Z127">
    <cfRule type="cellIs" dxfId="2305" priority="2566" operator="equal">
      <formula>"NÃO"</formula>
    </cfRule>
    <cfRule type="cellIs" dxfId="2304" priority="2567" operator="equal">
      <formula>"SIM"</formula>
    </cfRule>
  </conditionalFormatting>
  <conditionalFormatting sqref="Y126:Y133">
    <cfRule type="cellIs" dxfId="2303" priority="2565" operator="equal">
      <formula>"OPORTUNIDADE"</formula>
    </cfRule>
  </conditionalFormatting>
  <conditionalFormatting sqref="Y126:Y133">
    <cfRule type="cellIs" dxfId="2302" priority="2563" operator="equal">
      <formula>"NÃO"</formula>
    </cfRule>
    <cfRule type="cellIs" dxfId="2301" priority="2564" operator="equal">
      <formula>"SIM"</formula>
    </cfRule>
  </conditionalFormatting>
  <conditionalFormatting sqref="Z126:Z127">
    <cfRule type="cellIs" dxfId="2300" priority="2562" operator="equal">
      <formula>"OPORTUNIDADE"</formula>
    </cfRule>
  </conditionalFormatting>
  <conditionalFormatting sqref="Z126:Z127">
    <cfRule type="cellIs" dxfId="2299" priority="2560" operator="equal">
      <formula>"NÃO"</formula>
    </cfRule>
    <cfRule type="cellIs" dxfId="2298" priority="2561" operator="equal">
      <formula>"SIM"</formula>
    </cfRule>
  </conditionalFormatting>
  <conditionalFormatting sqref="Z126:Z127">
    <cfRule type="cellIs" dxfId="2297" priority="2559" operator="equal">
      <formula>"OPORTUNIDADE"</formula>
    </cfRule>
  </conditionalFormatting>
  <conditionalFormatting sqref="Z126:Z127">
    <cfRule type="cellIs" dxfId="2296" priority="2557" operator="equal">
      <formula>"NÃO"</formula>
    </cfRule>
    <cfRule type="cellIs" dxfId="2295" priority="2558" operator="equal">
      <formula>"SIM"</formula>
    </cfRule>
  </conditionalFormatting>
  <conditionalFormatting sqref="Z126:Z127">
    <cfRule type="cellIs" dxfId="2294" priority="2556" operator="equal">
      <formula>"OPORTUNIDADE"</formula>
    </cfRule>
  </conditionalFormatting>
  <conditionalFormatting sqref="Z126:Z127">
    <cfRule type="cellIs" dxfId="2293" priority="2554" operator="equal">
      <formula>"NÃO"</formula>
    </cfRule>
    <cfRule type="cellIs" dxfId="2292" priority="2555" operator="equal">
      <formula>"SIM"</formula>
    </cfRule>
  </conditionalFormatting>
  <conditionalFormatting sqref="Z126:Z127">
    <cfRule type="cellIs" dxfId="2291" priority="2553" operator="equal">
      <formula>"OPORTUNIDADE"</formula>
    </cfRule>
  </conditionalFormatting>
  <conditionalFormatting sqref="Z126:Z127">
    <cfRule type="cellIs" dxfId="2290" priority="2551" operator="equal">
      <formula>"NÃO"</formula>
    </cfRule>
    <cfRule type="cellIs" dxfId="2289" priority="2552" operator="equal">
      <formula>"SIM"</formula>
    </cfRule>
  </conditionalFormatting>
  <conditionalFormatting sqref="Z126:Z127">
    <cfRule type="cellIs" dxfId="2288" priority="2550" operator="equal">
      <formula>"OPORTUNIDADE"</formula>
    </cfRule>
  </conditionalFormatting>
  <conditionalFormatting sqref="Z126:Z127">
    <cfRule type="cellIs" dxfId="2287" priority="2548" operator="equal">
      <formula>"NÃO"</formula>
    </cfRule>
    <cfRule type="cellIs" dxfId="2286" priority="2549" operator="equal">
      <formula>"SIM"</formula>
    </cfRule>
  </conditionalFormatting>
  <conditionalFormatting sqref="Y126:Y133">
    <cfRule type="cellIs" dxfId="2285" priority="2547" operator="equal">
      <formula>"OPORTUNIDADE"</formula>
    </cfRule>
  </conditionalFormatting>
  <conditionalFormatting sqref="Y126:Y133">
    <cfRule type="cellIs" dxfId="2284" priority="2545" operator="equal">
      <formula>"NÃO"</formula>
    </cfRule>
    <cfRule type="cellIs" dxfId="2283" priority="2546" operator="equal">
      <formula>"SIM"</formula>
    </cfRule>
  </conditionalFormatting>
  <conditionalFormatting sqref="Z126:Z127">
    <cfRule type="cellIs" dxfId="2282" priority="2544" operator="equal">
      <formula>"OPORTUNIDADE"</formula>
    </cfRule>
  </conditionalFormatting>
  <conditionalFormatting sqref="Z126:Z127">
    <cfRule type="cellIs" dxfId="2281" priority="2542" operator="equal">
      <formula>"NÃO"</formula>
    </cfRule>
    <cfRule type="cellIs" dxfId="2280" priority="2543" operator="equal">
      <formula>"SIM"</formula>
    </cfRule>
  </conditionalFormatting>
  <conditionalFormatting sqref="Z126:Z127">
    <cfRule type="cellIs" dxfId="2279" priority="2541" operator="equal">
      <formula>"OPORTUNIDADE"</formula>
    </cfRule>
  </conditionalFormatting>
  <conditionalFormatting sqref="Z126:Z127">
    <cfRule type="cellIs" dxfId="2278" priority="2539" operator="equal">
      <formula>"NÃO"</formula>
    </cfRule>
    <cfRule type="cellIs" dxfId="2277" priority="2540" operator="equal">
      <formula>"SIM"</formula>
    </cfRule>
  </conditionalFormatting>
  <conditionalFormatting sqref="Z126:Z127">
    <cfRule type="cellIs" dxfId="2276" priority="2538" operator="equal">
      <formula>"OPORTUNIDADE"</formula>
    </cfRule>
  </conditionalFormatting>
  <conditionalFormatting sqref="Z126:Z127">
    <cfRule type="cellIs" dxfId="2275" priority="2536" operator="equal">
      <formula>"NÃO"</formula>
    </cfRule>
    <cfRule type="cellIs" dxfId="2274" priority="2537" operator="equal">
      <formula>"SIM"</formula>
    </cfRule>
  </conditionalFormatting>
  <conditionalFormatting sqref="Z126:Z127">
    <cfRule type="cellIs" dxfId="2273" priority="2535" operator="equal">
      <formula>"OPORTUNIDADE"</formula>
    </cfRule>
  </conditionalFormatting>
  <conditionalFormatting sqref="Z126:Z127">
    <cfRule type="cellIs" dxfId="2272" priority="2533" operator="equal">
      <formula>"NÃO"</formula>
    </cfRule>
    <cfRule type="cellIs" dxfId="2271" priority="2534" operator="equal">
      <formula>"SIM"</formula>
    </cfRule>
  </conditionalFormatting>
  <conditionalFormatting sqref="Z126:Z127">
    <cfRule type="cellIs" dxfId="2270" priority="2532" operator="equal">
      <formula>"OPORTUNIDADE"</formula>
    </cfRule>
  </conditionalFormatting>
  <conditionalFormatting sqref="Z126:Z127">
    <cfRule type="cellIs" dxfId="2269" priority="2530" operator="equal">
      <formula>"NÃO"</formula>
    </cfRule>
    <cfRule type="cellIs" dxfId="2268" priority="2531" operator="equal">
      <formula>"SIM"</formula>
    </cfRule>
  </conditionalFormatting>
  <conditionalFormatting sqref="Z126:Z127">
    <cfRule type="cellIs" dxfId="2267" priority="2529" operator="equal">
      <formula>"OPORTUNIDADE"</formula>
    </cfRule>
  </conditionalFormatting>
  <conditionalFormatting sqref="Z126:Z127">
    <cfRule type="cellIs" dxfId="2266" priority="2527" operator="equal">
      <formula>"NÃO"</formula>
    </cfRule>
    <cfRule type="cellIs" dxfId="2265" priority="2528" operator="equal">
      <formula>"SIM"</formula>
    </cfRule>
  </conditionalFormatting>
  <conditionalFormatting sqref="Z126:Z127">
    <cfRule type="cellIs" dxfId="2264" priority="2526" operator="equal">
      <formula>"OPORTUNIDADE"</formula>
    </cfRule>
  </conditionalFormatting>
  <conditionalFormatting sqref="Z126:Z127">
    <cfRule type="cellIs" dxfId="2263" priority="2524" operator="equal">
      <formula>"NÃO"</formula>
    </cfRule>
    <cfRule type="cellIs" dxfId="2262" priority="2525" operator="equal">
      <formula>"SIM"</formula>
    </cfRule>
  </conditionalFormatting>
  <conditionalFormatting sqref="Z126:Z127">
    <cfRule type="cellIs" dxfId="2261" priority="2523" operator="equal">
      <formula>"OPORTUNIDADE"</formula>
    </cfRule>
  </conditionalFormatting>
  <conditionalFormatting sqref="Z126:Z127">
    <cfRule type="cellIs" dxfId="2260" priority="2521" operator="equal">
      <formula>"NÃO"</formula>
    </cfRule>
    <cfRule type="cellIs" dxfId="2259" priority="2522" operator="equal">
      <formula>"SIM"</formula>
    </cfRule>
  </conditionalFormatting>
  <conditionalFormatting sqref="Z126:Z127">
    <cfRule type="cellIs" dxfId="2258" priority="2520" operator="equal">
      <formula>"OPORTUNIDADE"</formula>
    </cfRule>
  </conditionalFormatting>
  <conditionalFormatting sqref="Z126:Z127">
    <cfRule type="cellIs" dxfId="2257" priority="2518" operator="equal">
      <formula>"NÃO"</formula>
    </cfRule>
    <cfRule type="cellIs" dxfId="2256" priority="2519" operator="equal">
      <formula>"SIM"</formula>
    </cfRule>
  </conditionalFormatting>
  <conditionalFormatting sqref="Z126:Z127">
    <cfRule type="cellIs" dxfId="2255" priority="2517" operator="equal">
      <formula>"OPORTUNIDADE"</formula>
    </cfRule>
  </conditionalFormatting>
  <conditionalFormatting sqref="Z126:Z127">
    <cfRule type="cellIs" dxfId="2254" priority="2515" operator="equal">
      <formula>"NÃO"</formula>
    </cfRule>
    <cfRule type="cellIs" dxfId="2253" priority="2516" operator="equal">
      <formula>"SIM"</formula>
    </cfRule>
  </conditionalFormatting>
  <conditionalFormatting sqref="Z128">
    <cfRule type="cellIs" dxfId="2252" priority="2514" operator="equal">
      <formula>"OPORTUNIDADE"</formula>
    </cfRule>
  </conditionalFormatting>
  <conditionalFormatting sqref="Z128">
    <cfRule type="cellIs" dxfId="2251" priority="2512" operator="equal">
      <formula>"NÃO"</formula>
    </cfRule>
    <cfRule type="cellIs" dxfId="2250" priority="2513" operator="equal">
      <formula>"SIM"</formula>
    </cfRule>
  </conditionalFormatting>
  <conditionalFormatting sqref="Z128">
    <cfRule type="cellIs" dxfId="2249" priority="2511" operator="equal">
      <formula>"OPORTUNIDADE"</formula>
    </cfRule>
  </conditionalFormatting>
  <conditionalFormatting sqref="Z128">
    <cfRule type="cellIs" dxfId="2248" priority="2509" operator="equal">
      <formula>"NÃO"</formula>
    </cfRule>
    <cfRule type="cellIs" dxfId="2247" priority="2510" operator="equal">
      <formula>"SIM"</formula>
    </cfRule>
  </conditionalFormatting>
  <conditionalFormatting sqref="Z128">
    <cfRule type="cellIs" dxfId="2246" priority="2508" operator="equal">
      <formula>"OPORTUNIDADE"</formula>
    </cfRule>
  </conditionalFormatting>
  <conditionalFormatting sqref="Z128">
    <cfRule type="cellIs" dxfId="2245" priority="2506" operator="equal">
      <formula>"NÃO"</formula>
    </cfRule>
    <cfRule type="cellIs" dxfId="2244" priority="2507" operator="equal">
      <formula>"SIM"</formula>
    </cfRule>
  </conditionalFormatting>
  <conditionalFormatting sqref="Z128">
    <cfRule type="cellIs" dxfId="2243" priority="2505" operator="equal">
      <formula>"OPORTUNIDADE"</formula>
    </cfRule>
  </conditionalFormatting>
  <conditionalFormatting sqref="Z128">
    <cfRule type="cellIs" dxfId="2242" priority="2503" operator="equal">
      <formula>"NÃO"</formula>
    </cfRule>
    <cfRule type="cellIs" dxfId="2241" priority="2504" operator="equal">
      <formula>"SIM"</formula>
    </cfRule>
  </conditionalFormatting>
  <conditionalFormatting sqref="Z128">
    <cfRule type="cellIs" dxfId="2240" priority="2502" operator="equal">
      <formula>"OPORTUNIDADE"</formula>
    </cfRule>
  </conditionalFormatting>
  <conditionalFormatting sqref="Z128">
    <cfRule type="cellIs" dxfId="2239" priority="2500" operator="equal">
      <formula>"NÃO"</formula>
    </cfRule>
    <cfRule type="cellIs" dxfId="2238" priority="2501" operator="equal">
      <formula>"SIM"</formula>
    </cfRule>
  </conditionalFormatting>
  <conditionalFormatting sqref="Z128:Z129">
    <cfRule type="cellIs" dxfId="2237" priority="2499" operator="equal">
      <formula>"OPORTUNIDADE"</formula>
    </cfRule>
  </conditionalFormatting>
  <conditionalFormatting sqref="Z128:Z129">
    <cfRule type="cellIs" dxfId="2236" priority="2497" operator="equal">
      <formula>"NÃO"</formula>
    </cfRule>
    <cfRule type="cellIs" dxfId="2235" priority="2498" operator="equal">
      <formula>"SIM"</formula>
    </cfRule>
  </conditionalFormatting>
  <conditionalFormatting sqref="Y128:Y129">
    <cfRule type="cellIs" dxfId="2234" priority="2496" operator="equal">
      <formula>"OPORTUNIDADE"</formula>
    </cfRule>
  </conditionalFormatting>
  <conditionalFormatting sqref="Y128:Y129">
    <cfRule type="cellIs" dxfId="2233" priority="2494" operator="equal">
      <formula>"NÃO"</formula>
    </cfRule>
    <cfRule type="cellIs" dxfId="2232" priority="2495" operator="equal">
      <formula>"SIM"</formula>
    </cfRule>
  </conditionalFormatting>
  <conditionalFormatting sqref="Z128:Z130">
    <cfRule type="cellIs" dxfId="2231" priority="2493" operator="equal">
      <formula>"OPORTUNIDADE"</formula>
    </cfRule>
  </conditionalFormatting>
  <conditionalFormatting sqref="Z128:Z130">
    <cfRule type="cellIs" dxfId="2230" priority="2491" operator="equal">
      <formula>"NÃO"</formula>
    </cfRule>
    <cfRule type="cellIs" dxfId="2229" priority="2492" operator="equal">
      <formula>"SIM"</formula>
    </cfRule>
  </conditionalFormatting>
  <conditionalFormatting sqref="Z128:Z130">
    <cfRule type="cellIs" dxfId="2228" priority="2490" operator="equal">
      <formula>"OPORTUNIDADE"</formula>
    </cfRule>
  </conditionalFormatting>
  <conditionalFormatting sqref="Z128:Z130">
    <cfRule type="cellIs" dxfId="2227" priority="2488" operator="equal">
      <formula>"NÃO"</formula>
    </cfRule>
    <cfRule type="cellIs" dxfId="2226" priority="2489" operator="equal">
      <formula>"SIM"</formula>
    </cfRule>
  </conditionalFormatting>
  <conditionalFormatting sqref="Z128:Z130">
    <cfRule type="cellIs" dxfId="2225" priority="2487" operator="equal">
      <formula>"OPORTUNIDADE"</formula>
    </cfRule>
  </conditionalFormatting>
  <conditionalFormatting sqref="Z128:Z130">
    <cfRule type="cellIs" dxfId="2224" priority="2485" operator="equal">
      <formula>"NÃO"</formula>
    </cfRule>
    <cfRule type="cellIs" dxfId="2223" priority="2486" operator="equal">
      <formula>"SIM"</formula>
    </cfRule>
  </conditionalFormatting>
  <conditionalFormatting sqref="Z128:Z130">
    <cfRule type="cellIs" dxfId="2222" priority="2484" operator="equal">
      <formula>"OPORTUNIDADE"</formula>
    </cfRule>
  </conditionalFormatting>
  <conditionalFormatting sqref="Z128:Z130">
    <cfRule type="cellIs" dxfId="2221" priority="2482" operator="equal">
      <formula>"NÃO"</formula>
    </cfRule>
    <cfRule type="cellIs" dxfId="2220" priority="2483" operator="equal">
      <formula>"SIM"</formula>
    </cfRule>
  </conditionalFormatting>
  <conditionalFormatting sqref="Z128:Z130">
    <cfRule type="cellIs" dxfId="2219" priority="2481" operator="equal">
      <formula>"OPORTUNIDADE"</formula>
    </cfRule>
  </conditionalFormatting>
  <conditionalFormatting sqref="Z128:Z130">
    <cfRule type="cellIs" dxfId="2218" priority="2479" operator="equal">
      <formula>"NÃO"</formula>
    </cfRule>
    <cfRule type="cellIs" dxfId="2217" priority="2480" operator="equal">
      <formula>"SIM"</formula>
    </cfRule>
  </conditionalFormatting>
  <conditionalFormatting sqref="Z128:Z130">
    <cfRule type="cellIs" dxfId="2216" priority="2478" operator="equal">
      <formula>"OPORTUNIDADE"</formula>
    </cfRule>
  </conditionalFormatting>
  <conditionalFormatting sqref="Z128:Z130">
    <cfRule type="cellIs" dxfId="2215" priority="2476" operator="equal">
      <formula>"NÃO"</formula>
    </cfRule>
    <cfRule type="cellIs" dxfId="2214" priority="2477" operator="equal">
      <formula>"SIM"</formula>
    </cfRule>
  </conditionalFormatting>
  <conditionalFormatting sqref="Z128:Z130">
    <cfRule type="cellIs" dxfId="2213" priority="2475" operator="equal">
      <formula>"OPORTUNIDADE"</formula>
    </cfRule>
  </conditionalFormatting>
  <conditionalFormatting sqref="Z128:Z130">
    <cfRule type="cellIs" dxfId="2212" priority="2473" operator="equal">
      <formula>"NÃO"</formula>
    </cfRule>
    <cfRule type="cellIs" dxfId="2211" priority="2474" operator="equal">
      <formula>"SIM"</formula>
    </cfRule>
  </conditionalFormatting>
  <conditionalFormatting sqref="Z128:Z130">
    <cfRule type="cellIs" dxfId="2210" priority="2472" operator="equal">
      <formula>"OPORTUNIDADE"</formula>
    </cfRule>
  </conditionalFormatting>
  <conditionalFormatting sqref="Z128:Z130">
    <cfRule type="cellIs" dxfId="2209" priority="2470" operator="equal">
      <formula>"NÃO"</formula>
    </cfRule>
    <cfRule type="cellIs" dxfId="2208" priority="2471" operator="equal">
      <formula>"SIM"</formula>
    </cfRule>
  </conditionalFormatting>
  <conditionalFormatting sqref="Z128:Z130">
    <cfRule type="cellIs" dxfId="2207" priority="2469" operator="equal">
      <formula>"OPORTUNIDADE"</formula>
    </cfRule>
  </conditionalFormatting>
  <conditionalFormatting sqref="Z128:Z130">
    <cfRule type="cellIs" dxfId="2206" priority="2467" operator="equal">
      <formula>"NÃO"</formula>
    </cfRule>
    <cfRule type="cellIs" dxfId="2205" priority="2468" operator="equal">
      <formula>"SIM"</formula>
    </cfRule>
  </conditionalFormatting>
  <conditionalFormatting sqref="Z128:Z130">
    <cfRule type="cellIs" dxfId="2204" priority="2466" operator="equal">
      <formula>"OPORTUNIDADE"</formula>
    </cfRule>
  </conditionalFormatting>
  <conditionalFormatting sqref="Z128:Z130">
    <cfRule type="cellIs" dxfId="2203" priority="2464" operator="equal">
      <formula>"NÃO"</formula>
    </cfRule>
    <cfRule type="cellIs" dxfId="2202" priority="2465" operator="equal">
      <formula>"SIM"</formula>
    </cfRule>
  </conditionalFormatting>
  <conditionalFormatting sqref="Z128:Z130">
    <cfRule type="cellIs" dxfId="2201" priority="2463" operator="equal">
      <formula>"OPORTUNIDADE"</formula>
    </cfRule>
  </conditionalFormatting>
  <conditionalFormatting sqref="Z128:Z130">
    <cfRule type="cellIs" dxfId="2200" priority="2461" operator="equal">
      <formula>"NÃO"</formula>
    </cfRule>
    <cfRule type="cellIs" dxfId="2199" priority="2462" operator="equal">
      <formula>"SIM"</formula>
    </cfRule>
  </conditionalFormatting>
  <conditionalFormatting sqref="Z128:Z130">
    <cfRule type="cellIs" dxfId="2198" priority="2460" operator="equal">
      <formula>"OPORTUNIDADE"</formula>
    </cfRule>
  </conditionalFormatting>
  <conditionalFormatting sqref="Z128:Z130">
    <cfRule type="cellIs" dxfId="2197" priority="2458" operator="equal">
      <formula>"NÃO"</formula>
    </cfRule>
    <cfRule type="cellIs" dxfId="2196" priority="2459" operator="equal">
      <formula>"SIM"</formula>
    </cfRule>
  </conditionalFormatting>
  <conditionalFormatting sqref="Z128:Z130">
    <cfRule type="cellIs" dxfId="2195" priority="2457" operator="equal">
      <formula>"OPORTUNIDADE"</formula>
    </cfRule>
  </conditionalFormatting>
  <conditionalFormatting sqref="Z128:Z130">
    <cfRule type="cellIs" dxfId="2194" priority="2455" operator="equal">
      <formula>"NÃO"</formula>
    </cfRule>
    <cfRule type="cellIs" dxfId="2193" priority="2456" operator="equal">
      <formula>"SIM"</formula>
    </cfRule>
  </conditionalFormatting>
  <conditionalFormatting sqref="Z128:Z130">
    <cfRule type="cellIs" dxfId="2192" priority="2454" operator="equal">
      <formula>"OPORTUNIDADE"</formula>
    </cfRule>
  </conditionalFormatting>
  <conditionalFormatting sqref="Z128:Z130">
    <cfRule type="cellIs" dxfId="2191" priority="2452" operator="equal">
      <formula>"NÃO"</formula>
    </cfRule>
    <cfRule type="cellIs" dxfId="2190" priority="2453" operator="equal">
      <formula>"SIM"</formula>
    </cfRule>
  </conditionalFormatting>
  <conditionalFormatting sqref="Z128:Z130">
    <cfRule type="cellIs" dxfId="2189" priority="2451" operator="equal">
      <formula>"OPORTUNIDADE"</formula>
    </cfRule>
  </conditionalFormatting>
  <conditionalFormatting sqref="Z128:Z130">
    <cfRule type="cellIs" dxfId="2188" priority="2449" operator="equal">
      <formula>"NÃO"</formula>
    </cfRule>
    <cfRule type="cellIs" dxfId="2187" priority="2450" operator="equal">
      <formula>"SIM"</formula>
    </cfRule>
  </conditionalFormatting>
  <conditionalFormatting sqref="Z128:Z130">
    <cfRule type="cellIs" dxfId="2186" priority="2448" operator="equal">
      <formula>"OPORTUNIDADE"</formula>
    </cfRule>
  </conditionalFormatting>
  <conditionalFormatting sqref="Z128:Z130">
    <cfRule type="cellIs" dxfId="2185" priority="2446" operator="equal">
      <formula>"NÃO"</formula>
    </cfRule>
    <cfRule type="cellIs" dxfId="2184" priority="2447" operator="equal">
      <formula>"SIM"</formula>
    </cfRule>
  </conditionalFormatting>
  <conditionalFormatting sqref="Z128:Z130">
    <cfRule type="cellIs" dxfId="2183" priority="2445" operator="equal">
      <formula>"OPORTUNIDADE"</formula>
    </cfRule>
  </conditionalFormatting>
  <conditionalFormatting sqref="Z128:Z130">
    <cfRule type="cellIs" dxfId="2182" priority="2443" operator="equal">
      <formula>"NÃO"</formula>
    </cfRule>
    <cfRule type="cellIs" dxfId="2181" priority="2444" operator="equal">
      <formula>"SIM"</formula>
    </cfRule>
  </conditionalFormatting>
  <conditionalFormatting sqref="Z128:Z130">
    <cfRule type="cellIs" dxfId="2180" priority="2442" operator="equal">
      <formula>"OPORTUNIDADE"</formula>
    </cfRule>
  </conditionalFormatting>
  <conditionalFormatting sqref="Z128:Z130">
    <cfRule type="cellIs" dxfId="2179" priority="2440" operator="equal">
      <formula>"NÃO"</formula>
    </cfRule>
    <cfRule type="cellIs" dxfId="2178" priority="2441" operator="equal">
      <formula>"SIM"</formula>
    </cfRule>
  </conditionalFormatting>
  <conditionalFormatting sqref="Y128:Y130">
    <cfRule type="cellIs" dxfId="2177" priority="2439" operator="equal">
      <formula>"OPORTUNIDADE"</formula>
    </cfRule>
  </conditionalFormatting>
  <conditionalFormatting sqref="Y128:Y130">
    <cfRule type="cellIs" dxfId="2176" priority="2437" operator="equal">
      <formula>"NÃO"</formula>
    </cfRule>
    <cfRule type="cellIs" dxfId="2175" priority="2438" operator="equal">
      <formula>"SIM"</formula>
    </cfRule>
  </conditionalFormatting>
  <conditionalFormatting sqref="Z128:Z130">
    <cfRule type="cellIs" dxfId="2174" priority="2436" operator="equal">
      <formula>"OPORTUNIDADE"</formula>
    </cfRule>
  </conditionalFormatting>
  <conditionalFormatting sqref="Z128:Z130">
    <cfRule type="cellIs" dxfId="2173" priority="2434" operator="equal">
      <formula>"NÃO"</formula>
    </cfRule>
    <cfRule type="cellIs" dxfId="2172" priority="2435" operator="equal">
      <formula>"SIM"</formula>
    </cfRule>
  </conditionalFormatting>
  <conditionalFormatting sqref="Z128:Z130">
    <cfRule type="cellIs" dxfId="2171" priority="2433" operator="equal">
      <formula>"OPORTUNIDADE"</formula>
    </cfRule>
  </conditionalFormatting>
  <conditionalFormatting sqref="Z128:Z130">
    <cfRule type="cellIs" dxfId="2170" priority="2431" operator="equal">
      <formula>"NÃO"</formula>
    </cfRule>
    <cfRule type="cellIs" dxfId="2169" priority="2432" operator="equal">
      <formula>"SIM"</formula>
    </cfRule>
  </conditionalFormatting>
  <conditionalFormatting sqref="Z128:Z130">
    <cfRule type="cellIs" dxfId="2168" priority="2430" operator="equal">
      <formula>"OPORTUNIDADE"</formula>
    </cfRule>
  </conditionalFormatting>
  <conditionalFormatting sqref="Z128:Z130">
    <cfRule type="cellIs" dxfId="2167" priority="2428" operator="equal">
      <formula>"NÃO"</formula>
    </cfRule>
    <cfRule type="cellIs" dxfId="2166" priority="2429" operator="equal">
      <formula>"SIM"</formula>
    </cfRule>
  </conditionalFormatting>
  <conditionalFormatting sqref="Z128:Z130">
    <cfRule type="cellIs" dxfId="2165" priority="2427" operator="equal">
      <formula>"OPORTUNIDADE"</formula>
    </cfRule>
  </conditionalFormatting>
  <conditionalFormatting sqref="Z128:Z130">
    <cfRule type="cellIs" dxfId="2164" priority="2425" operator="equal">
      <formula>"NÃO"</formula>
    </cfRule>
    <cfRule type="cellIs" dxfId="2163" priority="2426" operator="equal">
      <formula>"SIM"</formula>
    </cfRule>
  </conditionalFormatting>
  <conditionalFormatting sqref="Z128:Z130">
    <cfRule type="cellIs" dxfId="2162" priority="2424" operator="equal">
      <formula>"OPORTUNIDADE"</formula>
    </cfRule>
  </conditionalFormatting>
  <conditionalFormatting sqref="Z128:Z130">
    <cfRule type="cellIs" dxfId="2161" priority="2422" operator="equal">
      <formula>"NÃO"</formula>
    </cfRule>
    <cfRule type="cellIs" dxfId="2160" priority="2423" operator="equal">
      <formula>"SIM"</formula>
    </cfRule>
  </conditionalFormatting>
  <conditionalFormatting sqref="Y128:Y130">
    <cfRule type="cellIs" dxfId="2159" priority="2421" operator="equal">
      <formula>"OPORTUNIDADE"</formula>
    </cfRule>
  </conditionalFormatting>
  <conditionalFormatting sqref="Y128:Y130">
    <cfRule type="cellIs" dxfId="2158" priority="2419" operator="equal">
      <formula>"NÃO"</formula>
    </cfRule>
    <cfRule type="cellIs" dxfId="2157" priority="2420" operator="equal">
      <formula>"SIM"</formula>
    </cfRule>
  </conditionalFormatting>
  <conditionalFormatting sqref="Z129:Z132">
    <cfRule type="cellIs" dxfId="2156" priority="2418" operator="equal">
      <formula>"OPORTUNIDADE"</formula>
    </cfRule>
  </conditionalFormatting>
  <conditionalFormatting sqref="Z129:Z132">
    <cfRule type="cellIs" dxfId="2155" priority="2416" operator="equal">
      <formula>"NÃO"</formula>
    </cfRule>
    <cfRule type="cellIs" dxfId="2154" priority="2417" operator="equal">
      <formula>"SIM"</formula>
    </cfRule>
  </conditionalFormatting>
  <conditionalFormatting sqref="Z129:Z132">
    <cfRule type="cellIs" dxfId="2153" priority="2415" operator="equal">
      <formula>"OPORTUNIDADE"</formula>
    </cfRule>
  </conditionalFormatting>
  <conditionalFormatting sqref="Z129:Z132">
    <cfRule type="cellIs" dxfId="2152" priority="2413" operator="equal">
      <formula>"NÃO"</formula>
    </cfRule>
    <cfRule type="cellIs" dxfId="2151" priority="2414" operator="equal">
      <formula>"SIM"</formula>
    </cfRule>
  </conditionalFormatting>
  <conditionalFormatting sqref="Z129:Z132">
    <cfRule type="cellIs" dxfId="2150" priority="2412" operator="equal">
      <formula>"OPORTUNIDADE"</formula>
    </cfRule>
  </conditionalFormatting>
  <conditionalFormatting sqref="Z129:Z132">
    <cfRule type="cellIs" dxfId="2149" priority="2410" operator="equal">
      <formula>"NÃO"</formula>
    </cfRule>
    <cfRule type="cellIs" dxfId="2148" priority="2411" operator="equal">
      <formula>"SIM"</formula>
    </cfRule>
  </conditionalFormatting>
  <conditionalFormatting sqref="Z129:Z132">
    <cfRule type="cellIs" dxfId="2147" priority="2409" operator="equal">
      <formula>"OPORTUNIDADE"</formula>
    </cfRule>
  </conditionalFormatting>
  <conditionalFormatting sqref="Z129:Z132">
    <cfRule type="cellIs" dxfId="2146" priority="2407" operator="equal">
      <formula>"NÃO"</formula>
    </cfRule>
    <cfRule type="cellIs" dxfId="2145" priority="2408" operator="equal">
      <formula>"SIM"</formula>
    </cfRule>
  </conditionalFormatting>
  <conditionalFormatting sqref="Y131:Y133">
    <cfRule type="cellIs" dxfId="2144" priority="2406" operator="equal">
      <formula>"OPORTUNIDADE"</formula>
    </cfRule>
  </conditionalFormatting>
  <conditionalFormatting sqref="Y131:Y133">
    <cfRule type="cellIs" dxfId="2143" priority="2404" operator="equal">
      <formula>"NÃO"</formula>
    </cfRule>
    <cfRule type="cellIs" dxfId="2142" priority="2405" operator="equal">
      <formula>"SIM"</formula>
    </cfRule>
  </conditionalFormatting>
  <conditionalFormatting sqref="Z131:Z132">
    <cfRule type="cellIs" dxfId="2141" priority="2403" operator="equal">
      <formula>"OPORTUNIDADE"</formula>
    </cfRule>
  </conditionalFormatting>
  <conditionalFormatting sqref="Z131:Z132">
    <cfRule type="cellIs" dxfId="2140" priority="2401" operator="equal">
      <formula>"NÃO"</formula>
    </cfRule>
    <cfRule type="cellIs" dxfId="2139" priority="2402" operator="equal">
      <formula>"SIM"</formula>
    </cfRule>
  </conditionalFormatting>
  <conditionalFormatting sqref="Y130:Z130">
    <cfRule type="cellIs" dxfId="2138" priority="2400" operator="equal">
      <formula>"OPORTUNIDADE"</formula>
    </cfRule>
  </conditionalFormatting>
  <conditionalFormatting sqref="Y130:Z130">
    <cfRule type="cellIs" dxfId="2137" priority="2398" operator="equal">
      <formula>"NÃO"</formula>
    </cfRule>
    <cfRule type="cellIs" dxfId="2136" priority="2399" operator="equal">
      <formula>"SIM"</formula>
    </cfRule>
  </conditionalFormatting>
  <conditionalFormatting sqref="Y131:Z131">
    <cfRule type="cellIs" dxfId="2135" priority="2397" operator="equal">
      <formula>"OPORTUNIDADE"</formula>
    </cfRule>
  </conditionalFormatting>
  <conditionalFormatting sqref="Y131:Z131">
    <cfRule type="cellIs" dxfId="2134" priority="2395" operator="equal">
      <formula>"NÃO"</formula>
    </cfRule>
    <cfRule type="cellIs" dxfId="2133" priority="2396" operator="equal">
      <formula>"SIM"</formula>
    </cfRule>
  </conditionalFormatting>
  <conditionalFormatting sqref="Y131:Z131">
    <cfRule type="cellIs" dxfId="2132" priority="2394" operator="equal">
      <formula>"OPORTUNIDADE"</formula>
    </cfRule>
  </conditionalFormatting>
  <conditionalFormatting sqref="Y131:Z131">
    <cfRule type="cellIs" dxfId="2131" priority="2392" operator="equal">
      <formula>"NÃO"</formula>
    </cfRule>
    <cfRule type="cellIs" dxfId="2130" priority="2393" operator="equal">
      <formula>"SIM"</formula>
    </cfRule>
  </conditionalFormatting>
  <conditionalFormatting sqref="Y132:Z132">
    <cfRule type="cellIs" dxfId="2129" priority="2391" operator="equal">
      <formula>"OPORTUNIDADE"</formula>
    </cfRule>
  </conditionalFormatting>
  <conditionalFormatting sqref="Y132:Z132">
    <cfRule type="cellIs" dxfId="2128" priority="2389" operator="equal">
      <formula>"NÃO"</formula>
    </cfRule>
    <cfRule type="cellIs" dxfId="2127" priority="2390" operator="equal">
      <formula>"SIM"</formula>
    </cfRule>
  </conditionalFormatting>
  <conditionalFormatting sqref="Y132:Z132">
    <cfRule type="cellIs" dxfId="2126" priority="2388" operator="equal">
      <formula>"OPORTUNIDADE"</formula>
    </cfRule>
  </conditionalFormatting>
  <conditionalFormatting sqref="Y132:Z132">
    <cfRule type="cellIs" dxfId="2125" priority="2386" operator="equal">
      <formula>"NÃO"</formula>
    </cfRule>
    <cfRule type="cellIs" dxfId="2124" priority="2387" operator="equal">
      <formula>"SIM"</formula>
    </cfRule>
  </conditionalFormatting>
  <conditionalFormatting sqref="BK116">
    <cfRule type="iconSet" priority="2385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84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82">
      <iconSet showValue="0">
        <cfvo type="percent" val="0"/>
        <cfvo type="num" val="1"/>
        <cfvo type="num" val="1" gte="0"/>
      </iconSet>
    </cfRule>
  </conditionalFormatting>
  <conditionalFormatting sqref="Z123">
    <cfRule type="cellIs" dxfId="2123" priority="2381" operator="equal">
      <formula>"OPORTUNIDADE"</formula>
    </cfRule>
  </conditionalFormatting>
  <conditionalFormatting sqref="Z123">
    <cfRule type="cellIs" dxfId="2122" priority="2379" operator="equal">
      <formula>"NÃO"</formula>
    </cfRule>
    <cfRule type="cellIs" dxfId="2121" priority="2380" operator="equal">
      <formula>"SIM"</formula>
    </cfRule>
  </conditionalFormatting>
  <conditionalFormatting sqref="Z123">
    <cfRule type="cellIs" dxfId="2120" priority="2378" operator="equal">
      <formula>"OPORTUNIDADE"</formula>
    </cfRule>
  </conditionalFormatting>
  <conditionalFormatting sqref="Z123">
    <cfRule type="cellIs" dxfId="2119" priority="2376" operator="equal">
      <formula>"NÃO"</formula>
    </cfRule>
    <cfRule type="cellIs" dxfId="2118" priority="2377" operator="equal">
      <formula>"SIM"</formula>
    </cfRule>
  </conditionalFormatting>
  <conditionalFormatting sqref="Z123">
    <cfRule type="cellIs" dxfId="2117" priority="2375" operator="equal">
      <formula>"OPORTUNIDADE"</formula>
    </cfRule>
  </conditionalFormatting>
  <conditionalFormatting sqref="Z123">
    <cfRule type="cellIs" dxfId="2116" priority="2373" operator="equal">
      <formula>"NÃO"</formula>
    </cfRule>
    <cfRule type="cellIs" dxfId="2115" priority="2374" operator="equal">
      <formula>"SIM"</formula>
    </cfRule>
  </conditionalFormatting>
  <conditionalFormatting sqref="Z123">
    <cfRule type="cellIs" dxfId="2114" priority="2372" operator="equal">
      <formula>"OPORTUNIDADE"</formula>
    </cfRule>
  </conditionalFormatting>
  <conditionalFormatting sqref="Z123">
    <cfRule type="cellIs" dxfId="2113" priority="2370" operator="equal">
      <formula>"NÃO"</formula>
    </cfRule>
    <cfRule type="cellIs" dxfId="2112" priority="2371" operator="equal">
      <formula>"SIM"</formula>
    </cfRule>
  </conditionalFormatting>
  <conditionalFormatting sqref="Z123">
    <cfRule type="cellIs" dxfId="2111" priority="2369" operator="equal">
      <formula>"OPORTUNIDADE"</formula>
    </cfRule>
  </conditionalFormatting>
  <conditionalFormatting sqref="Z123">
    <cfRule type="cellIs" dxfId="2110" priority="2367" operator="equal">
      <formula>"NÃO"</formula>
    </cfRule>
    <cfRule type="cellIs" dxfId="2109" priority="2368" operator="equal">
      <formula>"SIM"</formula>
    </cfRule>
  </conditionalFormatting>
  <conditionalFormatting sqref="BK114">
    <cfRule type="iconSet" priority="2366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365">
      <iconSet showValue="0">
        <cfvo type="percent" val="0"/>
        <cfvo type="num" val="1"/>
        <cfvo type="num" val="1" gte="0"/>
      </iconSet>
    </cfRule>
  </conditionalFormatting>
  <conditionalFormatting sqref="Y133">
    <cfRule type="cellIs" dxfId="2108" priority="2364" operator="equal">
      <formula>"OPORTUNIDADE"</formula>
    </cfRule>
  </conditionalFormatting>
  <conditionalFormatting sqref="Y133">
    <cfRule type="cellIs" dxfId="2107" priority="2362" operator="equal">
      <formula>"NÃO"</formula>
    </cfRule>
    <cfRule type="cellIs" dxfId="2106" priority="2363" operator="equal">
      <formula>"SIM"</formula>
    </cfRule>
  </conditionalFormatting>
  <conditionalFormatting sqref="Z133">
    <cfRule type="cellIs" dxfId="2105" priority="2361" operator="equal">
      <formula>"OPORTUNIDADE"</formula>
    </cfRule>
  </conditionalFormatting>
  <conditionalFormatting sqref="Z133">
    <cfRule type="cellIs" dxfId="2104" priority="2359" operator="equal">
      <formula>"NÃO"</formula>
    </cfRule>
    <cfRule type="cellIs" dxfId="2103" priority="2360" operator="equal">
      <formula>"SIM"</formula>
    </cfRule>
  </conditionalFormatting>
  <conditionalFormatting sqref="Y133:Z133">
    <cfRule type="cellIs" dxfId="2102" priority="2358" operator="equal">
      <formula>"OPORTUNIDADE"</formula>
    </cfRule>
  </conditionalFormatting>
  <conditionalFormatting sqref="Y133:Z133">
    <cfRule type="cellIs" dxfId="2101" priority="2356" operator="equal">
      <formula>"NÃO"</formula>
    </cfRule>
    <cfRule type="cellIs" dxfId="2100" priority="2357" operator="equal">
      <formula>"SIM"</formula>
    </cfRule>
  </conditionalFormatting>
  <conditionalFormatting sqref="Y133">
    <cfRule type="cellIs" dxfId="2099" priority="2355" operator="equal">
      <formula>"OPORTUNIDADE"</formula>
    </cfRule>
  </conditionalFormatting>
  <conditionalFormatting sqref="Y133">
    <cfRule type="cellIs" dxfId="2098" priority="2353" operator="equal">
      <formula>"NÃO"</formula>
    </cfRule>
    <cfRule type="cellIs" dxfId="2097" priority="2354" operator="equal">
      <formula>"SIM"</formula>
    </cfRule>
  </conditionalFormatting>
  <conditionalFormatting sqref="Y133">
    <cfRule type="cellIs" dxfId="2096" priority="2352" operator="equal">
      <formula>"OPORTUNIDADE"</formula>
    </cfRule>
  </conditionalFormatting>
  <conditionalFormatting sqref="Y133">
    <cfRule type="cellIs" dxfId="2095" priority="2350" operator="equal">
      <formula>"NÃO"</formula>
    </cfRule>
    <cfRule type="cellIs" dxfId="2094" priority="2351" operator="equal">
      <formula>"SIM"</formula>
    </cfRule>
  </conditionalFormatting>
  <conditionalFormatting sqref="BK128">
    <cfRule type="iconSet" priority="2349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2348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7">
      <iconSet showValue="0">
        <cfvo type="percent" val="0"/>
        <cfvo type="num" val="1"/>
        <cfvo type="num" val="1" gte="0"/>
      </iconSet>
    </cfRule>
  </conditionalFormatting>
  <conditionalFormatting sqref="BP109">
    <cfRule type="iconSet" priority="2346">
      <iconSet showValue="0">
        <cfvo type="percent" val="0"/>
        <cfvo type="num" val="1"/>
        <cfvo type="num" val="1" gte="0"/>
      </iconSet>
    </cfRule>
  </conditionalFormatting>
  <conditionalFormatting sqref="Z122">
    <cfRule type="cellIs" dxfId="2093" priority="2345" operator="equal">
      <formula>"OPORTUNIDADE"</formula>
    </cfRule>
  </conditionalFormatting>
  <conditionalFormatting sqref="Z122">
    <cfRule type="cellIs" dxfId="2092" priority="2343" operator="equal">
      <formula>"NÃO"</formula>
    </cfRule>
    <cfRule type="cellIs" dxfId="2091" priority="2344" operator="equal">
      <formula>"SIM"</formula>
    </cfRule>
  </conditionalFormatting>
  <conditionalFormatting sqref="Z122">
    <cfRule type="cellIs" dxfId="2090" priority="2342" operator="equal">
      <formula>"OPORTUNIDADE"</formula>
    </cfRule>
  </conditionalFormatting>
  <conditionalFormatting sqref="Z122">
    <cfRule type="cellIs" dxfId="2089" priority="2340" operator="equal">
      <formula>"NÃO"</formula>
    </cfRule>
    <cfRule type="cellIs" dxfId="2088" priority="2341" operator="equal">
      <formula>"SIM"</formula>
    </cfRule>
  </conditionalFormatting>
  <conditionalFormatting sqref="Z122">
    <cfRule type="cellIs" dxfId="2087" priority="2339" operator="equal">
      <formula>"OPORTUNIDADE"</formula>
    </cfRule>
  </conditionalFormatting>
  <conditionalFormatting sqref="Z122">
    <cfRule type="cellIs" dxfId="2086" priority="2337" operator="equal">
      <formula>"NÃO"</formula>
    </cfRule>
    <cfRule type="cellIs" dxfId="2085" priority="2338" operator="equal">
      <formula>"SIM"</formula>
    </cfRule>
  </conditionalFormatting>
  <conditionalFormatting sqref="Z122">
    <cfRule type="cellIs" dxfId="2084" priority="2336" operator="equal">
      <formula>"OPORTUNIDADE"</formula>
    </cfRule>
  </conditionalFormatting>
  <conditionalFormatting sqref="Z122">
    <cfRule type="cellIs" dxfId="2083" priority="2334" operator="equal">
      <formula>"NÃO"</formula>
    </cfRule>
    <cfRule type="cellIs" dxfId="2082" priority="2335" operator="equal">
      <formula>"SIM"</formula>
    </cfRule>
  </conditionalFormatting>
  <conditionalFormatting sqref="Z122">
    <cfRule type="cellIs" dxfId="2081" priority="2333" operator="equal">
      <formula>"OPORTUNIDADE"</formula>
    </cfRule>
  </conditionalFormatting>
  <conditionalFormatting sqref="Z122">
    <cfRule type="cellIs" dxfId="2080" priority="2331" operator="equal">
      <formula>"NÃO"</formula>
    </cfRule>
    <cfRule type="cellIs" dxfId="2079" priority="2332" operator="equal">
      <formula>"SIM"</formula>
    </cfRule>
  </conditionalFormatting>
  <conditionalFormatting sqref="Z122">
    <cfRule type="cellIs" dxfId="2078" priority="2330" operator="equal">
      <formula>"OPORTUNIDADE"</formula>
    </cfRule>
  </conditionalFormatting>
  <conditionalFormatting sqref="Z122">
    <cfRule type="cellIs" dxfId="2077" priority="2328" operator="equal">
      <formula>"NÃO"</formula>
    </cfRule>
    <cfRule type="cellIs" dxfId="2076" priority="2329" operator="equal">
      <formula>"SIM"</formula>
    </cfRule>
  </conditionalFormatting>
  <conditionalFormatting sqref="Y122">
    <cfRule type="cellIs" dxfId="2075" priority="2327" operator="equal">
      <formula>"OPORTUNIDADE"</formula>
    </cfRule>
  </conditionalFormatting>
  <conditionalFormatting sqref="Y122">
    <cfRule type="cellIs" dxfId="2074" priority="2325" operator="equal">
      <formula>"NÃO"</formula>
    </cfRule>
    <cfRule type="cellIs" dxfId="2073" priority="2326" operator="equal">
      <formula>"SIM"</formula>
    </cfRule>
  </conditionalFormatting>
  <conditionalFormatting sqref="Z122">
    <cfRule type="cellIs" dxfId="2072" priority="2324" operator="equal">
      <formula>"OPORTUNIDADE"</formula>
    </cfRule>
  </conditionalFormatting>
  <conditionalFormatting sqref="Z122">
    <cfRule type="cellIs" dxfId="2071" priority="2322" operator="equal">
      <formula>"NÃO"</formula>
    </cfRule>
    <cfRule type="cellIs" dxfId="2070" priority="2323" operator="equal">
      <formula>"SIM"</formula>
    </cfRule>
  </conditionalFormatting>
  <conditionalFormatting sqref="Z122">
    <cfRule type="cellIs" dxfId="2069" priority="2321" operator="equal">
      <formula>"OPORTUNIDADE"</formula>
    </cfRule>
  </conditionalFormatting>
  <conditionalFormatting sqref="Z122">
    <cfRule type="cellIs" dxfId="2068" priority="2319" operator="equal">
      <formula>"NÃO"</formula>
    </cfRule>
    <cfRule type="cellIs" dxfId="2067" priority="2320" operator="equal">
      <formula>"SIM"</formula>
    </cfRule>
  </conditionalFormatting>
  <conditionalFormatting sqref="Z122">
    <cfRule type="cellIs" dxfId="2066" priority="2318" operator="equal">
      <formula>"OPORTUNIDADE"</formula>
    </cfRule>
  </conditionalFormatting>
  <conditionalFormatting sqref="Z122">
    <cfRule type="cellIs" dxfId="2065" priority="2316" operator="equal">
      <formula>"NÃO"</formula>
    </cfRule>
    <cfRule type="cellIs" dxfId="2064" priority="2317" operator="equal">
      <formula>"SIM"</formula>
    </cfRule>
  </conditionalFormatting>
  <conditionalFormatting sqref="Z122">
    <cfRule type="cellIs" dxfId="2063" priority="2315" operator="equal">
      <formula>"OPORTUNIDADE"</formula>
    </cfRule>
  </conditionalFormatting>
  <conditionalFormatting sqref="Z122">
    <cfRule type="cellIs" dxfId="2062" priority="2313" operator="equal">
      <formula>"NÃO"</formula>
    </cfRule>
    <cfRule type="cellIs" dxfId="2061" priority="2314" operator="equal">
      <formula>"SIM"</formula>
    </cfRule>
  </conditionalFormatting>
  <conditionalFormatting sqref="Z122">
    <cfRule type="cellIs" dxfId="2060" priority="2312" operator="equal">
      <formula>"OPORTUNIDADE"</formula>
    </cfRule>
  </conditionalFormatting>
  <conditionalFormatting sqref="Z122">
    <cfRule type="cellIs" dxfId="2059" priority="2310" operator="equal">
      <formula>"NÃO"</formula>
    </cfRule>
    <cfRule type="cellIs" dxfId="2058" priority="2311" operator="equal">
      <formula>"SIM"</formula>
    </cfRule>
  </conditionalFormatting>
  <conditionalFormatting sqref="Z122">
    <cfRule type="cellIs" dxfId="2057" priority="2309" operator="equal">
      <formula>"OPORTUNIDADE"</formula>
    </cfRule>
  </conditionalFormatting>
  <conditionalFormatting sqref="Z122">
    <cfRule type="cellIs" dxfId="2056" priority="2307" operator="equal">
      <formula>"NÃO"</formula>
    </cfRule>
    <cfRule type="cellIs" dxfId="2055" priority="2308" operator="equal">
      <formula>"SIM"</formula>
    </cfRule>
  </conditionalFormatting>
  <conditionalFormatting sqref="Z122">
    <cfRule type="cellIs" dxfId="2054" priority="2306" operator="equal">
      <formula>"OPORTUNIDADE"</formula>
    </cfRule>
  </conditionalFormatting>
  <conditionalFormatting sqref="Z122">
    <cfRule type="cellIs" dxfId="2053" priority="2304" operator="equal">
      <formula>"NÃO"</formula>
    </cfRule>
    <cfRule type="cellIs" dxfId="2052" priority="2305" operator="equal">
      <formula>"SIM"</formula>
    </cfRule>
  </conditionalFormatting>
  <conditionalFormatting sqref="Z122">
    <cfRule type="cellIs" dxfId="2051" priority="2303" operator="equal">
      <formula>"OPORTUNIDADE"</formula>
    </cfRule>
  </conditionalFormatting>
  <conditionalFormatting sqref="Z122">
    <cfRule type="cellIs" dxfId="2050" priority="2301" operator="equal">
      <formula>"NÃO"</formula>
    </cfRule>
    <cfRule type="cellIs" dxfId="2049" priority="2302" operator="equal">
      <formula>"SIM"</formula>
    </cfRule>
  </conditionalFormatting>
  <conditionalFormatting sqref="Z122">
    <cfRule type="cellIs" dxfId="2048" priority="2300" operator="equal">
      <formula>"OPORTUNIDADE"</formula>
    </cfRule>
  </conditionalFormatting>
  <conditionalFormatting sqref="Z122">
    <cfRule type="cellIs" dxfId="2047" priority="2298" operator="equal">
      <formula>"NÃO"</formula>
    </cfRule>
    <cfRule type="cellIs" dxfId="2046" priority="2299" operator="equal">
      <formula>"SIM"</formula>
    </cfRule>
  </conditionalFormatting>
  <conditionalFormatting sqref="Z122">
    <cfRule type="cellIs" dxfId="2045" priority="2297" operator="equal">
      <formula>"OPORTUNIDADE"</formula>
    </cfRule>
  </conditionalFormatting>
  <conditionalFormatting sqref="Z122">
    <cfRule type="cellIs" dxfId="2044" priority="2295" operator="equal">
      <formula>"NÃO"</formula>
    </cfRule>
    <cfRule type="cellIs" dxfId="2043" priority="2296" operator="equal">
      <formula>"SIM"</formula>
    </cfRule>
  </conditionalFormatting>
  <conditionalFormatting sqref="Z122">
    <cfRule type="cellIs" dxfId="2042" priority="2294" operator="equal">
      <formula>"OPORTUNIDADE"</formula>
    </cfRule>
  </conditionalFormatting>
  <conditionalFormatting sqref="Z122">
    <cfRule type="cellIs" dxfId="2041" priority="2292" operator="equal">
      <formula>"NÃO"</formula>
    </cfRule>
    <cfRule type="cellIs" dxfId="2040" priority="2293" operator="equal">
      <formula>"SIM"</formula>
    </cfRule>
  </conditionalFormatting>
  <conditionalFormatting sqref="Z122">
    <cfRule type="cellIs" dxfId="2039" priority="2291" operator="equal">
      <formula>"OPORTUNIDADE"</formula>
    </cfRule>
  </conditionalFormatting>
  <conditionalFormatting sqref="Z122">
    <cfRule type="cellIs" dxfId="2038" priority="2289" operator="equal">
      <formula>"NÃO"</formula>
    </cfRule>
    <cfRule type="cellIs" dxfId="2037" priority="2290" operator="equal">
      <formula>"SIM"</formula>
    </cfRule>
  </conditionalFormatting>
  <conditionalFormatting sqref="Z122">
    <cfRule type="cellIs" dxfId="2036" priority="2288" operator="equal">
      <formula>"OPORTUNIDADE"</formula>
    </cfRule>
  </conditionalFormatting>
  <conditionalFormatting sqref="Z122">
    <cfRule type="cellIs" dxfId="2035" priority="2286" operator="equal">
      <formula>"NÃO"</formula>
    </cfRule>
    <cfRule type="cellIs" dxfId="2034" priority="2287" operator="equal">
      <formula>"SIM"</formula>
    </cfRule>
  </conditionalFormatting>
  <conditionalFormatting sqref="Z122">
    <cfRule type="cellIs" dxfId="2033" priority="2285" operator="equal">
      <formula>"OPORTUNIDADE"</formula>
    </cfRule>
  </conditionalFormatting>
  <conditionalFormatting sqref="Z122">
    <cfRule type="cellIs" dxfId="2032" priority="2283" operator="equal">
      <formula>"NÃO"</formula>
    </cfRule>
    <cfRule type="cellIs" dxfId="2031" priority="2284" operator="equal">
      <formula>"SIM"</formula>
    </cfRule>
  </conditionalFormatting>
  <conditionalFormatting sqref="Z122">
    <cfRule type="cellIs" dxfId="2030" priority="2282" operator="equal">
      <formula>"OPORTUNIDADE"</formula>
    </cfRule>
  </conditionalFormatting>
  <conditionalFormatting sqref="Z122">
    <cfRule type="cellIs" dxfId="2029" priority="2280" operator="equal">
      <formula>"NÃO"</formula>
    </cfRule>
    <cfRule type="cellIs" dxfId="2028" priority="2281" operator="equal">
      <formula>"SIM"</formula>
    </cfRule>
  </conditionalFormatting>
  <conditionalFormatting sqref="Z122">
    <cfRule type="cellIs" dxfId="2027" priority="2279" operator="equal">
      <formula>"OPORTUNIDADE"</formula>
    </cfRule>
  </conditionalFormatting>
  <conditionalFormatting sqref="Z122">
    <cfRule type="cellIs" dxfId="2026" priority="2277" operator="equal">
      <formula>"NÃO"</formula>
    </cfRule>
    <cfRule type="cellIs" dxfId="2025" priority="2278" operator="equal">
      <formula>"SIM"</formula>
    </cfRule>
  </conditionalFormatting>
  <conditionalFormatting sqref="Z122">
    <cfRule type="cellIs" dxfId="2024" priority="2276" operator="equal">
      <formula>"OPORTUNIDADE"</formula>
    </cfRule>
  </conditionalFormatting>
  <conditionalFormatting sqref="Z122">
    <cfRule type="cellIs" dxfId="2023" priority="2274" operator="equal">
      <formula>"NÃO"</formula>
    </cfRule>
    <cfRule type="cellIs" dxfId="2022" priority="2275" operator="equal">
      <formula>"SIM"</formula>
    </cfRule>
  </conditionalFormatting>
  <conditionalFormatting sqref="Z122">
    <cfRule type="cellIs" dxfId="2021" priority="2273" operator="equal">
      <formula>"OPORTUNIDADE"</formula>
    </cfRule>
  </conditionalFormatting>
  <conditionalFormatting sqref="Z122">
    <cfRule type="cellIs" dxfId="2020" priority="2271" operator="equal">
      <formula>"NÃO"</formula>
    </cfRule>
    <cfRule type="cellIs" dxfId="2019" priority="2272" operator="equal">
      <formula>"SIM"</formula>
    </cfRule>
  </conditionalFormatting>
  <conditionalFormatting sqref="Z122">
    <cfRule type="cellIs" dxfId="2018" priority="2270" operator="equal">
      <formula>"OPORTUNIDADE"</formula>
    </cfRule>
  </conditionalFormatting>
  <conditionalFormatting sqref="Z122">
    <cfRule type="cellIs" dxfId="2017" priority="2268" operator="equal">
      <formula>"NÃO"</formula>
    </cfRule>
    <cfRule type="cellIs" dxfId="2016" priority="2269" operator="equal">
      <formula>"SIM"</formula>
    </cfRule>
  </conditionalFormatting>
  <conditionalFormatting sqref="Z122">
    <cfRule type="cellIs" dxfId="2015" priority="2267" operator="equal">
      <formula>"OPORTUNIDADE"</formula>
    </cfRule>
  </conditionalFormatting>
  <conditionalFormatting sqref="Z122">
    <cfRule type="cellIs" dxfId="2014" priority="2265" operator="equal">
      <formula>"NÃO"</formula>
    </cfRule>
    <cfRule type="cellIs" dxfId="2013" priority="2266" operator="equal">
      <formula>"SIM"</formula>
    </cfRule>
  </conditionalFormatting>
  <conditionalFormatting sqref="Z122">
    <cfRule type="cellIs" dxfId="2012" priority="2264" operator="equal">
      <formula>"OPORTUNIDADE"</formula>
    </cfRule>
  </conditionalFormatting>
  <conditionalFormatting sqref="Z122">
    <cfRule type="cellIs" dxfId="2011" priority="2262" operator="equal">
      <formula>"NÃO"</formula>
    </cfRule>
    <cfRule type="cellIs" dxfId="2010" priority="2263" operator="equal">
      <formula>"SIM"</formula>
    </cfRule>
  </conditionalFormatting>
  <conditionalFormatting sqref="Z122">
    <cfRule type="cellIs" dxfId="2009" priority="2261" operator="equal">
      <formula>"OPORTUNIDADE"</formula>
    </cfRule>
  </conditionalFormatting>
  <conditionalFormatting sqref="Z122">
    <cfRule type="cellIs" dxfId="2008" priority="2259" operator="equal">
      <formula>"NÃO"</formula>
    </cfRule>
    <cfRule type="cellIs" dxfId="2007" priority="2260" operator="equal">
      <formula>"SIM"</formula>
    </cfRule>
  </conditionalFormatting>
  <conditionalFormatting sqref="Z122">
    <cfRule type="cellIs" dxfId="2006" priority="2258" operator="equal">
      <formula>"OPORTUNIDADE"</formula>
    </cfRule>
  </conditionalFormatting>
  <conditionalFormatting sqref="Z122">
    <cfRule type="cellIs" dxfId="2005" priority="2256" operator="equal">
      <formula>"NÃO"</formula>
    </cfRule>
    <cfRule type="cellIs" dxfId="2004" priority="2257" operator="equal">
      <formula>"SIM"</formula>
    </cfRule>
  </conditionalFormatting>
  <conditionalFormatting sqref="Z122">
    <cfRule type="cellIs" dxfId="2003" priority="2255" operator="equal">
      <formula>"OPORTUNIDADE"</formula>
    </cfRule>
  </conditionalFormatting>
  <conditionalFormatting sqref="Z122">
    <cfRule type="cellIs" dxfId="2002" priority="2253" operator="equal">
      <formula>"NÃO"</formula>
    </cfRule>
    <cfRule type="cellIs" dxfId="2001" priority="2254" operator="equal">
      <formula>"SIM"</formula>
    </cfRule>
  </conditionalFormatting>
  <conditionalFormatting sqref="Z122">
    <cfRule type="cellIs" dxfId="2000" priority="2252" operator="equal">
      <formula>"OPORTUNIDADE"</formula>
    </cfRule>
  </conditionalFormatting>
  <conditionalFormatting sqref="Z122">
    <cfRule type="cellIs" dxfId="1999" priority="2250" operator="equal">
      <formula>"NÃO"</formula>
    </cfRule>
    <cfRule type="cellIs" dxfId="1998" priority="2251" operator="equal">
      <formula>"SIM"</formula>
    </cfRule>
  </conditionalFormatting>
  <conditionalFormatting sqref="Z122">
    <cfRule type="cellIs" dxfId="1997" priority="2249" operator="equal">
      <formula>"OPORTUNIDADE"</formula>
    </cfRule>
  </conditionalFormatting>
  <conditionalFormatting sqref="Z122">
    <cfRule type="cellIs" dxfId="1996" priority="2247" operator="equal">
      <formula>"NÃO"</formula>
    </cfRule>
    <cfRule type="cellIs" dxfId="1995" priority="2248" operator="equal">
      <formula>"SIM"</formula>
    </cfRule>
  </conditionalFormatting>
  <conditionalFormatting sqref="Z122">
    <cfRule type="cellIs" dxfId="1994" priority="2246" operator="equal">
      <formula>"OPORTUNIDADE"</formula>
    </cfRule>
  </conditionalFormatting>
  <conditionalFormatting sqref="Z122">
    <cfRule type="cellIs" dxfId="1993" priority="2244" operator="equal">
      <formula>"NÃO"</formula>
    </cfRule>
    <cfRule type="cellIs" dxfId="1992" priority="2245" operator="equal">
      <formula>"SIM"</formula>
    </cfRule>
  </conditionalFormatting>
  <conditionalFormatting sqref="Z122">
    <cfRule type="cellIs" dxfId="1991" priority="2243" operator="equal">
      <formula>"OPORTUNIDADE"</formula>
    </cfRule>
  </conditionalFormatting>
  <conditionalFormatting sqref="Z122">
    <cfRule type="cellIs" dxfId="1990" priority="2241" operator="equal">
      <formula>"NÃO"</formula>
    </cfRule>
    <cfRule type="cellIs" dxfId="1989" priority="2242" operator="equal">
      <formula>"SIM"</formula>
    </cfRule>
  </conditionalFormatting>
  <conditionalFormatting sqref="Z122">
    <cfRule type="cellIs" dxfId="1988" priority="2240" operator="equal">
      <formula>"OPORTUNIDADE"</formula>
    </cfRule>
  </conditionalFormatting>
  <conditionalFormatting sqref="Z122">
    <cfRule type="cellIs" dxfId="1987" priority="2238" operator="equal">
      <formula>"NÃO"</formula>
    </cfRule>
    <cfRule type="cellIs" dxfId="1986" priority="2239" operator="equal">
      <formula>"SIM"</formula>
    </cfRule>
  </conditionalFormatting>
  <conditionalFormatting sqref="Z122">
    <cfRule type="cellIs" dxfId="1985" priority="2237" operator="equal">
      <formula>"OPORTUNIDADE"</formula>
    </cfRule>
  </conditionalFormatting>
  <conditionalFormatting sqref="Z122">
    <cfRule type="cellIs" dxfId="1984" priority="2235" operator="equal">
      <formula>"NÃO"</formula>
    </cfRule>
    <cfRule type="cellIs" dxfId="1983" priority="2236" operator="equal">
      <formula>"SIM"</formula>
    </cfRule>
  </conditionalFormatting>
  <conditionalFormatting sqref="Z122">
    <cfRule type="cellIs" dxfId="1982" priority="2234" operator="equal">
      <formula>"OPORTUNIDADE"</formula>
    </cfRule>
  </conditionalFormatting>
  <conditionalFormatting sqref="Z122">
    <cfRule type="cellIs" dxfId="1981" priority="2232" operator="equal">
      <formula>"NÃO"</formula>
    </cfRule>
    <cfRule type="cellIs" dxfId="1980" priority="2233" operator="equal">
      <formula>"SIM"</formula>
    </cfRule>
  </conditionalFormatting>
  <conditionalFormatting sqref="Z122">
    <cfRule type="cellIs" dxfId="1979" priority="2231" operator="equal">
      <formula>"OPORTUNIDADE"</formula>
    </cfRule>
  </conditionalFormatting>
  <conditionalFormatting sqref="Z122">
    <cfRule type="cellIs" dxfId="1978" priority="2229" operator="equal">
      <formula>"NÃO"</formula>
    </cfRule>
    <cfRule type="cellIs" dxfId="1977" priority="2230" operator="equal">
      <formula>"SIM"</formula>
    </cfRule>
  </conditionalFormatting>
  <conditionalFormatting sqref="Z122">
    <cfRule type="cellIs" dxfId="1976" priority="2228" operator="equal">
      <formula>"OPORTUNIDADE"</formula>
    </cfRule>
  </conditionalFormatting>
  <conditionalFormatting sqref="Z122">
    <cfRule type="cellIs" dxfId="1975" priority="2226" operator="equal">
      <formula>"NÃO"</formula>
    </cfRule>
    <cfRule type="cellIs" dxfId="1974" priority="2227" operator="equal">
      <formula>"SIM"</formula>
    </cfRule>
  </conditionalFormatting>
  <conditionalFormatting sqref="Z122">
    <cfRule type="cellIs" dxfId="1973" priority="2225" operator="equal">
      <formula>"OPORTUNIDADE"</formula>
    </cfRule>
  </conditionalFormatting>
  <conditionalFormatting sqref="Z122">
    <cfRule type="cellIs" dxfId="1972" priority="2223" operator="equal">
      <formula>"NÃO"</formula>
    </cfRule>
    <cfRule type="cellIs" dxfId="1971" priority="2224" operator="equal">
      <formula>"SIM"</formula>
    </cfRule>
  </conditionalFormatting>
  <conditionalFormatting sqref="Z122">
    <cfRule type="cellIs" dxfId="1970" priority="2222" operator="equal">
      <formula>"OPORTUNIDADE"</formula>
    </cfRule>
  </conditionalFormatting>
  <conditionalFormatting sqref="Z122">
    <cfRule type="cellIs" dxfId="1969" priority="2220" operator="equal">
      <formula>"NÃO"</formula>
    </cfRule>
    <cfRule type="cellIs" dxfId="1968" priority="2221" operator="equal">
      <formula>"SIM"</formula>
    </cfRule>
  </conditionalFormatting>
  <conditionalFormatting sqref="Y122">
    <cfRule type="cellIs" dxfId="1967" priority="2219" operator="equal">
      <formula>"OPORTUNIDADE"</formula>
    </cfRule>
  </conditionalFormatting>
  <conditionalFormatting sqref="Y122">
    <cfRule type="cellIs" dxfId="1966" priority="2217" operator="equal">
      <formula>"NÃO"</formula>
    </cfRule>
    <cfRule type="cellIs" dxfId="1965" priority="2218" operator="equal">
      <formula>"SIM"</formula>
    </cfRule>
  </conditionalFormatting>
  <conditionalFormatting sqref="BK112">
    <cfRule type="iconSet" priority="2216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2215">
      <iconSet showValue="0">
        <cfvo type="percent" val="0"/>
        <cfvo type="num" val="1"/>
        <cfvo type="num" val="1" gte="0"/>
      </iconSet>
    </cfRule>
  </conditionalFormatting>
  <conditionalFormatting sqref="BK125">
    <cfRule type="iconSet" priority="221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13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212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21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221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20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208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2207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206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220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204">
      <iconSet showValue="0">
        <cfvo type="percent" val="0"/>
        <cfvo type="num" val="1"/>
        <cfvo type="num" val="1" gte="0"/>
      </iconSet>
    </cfRule>
  </conditionalFormatting>
  <conditionalFormatting sqref="BP130">
    <cfRule type="iconSet" priority="2202">
      <iconSet showValue="0">
        <cfvo type="percent" val="0"/>
        <cfvo type="num" val="1"/>
        <cfvo type="num" val="1" gte="0"/>
      </iconSet>
    </cfRule>
  </conditionalFormatting>
  <conditionalFormatting sqref="Z137">
    <cfRule type="cellIs" dxfId="1964" priority="2201" operator="equal">
      <formula>"OPORTUNIDADE"</formula>
    </cfRule>
  </conditionalFormatting>
  <conditionalFormatting sqref="Z137">
    <cfRule type="cellIs" dxfId="1963" priority="2199" operator="equal">
      <formula>"NÃO"</formula>
    </cfRule>
    <cfRule type="cellIs" dxfId="1962" priority="2200" operator="equal">
      <formula>"SIM"</formula>
    </cfRule>
  </conditionalFormatting>
  <conditionalFormatting sqref="Z137">
    <cfRule type="cellIs" dxfId="1961" priority="2198" operator="equal">
      <formula>"OPORTUNIDADE"</formula>
    </cfRule>
  </conditionalFormatting>
  <conditionalFormatting sqref="Z137">
    <cfRule type="cellIs" dxfId="1960" priority="2196" operator="equal">
      <formula>"NÃO"</formula>
    </cfRule>
    <cfRule type="cellIs" dxfId="1959" priority="2197" operator="equal">
      <formula>"SIM"</formula>
    </cfRule>
  </conditionalFormatting>
  <conditionalFormatting sqref="Z137">
    <cfRule type="cellIs" dxfId="1958" priority="2195" operator="equal">
      <formula>"OPORTUNIDADE"</formula>
    </cfRule>
  </conditionalFormatting>
  <conditionalFormatting sqref="Z137">
    <cfRule type="cellIs" dxfId="1957" priority="2193" operator="equal">
      <formula>"NÃO"</formula>
    </cfRule>
    <cfRule type="cellIs" dxfId="1956" priority="2194" operator="equal">
      <formula>"SIM"</formula>
    </cfRule>
  </conditionalFormatting>
  <conditionalFormatting sqref="Z137">
    <cfRule type="cellIs" dxfId="1955" priority="2192" operator="equal">
      <formula>"OPORTUNIDADE"</formula>
    </cfRule>
  </conditionalFormatting>
  <conditionalFormatting sqref="Z137">
    <cfRule type="cellIs" dxfId="1954" priority="2190" operator="equal">
      <formula>"NÃO"</formula>
    </cfRule>
    <cfRule type="cellIs" dxfId="1953" priority="2191" operator="equal">
      <formula>"SIM"</formula>
    </cfRule>
  </conditionalFormatting>
  <conditionalFormatting sqref="Z137">
    <cfRule type="cellIs" dxfId="1952" priority="2189" operator="equal">
      <formula>"OPORTUNIDADE"</formula>
    </cfRule>
  </conditionalFormatting>
  <conditionalFormatting sqref="Z137">
    <cfRule type="cellIs" dxfId="1951" priority="2187" operator="equal">
      <formula>"NÃO"</formula>
    </cfRule>
    <cfRule type="cellIs" dxfId="1950" priority="2188" operator="equal">
      <formula>"SIM"</formula>
    </cfRule>
  </conditionalFormatting>
  <conditionalFormatting sqref="Z137">
    <cfRule type="cellIs" dxfId="1949" priority="2186" operator="equal">
      <formula>"OPORTUNIDADE"</formula>
    </cfRule>
  </conditionalFormatting>
  <conditionalFormatting sqref="Z137">
    <cfRule type="cellIs" dxfId="1948" priority="2184" operator="equal">
      <formula>"NÃO"</formula>
    </cfRule>
    <cfRule type="cellIs" dxfId="1947" priority="2185" operator="equal">
      <formula>"SIM"</formula>
    </cfRule>
  </conditionalFormatting>
  <conditionalFormatting sqref="Y137">
    <cfRule type="cellIs" dxfId="1946" priority="2183" operator="equal">
      <formula>"OPORTUNIDADE"</formula>
    </cfRule>
  </conditionalFormatting>
  <conditionalFormatting sqref="Y137">
    <cfRule type="cellIs" dxfId="1945" priority="2181" operator="equal">
      <formula>"NÃO"</formula>
    </cfRule>
    <cfRule type="cellIs" dxfId="1944" priority="2182" operator="equal">
      <formula>"SIM"</formula>
    </cfRule>
  </conditionalFormatting>
  <conditionalFormatting sqref="Z137">
    <cfRule type="cellIs" dxfId="1943" priority="2180" operator="equal">
      <formula>"OPORTUNIDADE"</formula>
    </cfRule>
  </conditionalFormatting>
  <conditionalFormatting sqref="Z137">
    <cfRule type="cellIs" dxfId="1942" priority="2178" operator="equal">
      <formula>"NÃO"</formula>
    </cfRule>
    <cfRule type="cellIs" dxfId="1941" priority="2179" operator="equal">
      <formula>"SIM"</formula>
    </cfRule>
  </conditionalFormatting>
  <conditionalFormatting sqref="Z137">
    <cfRule type="cellIs" dxfId="1940" priority="2177" operator="equal">
      <formula>"OPORTUNIDADE"</formula>
    </cfRule>
  </conditionalFormatting>
  <conditionalFormatting sqref="Z137">
    <cfRule type="cellIs" dxfId="1939" priority="2175" operator="equal">
      <formula>"NÃO"</formula>
    </cfRule>
    <cfRule type="cellIs" dxfId="1938" priority="2176" operator="equal">
      <formula>"SIM"</formula>
    </cfRule>
  </conditionalFormatting>
  <conditionalFormatting sqref="Z137">
    <cfRule type="cellIs" dxfId="1937" priority="2174" operator="equal">
      <formula>"OPORTUNIDADE"</formula>
    </cfRule>
  </conditionalFormatting>
  <conditionalFormatting sqref="Z137">
    <cfRule type="cellIs" dxfId="1936" priority="2172" operator="equal">
      <formula>"NÃO"</formula>
    </cfRule>
    <cfRule type="cellIs" dxfId="1935" priority="2173" operator="equal">
      <formula>"SIM"</formula>
    </cfRule>
  </conditionalFormatting>
  <conditionalFormatting sqref="Z137">
    <cfRule type="cellIs" dxfId="1934" priority="2171" operator="equal">
      <formula>"OPORTUNIDADE"</formula>
    </cfRule>
  </conditionalFormatting>
  <conditionalFormatting sqref="Z137">
    <cfRule type="cellIs" dxfId="1933" priority="2169" operator="equal">
      <formula>"NÃO"</formula>
    </cfRule>
    <cfRule type="cellIs" dxfId="1932" priority="2170" operator="equal">
      <formula>"SIM"</formula>
    </cfRule>
  </conditionalFormatting>
  <conditionalFormatting sqref="Z137">
    <cfRule type="cellIs" dxfId="1931" priority="2168" operator="equal">
      <formula>"OPORTUNIDADE"</formula>
    </cfRule>
  </conditionalFormatting>
  <conditionalFormatting sqref="Z137">
    <cfRule type="cellIs" dxfId="1930" priority="2166" operator="equal">
      <formula>"NÃO"</formula>
    </cfRule>
    <cfRule type="cellIs" dxfId="1929" priority="2167" operator="equal">
      <formula>"SIM"</formula>
    </cfRule>
  </conditionalFormatting>
  <conditionalFormatting sqref="Z137">
    <cfRule type="cellIs" dxfId="1928" priority="2165" operator="equal">
      <formula>"OPORTUNIDADE"</formula>
    </cfRule>
  </conditionalFormatting>
  <conditionalFormatting sqref="Z137">
    <cfRule type="cellIs" dxfId="1927" priority="2163" operator="equal">
      <formula>"NÃO"</formula>
    </cfRule>
    <cfRule type="cellIs" dxfId="1926" priority="2164" operator="equal">
      <formula>"SIM"</formula>
    </cfRule>
  </conditionalFormatting>
  <conditionalFormatting sqref="Z137">
    <cfRule type="cellIs" dxfId="1925" priority="2162" operator="equal">
      <formula>"OPORTUNIDADE"</formula>
    </cfRule>
  </conditionalFormatting>
  <conditionalFormatting sqref="Z137">
    <cfRule type="cellIs" dxfId="1924" priority="2160" operator="equal">
      <formula>"NÃO"</formula>
    </cfRule>
    <cfRule type="cellIs" dxfId="1923" priority="2161" operator="equal">
      <formula>"SIM"</formula>
    </cfRule>
  </conditionalFormatting>
  <conditionalFormatting sqref="Z137">
    <cfRule type="cellIs" dxfId="1922" priority="2159" operator="equal">
      <formula>"OPORTUNIDADE"</formula>
    </cfRule>
  </conditionalFormatting>
  <conditionalFormatting sqref="Z137">
    <cfRule type="cellIs" dxfId="1921" priority="2157" operator="equal">
      <formula>"NÃO"</formula>
    </cfRule>
    <cfRule type="cellIs" dxfId="1920" priority="2158" operator="equal">
      <formula>"SIM"</formula>
    </cfRule>
  </conditionalFormatting>
  <conditionalFormatting sqref="Z137">
    <cfRule type="cellIs" dxfId="1919" priority="2156" operator="equal">
      <formula>"OPORTUNIDADE"</formula>
    </cfRule>
  </conditionalFormatting>
  <conditionalFormatting sqref="Z137">
    <cfRule type="cellIs" dxfId="1918" priority="2154" operator="equal">
      <formula>"NÃO"</formula>
    </cfRule>
    <cfRule type="cellIs" dxfId="1917" priority="2155" operator="equal">
      <formula>"SIM"</formula>
    </cfRule>
  </conditionalFormatting>
  <conditionalFormatting sqref="Z137">
    <cfRule type="cellIs" dxfId="1916" priority="2153" operator="equal">
      <formula>"OPORTUNIDADE"</formula>
    </cfRule>
  </conditionalFormatting>
  <conditionalFormatting sqref="Z137">
    <cfRule type="cellIs" dxfId="1915" priority="2151" operator="equal">
      <formula>"NÃO"</formula>
    </cfRule>
    <cfRule type="cellIs" dxfId="1914" priority="2152" operator="equal">
      <formula>"SIM"</formula>
    </cfRule>
  </conditionalFormatting>
  <conditionalFormatting sqref="Z137">
    <cfRule type="cellIs" dxfId="1913" priority="2150" operator="equal">
      <formula>"OPORTUNIDADE"</formula>
    </cfRule>
  </conditionalFormatting>
  <conditionalFormatting sqref="Z137">
    <cfRule type="cellIs" dxfId="1912" priority="2148" operator="equal">
      <formula>"NÃO"</formula>
    </cfRule>
    <cfRule type="cellIs" dxfId="1911" priority="2149" operator="equal">
      <formula>"SIM"</formula>
    </cfRule>
  </conditionalFormatting>
  <conditionalFormatting sqref="Z137">
    <cfRule type="cellIs" dxfId="1910" priority="2147" operator="equal">
      <formula>"OPORTUNIDADE"</formula>
    </cfRule>
  </conditionalFormatting>
  <conditionalFormatting sqref="Z137">
    <cfRule type="cellIs" dxfId="1909" priority="2145" operator="equal">
      <formula>"NÃO"</formula>
    </cfRule>
    <cfRule type="cellIs" dxfId="1908" priority="2146" operator="equal">
      <formula>"SIM"</formula>
    </cfRule>
  </conditionalFormatting>
  <conditionalFormatting sqref="Z137">
    <cfRule type="cellIs" dxfId="1907" priority="2144" operator="equal">
      <formula>"OPORTUNIDADE"</formula>
    </cfRule>
  </conditionalFormatting>
  <conditionalFormatting sqref="Z137">
    <cfRule type="cellIs" dxfId="1906" priority="2142" operator="equal">
      <formula>"NÃO"</formula>
    </cfRule>
    <cfRule type="cellIs" dxfId="1905" priority="2143" operator="equal">
      <formula>"SIM"</formula>
    </cfRule>
  </conditionalFormatting>
  <conditionalFormatting sqref="Z137">
    <cfRule type="cellIs" dxfId="1904" priority="2141" operator="equal">
      <formula>"OPORTUNIDADE"</formula>
    </cfRule>
  </conditionalFormatting>
  <conditionalFormatting sqref="Z137">
    <cfRule type="cellIs" dxfId="1903" priority="2139" operator="equal">
      <formula>"NÃO"</formula>
    </cfRule>
    <cfRule type="cellIs" dxfId="1902" priority="2140" operator="equal">
      <formula>"SIM"</formula>
    </cfRule>
  </conditionalFormatting>
  <conditionalFormatting sqref="Z137">
    <cfRule type="cellIs" dxfId="1901" priority="2138" operator="equal">
      <formula>"OPORTUNIDADE"</formula>
    </cfRule>
  </conditionalFormatting>
  <conditionalFormatting sqref="Z137">
    <cfRule type="cellIs" dxfId="1900" priority="2136" operator="equal">
      <formula>"NÃO"</formula>
    </cfRule>
    <cfRule type="cellIs" dxfId="1899" priority="2137" operator="equal">
      <formula>"SIM"</formula>
    </cfRule>
  </conditionalFormatting>
  <conditionalFormatting sqref="Z137">
    <cfRule type="cellIs" dxfId="1898" priority="2135" operator="equal">
      <formula>"OPORTUNIDADE"</formula>
    </cfRule>
  </conditionalFormatting>
  <conditionalFormatting sqref="Z137">
    <cfRule type="cellIs" dxfId="1897" priority="2133" operator="equal">
      <formula>"NÃO"</formula>
    </cfRule>
    <cfRule type="cellIs" dxfId="1896" priority="2134" operator="equal">
      <formula>"SIM"</formula>
    </cfRule>
  </conditionalFormatting>
  <conditionalFormatting sqref="Z137">
    <cfRule type="cellIs" dxfId="1895" priority="2132" operator="equal">
      <formula>"OPORTUNIDADE"</formula>
    </cfRule>
  </conditionalFormatting>
  <conditionalFormatting sqref="Z137">
    <cfRule type="cellIs" dxfId="1894" priority="2130" operator="equal">
      <formula>"NÃO"</formula>
    </cfRule>
    <cfRule type="cellIs" dxfId="1893" priority="2131" operator="equal">
      <formula>"SIM"</formula>
    </cfRule>
  </conditionalFormatting>
  <conditionalFormatting sqref="Z137">
    <cfRule type="cellIs" dxfId="1892" priority="2129" operator="equal">
      <formula>"OPORTUNIDADE"</formula>
    </cfRule>
  </conditionalFormatting>
  <conditionalFormatting sqref="Z137">
    <cfRule type="cellIs" dxfId="1891" priority="2127" operator="equal">
      <formula>"NÃO"</formula>
    </cfRule>
    <cfRule type="cellIs" dxfId="1890" priority="2128" operator="equal">
      <formula>"SIM"</formula>
    </cfRule>
  </conditionalFormatting>
  <conditionalFormatting sqref="Z137">
    <cfRule type="cellIs" dxfId="1889" priority="2126" operator="equal">
      <formula>"OPORTUNIDADE"</formula>
    </cfRule>
  </conditionalFormatting>
  <conditionalFormatting sqref="Z137">
    <cfRule type="cellIs" dxfId="1888" priority="2124" operator="equal">
      <formula>"NÃO"</formula>
    </cfRule>
    <cfRule type="cellIs" dxfId="1887" priority="2125" operator="equal">
      <formula>"SIM"</formula>
    </cfRule>
  </conditionalFormatting>
  <conditionalFormatting sqref="Z137">
    <cfRule type="cellIs" dxfId="1886" priority="2123" operator="equal">
      <formula>"OPORTUNIDADE"</formula>
    </cfRule>
  </conditionalFormatting>
  <conditionalFormatting sqref="Z137">
    <cfRule type="cellIs" dxfId="1885" priority="2121" operator="equal">
      <formula>"NÃO"</formula>
    </cfRule>
    <cfRule type="cellIs" dxfId="1884" priority="2122" operator="equal">
      <formula>"SIM"</formula>
    </cfRule>
  </conditionalFormatting>
  <conditionalFormatting sqref="Z137">
    <cfRule type="cellIs" dxfId="1883" priority="2120" operator="equal">
      <formula>"OPORTUNIDADE"</formula>
    </cfRule>
  </conditionalFormatting>
  <conditionalFormatting sqref="Z137">
    <cfRule type="cellIs" dxfId="1882" priority="2118" operator="equal">
      <formula>"NÃO"</formula>
    </cfRule>
    <cfRule type="cellIs" dxfId="1881" priority="2119" operator="equal">
      <formula>"SIM"</formula>
    </cfRule>
  </conditionalFormatting>
  <conditionalFormatting sqref="Z137">
    <cfRule type="cellIs" dxfId="1880" priority="2117" operator="equal">
      <formula>"OPORTUNIDADE"</formula>
    </cfRule>
  </conditionalFormatting>
  <conditionalFormatting sqref="Z137">
    <cfRule type="cellIs" dxfId="1879" priority="2115" operator="equal">
      <formula>"NÃO"</formula>
    </cfRule>
    <cfRule type="cellIs" dxfId="1878" priority="2116" operator="equal">
      <formula>"SIM"</formula>
    </cfRule>
  </conditionalFormatting>
  <conditionalFormatting sqref="Z137">
    <cfRule type="cellIs" dxfId="1877" priority="2114" operator="equal">
      <formula>"OPORTUNIDADE"</formula>
    </cfRule>
  </conditionalFormatting>
  <conditionalFormatting sqref="Z137">
    <cfRule type="cellIs" dxfId="1876" priority="2112" operator="equal">
      <formula>"NÃO"</formula>
    </cfRule>
    <cfRule type="cellIs" dxfId="1875" priority="2113" operator="equal">
      <formula>"SIM"</formula>
    </cfRule>
  </conditionalFormatting>
  <conditionalFormatting sqref="Z137">
    <cfRule type="cellIs" dxfId="1874" priority="2111" operator="equal">
      <formula>"OPORTUNIDADE"</formula>
    </cfRule>
  </conditionalFormatting>
  <conditionalFormatting sqref="Z137">
    <cfRule type="cellIs" dxfId="1873" priority="2109" operator="equal">
      <formula>"NÃO"</formula>
    </cfRule>
    <cfRule type="cellIs" dxfId="1872" priority="2110" operator="equal">
      <formula>"SIM"</formula>
    </cfRule>
  </conditionalFormatting>
  <conditionalFormatting sqref="Z137">
    <cfRule type="cellIs" dxfId="1871" priority="2108" operator="equal">
      <formula>"OPORTUNIDADE"</formula>
    </cfRule>
  </conditionalFormatting>
  <conditionalFormatting sqref="Z137">
    <cfRule type="cellIs" dxfId="1870" priority="2106" operator="equal">
      <formula>"NÃO"</formula>
    </cfRule>
    <cfRule type="cellIs" dxfId="1869" priority="2107" operator="equal">
      <formula>"SIM"</formula>
    </cfRule>
  </conditionalFormatting>
  <conditionalFormatting sqref="Z137">
    <cfRule type="cellIs" dxfId="1868" priority="2105" operator="equal">
      <formula>"OPORTUNIDADE"</formula>
    </cfRule>
  </conditionalFormatting>
  <conditionalFormatting sqref="Z137">
    <cfRule type="cellIs" dxfId="1867" priority="2103" operator="equal">
      <formula>"NÃO"</formula>
    </cfRule>
    <cfRule type="cellIs" dxfId="1866" priority="2104" operator="equal">
      <formula>"SIM"</formula>
    </cfRule>
  </conditionalFormatting>
  <conditionalFormatting sqref="Z137">
    <cfRule type="cellIs" dxfId="1865" priority="2102" operator="equal">
      <formula>"OPORTUNIDADE"</formula>
    </cfRule>
  </conditionalFormatting>
  <conditionalFormatting sqref="Z137">
    <cfRule type="cellIs" dxfId="1864" priority="2100" operator="equal">
      <formula>"NÃO"</formula>
    </cfRule>
    <cfRule type="cellIs" dxfId="1863" priority="2101" operator="equal">
      <formula>"SIM"</formula>
    </cfRule>
  </conditionalFormatting>
  <conditionalFormatting sqref="Z137">
    <cfRule type="cellIs" dxfId="1862" priority="2099" operator="equal">
      <formula>"OPORTUNIDADE"</formula>
    </cfRule>
  </conditionalFormatting>
  <conditionalFormatting sqref="Z137">
    <cfRule type="cellIs" dxfId="1861" priority="2097" operator="equal">
      <formula>"NÃO"</formula>
    </cfRule>
    <cfRule type="cellIs" dxfId="1860" priority="2098" operator="equal">
      <formula>"SIM"</formula>
    </cfRule>
  </conditionalFormatting>
  <conditionalFormatting sqref="Z137">
    <cfRule type="cellIs" dxfId="1859" priority="2096" operator="equal">
      <formula>"OPORTUNIDADE"</formula>
    </cfRule>
  </conditionalFormatting>
  <conditionalFormatting sqref="Z137">
    <cfRule type="cellIs" dxfId="1858" priority="2094" operator="equal">
      <formula>"NÃO"</formula>
    </cfRule>
    <cfRule type="cellIs" dxfId="1857" priority="2095" operator="equal">
      <formula>"SIM"</formula>
    </cfRule>
  </conditionalFormatting>
  <conditionalFormatting sqref="Z137">
    <cfRule type="cellIs" dxfId="1856" priority="2093" operator="equal">
      <formula>"OPORTUNIDADE"</formula>
    </cfRule>
  </conditionalFormatting>
  <conditionalFormatting sqref="Z137">
    <cfRule type="cellIs" dxfId="1855" priority="2091" operator="equal">
      <formula>"NÃO"</formula>
    </cfRule>
    <cfRule type="cellIs" dxfId="1854" priority="2092" operator="equal">
      <formula>"SIM"</formula>
    </cfRule>
  </conditionalFormatting>
  <conditionalFormatting sqref="Z137">
    <cfRule type="cellIs" dxfId="1853" priority="2090" operator="equal">
      <formula>"OPORTUNIDADE"</formula>
    </cfRule>
  </conditionalFormatting>
  <conditionalFormatting sqref="Z137">
    <cfRule type="cellIs" dxfId="1852" priority="2088" operator="equal">
      <formula>"NÃO"</formula>
    </cfRule>
    <cfRule type="cellIs" dxfId="1851" priority="2089" operator="equal">
      <formula>"SIM"</formula>
    </cfRule>
  </conditionalFormatting>
  <conditionalFormatting sqref="Z137">
    <cfRule type="cellIs" dxfId="1850" priority="2087" operator="equal">
      <formula>"OPORTUNIDADE"</formula>
    </cfRule>
  </conditionalFormatting>
  <conditionalFormatting sqref="Z137">
    <cfRule type="cellIs" dxfId="1849" priority="2085" operator="equal">
      <formula>"NÃO"</formula>
    </cfRule>
    <cfRule type="cellIs" dxfId="1848" priority="2086" operator="equal">
      <formula>"SIM"</formula>
    </cfRule>
  </conditionalFormatting>
  <conditionalFormatting sqref="Z137">
    <cfRule type="cellIs" dxfId="1847" priority="2084" operator="equal">
      <formula>"OPORTUNIDADE"</formula>
    </cfRule>
  </conditionalFormatting>
  <conditionalFormatting sqref="Z137">
    <cfRule type="cellIs" dxfId="1846" priority="2082" operator="equal">
      <formula>"NÃO"</formula>
    </cfRule>
    <cfRule type="cellIs" dxfId="1845" priority="2083" operator="equal">
      <formula>"SIM"</formula>
    </cfRule>
  </conditionalFormatting>
  <conditionalFormatting sqref="Z137">
    <cfRule type="cellIs" dxfId="1844" priority="2081" operator="equal">
      <formula>"OPORTUNIDADE"</formula>
    </cfRule>
  </conditionalFormatting>
  <conditionalFormatting sqref="Z137">
    <cfRule type="cellIs" dxfId="1843" priority="2079" operator="equal">
      <formula>"NÃO"</formula>
    </cfRule>
    <cfRule type="cellIs" dxfId="1842" priority="2080" operator="equal">
      <formula>"SIM"</formula>
    </cfRule>
  </conditionalFormatting>
  <conditionalFormatting sqref="Z137">
    <cfRule type="cellIs" dxfId="1841" priority="2078" operator="equal">
      <formula>"OPORTUNIDADE"</formula>
    </cfRule>
  </conditionalFormatting>
  <conditionalFormatting sqref="Z137">
    <cfRule type="cellIs" dxfId="1840" priority="2076" operator="equal">
      <formula>"NÃO"</formula>
    </cfRule>
    <cfRule type="cellIs" dxfId="1839" priority="2077" operator="equal">
      <formula>"SIM"</formula>
    </cfRule>
  </conditionalFormatting>
  <conditionalFormatting sqref="Y137">
    <cfRule type="cellIs" dxfId="1838" priority="2075" operator="equal">
      <formula>"OPORTUNIDADE"</formula>
    </cfRule>
  </conditionalFormatting>
  <conditionalFormatting sqref="Y137">
    <cfRule type="cellIs" dxfId="1837" priority="2073" operator="equal">
      <formula>"NÃO"</formula>
    </cfRule>
    <cfRule type="cellIs" dxfId="1836" priority="2074" operator="equal">
      <formula>"SIM"</formula>
    </cfRule>
  </conditionalFormatting>
  <conditionalFormatting sqref="Z138:Z139">
    <cfRule type="cellIs" dxfId="1835" priority="1823" operator="equal">
      <formula>"OPORTUNIDADE"</formula>
    </cfRule>
  </conditionalFormatting>
  <conditionalFormatting sqref="Z138:Z139">
    <cfRule type="cellIs" dxfId="1834" priority="1821" operator="equal">
      <formula>"NÃO"</formula>
    </cfRule>
    <cfRule type="cellIs" dxfId="1833" priority="1822" operator="equal">
      <formula>"SIM"</formula>
    </cfRule>
  </conditionalFormatting>
  <conditionalFormatting sqref="Z138:Z139">
    <cfRule type="cellIs" dxfId="1832" priority="1820" operator="equal">
      <formula>"OPORTUNIDADE"</formula>
    </cfRule>
  </conditionalFormatting>
  <conditionalFormatting sqref="Z138:Z139">
    <cfRule type="cellIs" dxfId="1831" priority="1818" operator="equal">
      <formula>"NÃO"</formula>
    </cfRule>
    <cfRule type="cellIs" dxfId="1830" priority="1819" operator="equal">
      <formula>"SIM"</formula>
    </cfRule>
  </conditionalFormatting>
  <conditionalFormatting sqref="Z138:Z139">
    <cfRule type="cellIs" dxfId="1829" priority="1817" operator="equal">
      <formula>"OPORTUNIDADE"</formula>
    </cfRule>
  </conditionalFormatting>
  <conditionalFormatting sqref="Z138:Z139">
    <cfRule type="cellIs" dxfId="1828" priority="1815" operator="equal">
      <formula>"NÃO"</formula>
    </cfRule>
    <cfRule type="cellIs" dxfId="1827" priority="1816" operator="equal">
      <formula>"SIM"</formula>
    </cfRule>
  </conditionalFormatting>
  <conditionalFormatting sqref="Z138:Z139">
    <cfRule type="cellIs" dxfId="1826" priority="1814" operator="equal">
      <formula>"OPORTUNIDADE"</formula>
    </cfRule>
  </conditionalFormatting>
  <conditionalFormatting sqref="Z138:Z139">
    <cfRule type="cellIs" dxfId="1825" priority="1812" operator="equal">
      <formula>"NÃO"</formula>
    </cfRule>
    <cfRule type="cellIs" dxfId="1824" priority="1813" operator="equal">
      <formula>"SIM"</formula>
    </cfRule>
  </conditionalFormatting>
  <conditionalFormatting sqref="Z138:Z139">
    <cfRule type="cellIs" dxfId="1823" priority="1811" operator="equal">
      <formula>"OPORTUNIDADE"</formula>
    </cfRule>
  </conditionalFormatting>
  <conditionalFormatting sqref="Z138:Z139">
    <cfRule type="cellIs" dxfId="1822" priority="1809" operator="equal">
      <formula>"NÃO"</formula>
    </cfRule>
    <cfRule type="cellIs" dxfId="1821" priority="1810" operator="equal">
      <formula>"SIM"</formula>
    </cfRule>
  </conditionalFormatting>
  <conditionalFormatting sqref="Z138:Z139">
    <cfRule type="cellIs" dxfId="1820" priority="1808" operator="equal">
      <formula>"OPORTUNIDADE"</formula>
    </cfRule>
  </conditionalFormatting>
  <conditionalFormatting sqref="Z138:Z139">
    <cfRule type="cellIs" dxfId="1819" priority="1806" operator="equal">
      <formula>"NÃO"</formula>
    </cfRule>
    <cfRule type="cellIs" dxfId="1818" priority="1807" operator="equal">
      <formula>"SIM"</formula>
    </cfRule>
  </conditionalFormatting>
  <conditionalFormatting sqref="Y138:Y144">
    <cfRule type="cellIs" dxfId="1817" priority="1805" operator="equal">
      <formula>"OPORTUNIDADE"</formula>
    </cfRule>
  </conditionalFormatting>
  <conditionalFormatting sqref="Y138:Y144">
    <cfRule type="cellIs" dxfId="1816" priority="1803" operator="equal">
      <formula>"NÃO"</formula>
    </cfRule>
    <cfRule type="cellIs" dxfId="1815" priority="1804" operator="equal">
      <formula>"SIM"</formula>
    </cfRule>
  </conditionalFormatting>
  <conditionalFormatting sqref="Z138:Z139">
    <cfRule type="cellIs" dxfId="1814" priority="1802" operator="equal">
      <formula>"OPORTUNIDADE"</formula>
    </cfRule>
  </conditionalFormatting>
  <conditionalFormatting sqref="Z138:Z139">
    <cfRule type="cellIs" dxfId="1813" priority="1800" operator="equal">
      <formula>"NÃO"</formula>
    </cfRule>
    <cfRule type="cellIs" dxfId="1812" priority="1801" operator="equal">
      <formula>"SIM"</formula>
    </cfRule>
  </conditionalFormatting>
  <conditionalFormatting sqref="Z138:Z139">
    <cfRule type="cellIs" dxfId="1811" priority="1799" operator="equal">
      <formula>"OPORTUNIDADE"</formula>
    </cfRule>
  </conditionalFormatting>
  <conditionalFormatting sqref="Z138:Z139">
    <cfRule type="cellIs" dxfId="1810" priority="1797" operator="equal">
      <formula>"NÃO"</formula>
    </cfRule>
    <cfRule type="cellIs" dxfId="1809" priority="1798" operator="equal">
      <formula>"SIM"</formula>
    </cfRule>
  </conditionalFormatting>
  <conditionalFormatting sqref="Z138:Z139">
    <cfRule type="cellIs" dxfId="1808" priority="1796" operator="equal">
      <formula>"OPORTUNIDADE"</formula>
    </cfRule>
  </conditionalFormatting>
  <conditionalFormatting sqref="Z138:Z139">
    <cfRule type="cellIs" dxfId="1807" priority="1794" operator="equal">
      <formula>"NÃO"</formula>
    </cfRule>
    <cfRule type="cellIs" dxfId="1806" priority="1795" operator="equal">
      <formula>"SIM"</formula>
    </cfRule>
  </conditionalFormatting>
  <conditionalFormatting sqref="Z138:Z139">
    <cfRule type="cellIs" dxfId="1805" priority="1793" operator="equal">
      <formula>"OPORTUNIDADE"</formula>
    </cfRule>
  </conditionalFormatting>
  <conditionalFormatting sqref="Z138:Z139">
    <cfRule type="cellIs" dxfId="1804" priority="1791" operator="equal">
      <formula>"NÃO"</formula>
    </cfRule>
    <cfRule type="cellIs" dxfId="1803" priority="1792" operator="equal">
      <formula>"SIM"</formula>
    </cfRule>
  </conditionalFormatting>
  <conditionalFormatting sqref="Z138:Z139">
    <cfRule type="cellIs" dxfId="1802" priority="1790" operator="equal">
      <formula>"OPORTUNIDADE"</formula>
    </cfRule>
  </conditionalFormatting>
  <conditionalFormatting sqref="Z138:Z139">
    <cfRule type="cellIs" dxfId="1801" priority="1788" operator="equal">
      <formula>"NÃO"</formula>
    </cfRule>
    <cfRule type="cellIs" dxfId="1800" priority="1789" operator="equal">
      <formula>"SIM"</formula>
    </cfRule>
  </conditionalFormatting>
  <conditionalFormatting sqref="Z138:Z139">
    <cfRule type="cellIs" dxfId="1799" priority="1787" operator="equal">
      <formula>"OPORTUNIDADE"</formula>
    </cfRule>
  </conditionalFormatting>
  <conditionalFormatting sqref="Z138:Z139">
    <cfRule type="cellIs" dxfId="1798" priority="1785" operator="equal">
      <formula>"NÃO"</formula>
    </cfRule>
    <cfRule type="cellIs" dxfId="1797" priority="1786" operator="equal">
      <formula>"SIM"</formula>
    </cfRule>
  </conditionalFormatting>
  <conditionalFormatting sqref="Z138:Z139">
    <cfRule type="cellIs" dxfId="1796" priority="1784" operator="equal">
      <formula>"OPORTUNIDADE"</formula>
    </cfRule>
  </conditionalFormatting>
  <conditionalFormatting sqref="Z138:Z139">
    <cfRule type="cellIs" dxfId="1795" priority="1782" operator="equal">
      <formula>"NÃO"</formula>
    </cfRule>
    <cfRule type="cellIs" dxfId="1794" priority="1783" operator="equal">
      <formula>"SIM"</formula>
    </cfRule>
  </conditionalFormatting>
  <conditionalFormatting sqref="Z138:Z139">
    <cfRule type="cellIs" dxfId="1793" priority="1781" operator="equal">
      <formula>"OPORTUNIDADE"</formula>
    </cfRule>
  </conditionalFormatting>
  <conditionalFormatting sqref="Z138:Z139">
    <cfRule type="cellIs" dxfId="1792" priority="1779" operator="equal">
      <formula>"NÃO"</formula>
    </cfRule>
    <cfRule type="cellIs" dxfId="1791" priority="1780" operator="equal">
      <formula>"SIM"</formula>
    </cfRule>
  </conditionalFormatting>
  <conditionalFormatting sqref="Z138:Z139">
    <cfRule type="cellIs" dxfId="1790" priority="1778" operator="equal">
      <formula>"OPORTUNIDADE"</formula>
    </cfRule>
  </conditionalFormatting>
  <conditionalFormatting sqref="Z138:Z139">
    <cfRule type="cellIs" dxfId="1789" priority="1776" operator="equal">
      <formula>"NÃO"</formula>
    </cfRule>
    <cfRule type="cellIs" dxfId="1788" priority="1777" operator="equal">
      <formula>"SIM"</formula>
    </cfRule>
  </conditionalFormatting>
  <conditionalFormatting sqref="Z138:Z139">
    <cfRule type="cellIs" dxfId="1787" priority="1775" operator="equal">
      <formula>"OPORTUNIDADE"</formula>
    </cfRule>
  </conditionalFormatting>
  <conditionalFormatting sqref="Z138:Z139">
    <cfRule type="cellIs" dxfId="1786" priority="1773" operator="equal">
      <formula>"NÃO"</formula>
    </cfRule>
    <cfRule type="cellIs" dxfId="1785" priority="1774" operator="equal">
      <formula>"SIM"</formula>
    </cfRule>
  </conditionalFormatting>
  <conditionalFormatting sqref="Z138:Z139">
    <cfRule type="cellIs" dxfId="1784" priority="1772" operator="equal">
      <formula>"OPORTUNIDADE"</formula>
    </cfRule>
  </conditionalFormatting>
  <conditionalFormatting sqref="Z138:Z139">
    <cfRule type="cellIs" dxfId="1783" priority="1770" operator="equal">
      <formula>"NÃO"</formula>
    </cfRule>
    <cfRule type="cellIs" dxfId="1782" priority="1771" operator="equal">
      <formula>"SIM"</formula>
    </cfRule>
  </conditionalFormatting>
  <conditionalFormatting sqref="Z138:Z139">
    <cfRule type="cellIs" dxfId="1781" priority="1769" operator="equal">
      <formula>"OPORTUNIDADE"</formula>
    </cfRule>
  </conditionalFormatting>
  <conditionalFormatting sqref="Z138:Z139">
    <cfRule type="cellIs" dxfId="1780" priority="1767" operator="equal">
      <formula>"NÃO"</formula>
    </cfRule>
    <cfRule type="cellIs" dxfId="1779" priority="1768" operator="equal">
      <formula>"SIM"</formula>
    </cfRule>
  </conditionalFormatting>
  <conditionalFormatting sqref="Z138:Z139">
    <cfRule type="cellIs" dxfId="1778" priority="1766" operator="equal">
      <formula>"OPORTUNIDADE"</formula>
    </cfRule>
  </conditionalFormatting>
  <conditionalFormatting sqref="Z138:Z139">
    <cfRule type="cellIs" dxfId="1777" priority="1764" operator="equal">
      <formula>"NÃO"</formula>
    </cfRule>
    <cfRule type="cellIs" dxfId="1776" priority="1765" operator="equal">
      <formula>"SIM"</formula>
    </cfRule>
  </conditionalFormatting>
  <conditionalFormatting sqref="Z138:Z139">
    <cfRule type="cellIs" dxfId="1775" priority="1763" operator="equal">
      <formula>"OPORTUNIDADE"</formula>
    </cfRule>
  </conditionalFormatting>
  <conditionalFormatting sqref="Z138:Z139">
    <cfRule type="cellIs" dxfId="1774" priority="1761" operator="equal">
      <formula>"NÃO"</formula>
    </cfRule>
    <cfRule type="cellIs" dxfId="1773" priority="1762" operator="equal">
      <formula>"SIM"</formula>
    </cfRule>
  </conditionalFormatting>
  <conditionalFormatting sqref="Z138:Z139">
    <cfRule type="cellIs" dxfId="1772" priority="1760" operator="equal">
      <formula>"OPORTUNIDADE"</formula>
    </cfRule>
  </conditionalFormatting>
  <conditionalFormatting sqref="Z138:Z139">
    <cfRule type="cellIs" dxfId="1771" priority="1758" operator="equal">
      <formula>"NÃO"</formula>
    </cfRule>
    <cfRule type="cellIs" dxfId="1770" priority="1759" operator="equal">
      <formula>"SIM"</formula>
    </cfRule>
  </conditionalFormatting>
  <conditionalFormatting sqref="Z138:Z139">
    <cfRule type="cellIs" dxfId="1769" priority="1757" operator="equal">
      <formula>"OPORTUNIDADE"</formula>
    </cfRule>
  </conditionalFormatting>
  <conditionalFormatting sqref="Z138:Z139">
    <cfRule type="cellIs" dxfId="1768" priority="1755" operator="equal">
      <formula>"NÃO"</formula>
    </cfRule>
    <cfRule type="cellIs" dxfId="1767" priority="1756" operator="equal">
      <formula>"SIM"</formula>
    </cfRule>
  </conditionalFormatting>
  <conditionalFormatting sqref="Z138:Z139">
    <cfRule type="cellIs" dxfId="1766" priority="1754" operator="equal">
      <formula>"OPORTUNIDADE"</formula>
    </cfRule>
  </conditionalFormatting>
  <conditionalFormatting sqref="Z138:Z139">
    <cfRule type="cellIs" dxfId="1765" priority="1752" operator="equal">
      <formula>"NÃO"</formula>
    </cfRule>
    <cfRule type="cellIs" dxfId="1764" priority="1753" operator="equal">
      <formula>"SIM"</formula>
    </cfRule>
  </conditionalFormatting>
  <conditionalFormatting sqref="Z138:Z139">
    <cfRule type="cellIs" dxfId="1763" priority="1751" operator="equal">
      <formula>"OPORTUNIDADE"</formula>
    </cfRule>
  </conditionalFormatting>
  <conditionalFormatting sqref="Z138:Z139">
    <cfRule type="cellIs" dxfId="1762" priority="1749" operator="equal">
      <formula>"NÃO"</formula>
    </cfRule>
    <cfRule type="cellIs" dxfId="1761" priority="1750" operator="equal">
      <formula>"SIM"</formula>
    </cfRule>
  </conditionalFormatting>
  <conditionalFormatting sqref="Y138:Y144">
    <cfRule type="cellIs" dxfId="1760" priority="1748" operator="equal">
      <formula>"OPORTUNIDADE"</formula>
    </cfRule>
  </conditionalFormatting>
  <conditionalFormatting sqref="Y138:Y144">
    <cfRule type="cellIs" dxfId="1759" priority="1746" operator="equal">
      <formula>"NÃO"</formula>
    </cfRule>
    <cfRule type="cellIs" dxfId="1758" priority="1747" operator="equal">
      <formula>"SIM"</formula>
    </cfRule>
  </conditionalFormatting>
  <conditionalFormatting sqref="Z138:Z139">
    <cfRule type="cellIs" dxfId="1757" priority="1745" operator="equal">
      <formula>"OPORTUNIDADE"</formula>
    </cfRule>
  </conditionalFormatting>
  <conditionalFormatting sqref="Z138:Z139">
    <cfRule type="cellIs" dxfId="1756" priority="1743" operator="equal">
      <formula>"NÃO"</formula>
    </cfRule>
    <cfRule type="cellIs" dxfId="1755" priority="1744" operator="equal">
      <formula>"SIM"</formula>
    </cfRule>
  </conditionalFormatting>
  <conditionalFormatting sqref="Z138:Z139">
    <cfRule type="cellIs" dxfId="1754" priority="1742" operator="equal">
      <formula>"OPORTUNIDADE"</formula>
    </cfRule>
  </conditionalFormatting>
  <conditionalFormatting sqref="Z138:Z139">
    <cfRule type="cellIs" dxfId="1753" priority="1740" operator="equal">
      <formula>"NÃO"</formula>
    </cfRule>
    <cfRule type="cellIs" dxfId="1752" priority="1741" operator="equal">
      <formula>"SIM"</formula>
    </cfRule>
  </conditionalFormatting>
  <conditionalFormatting sqref="Z138:Z139">
    <cfRule type="cellIs" dxfId="1751" priority="1739" operator="equal">
      <formula>"OPORTUNIDADE"</formula>
    </cfRule>
  </conditionalFormatting>
  <conditionalFormatting sqref="Z138:Z139">
    <cfRule type="cellIs" dxfId="1750" priority="1737" operator="equal">
      <formula>"NÃO"</formula>
    </cfRule>
    <cfRule type="cellIs" dxfId="1749" priority="1738" operator="equal">
      <formula>"SIM"</formula>
    </cfRule>
  </conditionalFormatting>
  <conditionalFormatting sqref="Z138:Z139">
    <cfRule type="cellIs" dxfId="1748" priority="1736" operator="equal">
      <formula>"OPORTUNIDADE"</formula>
    </cfRule>
  </conditionalFormatting>
  <conditionalFormatting sqref="Z138:Z139">
    <cfRule type="cellIs" dxfId="1747" priority="1734" operator="equal">
      <formula>"NÃO"</formula>
    </cfRule>
    <cfRule type="cellIs" dxfId="1746" priority="1735" operator="equal">
      <formula>"SIM"</formula>
    </cfRule>
  </conditionalFormatting>
  <conditionalFormatting sqref="Z138:Z139">
    <cfRule type="cellIs" dxfId="1745" priority="1733" operator="equal">
      <formula>"OPORTUNIDADE"</formula>
    </cfRule>
  </conditionalFormatting>
  <conditionalFormatting sqref="Z138:Z139">
    <cfRule type="cellIs" dxfId="1744" priority="1731" operator="equal">
      <formula>"NÃO"</formula>
    </cfRule>
    <cfRule type="cellIs" dxfId="1743" priority="1732" operator="equal">
      <formula>"SIM"</formula>
    </cfRule>
  </conditionalFormatting>
  <conditionalFormatting sqref="Y138:Y144">
    <cfRule type="cellIs" dxfId="1742" priority="1730" operator="equal">
      <formula>"OPORTUNIDADE"</formula>
    </cfRule>
  </conditionalFormatting>
  <conditionalFormatting sqref="Y138:Y144">
    <cfRule type="cellIs" dxfId="1741" priority="1728" operator="equal">
      <formula>"NÃO"</formula>
    </cfRule>
    <cfRule type="cellIs" dxfId="1740" priority="1729" operator="equal">
      <formula>"SIM"</formula>
    </cfRule>
  </conditionalFormatting>
  <conditionalFormatting sqref="Z138:Z139">
    <cfRule type="cellIs" dxfId="1739" priority="1727" operator="equal">
      <formula>"OPORTUNIDADE"</formula>
    </cfRule>
  </conditionalFormatting>
  <conditionalFormatting sqref="Z138:Z139">
    <cfRule type="cellIs" dxfId="1738" priority="1725" operator="equal">
      <formula>"NÃO"</formula>
    </cfRule>
    <cfRule type="cellIs" dxfId="1737" priority="1726" operator="equal">
      <formula>"SIM"</formula>
    </cfRule>
  </conditionalFormatting>
  <conditionalFormatting sqref="Z138:Z139">
    <cfRule type="cellIs" dxfId="1736" priority="1724" operator="equal">
      <formula>"OPORTUNIDADE"</formula>
    </cfRule>
  </conditionalFormatting>
  <conditionalFormatting sqref="Z138:Z139">
    <cfRule type="cellIs" dxfId="1735" priority="1722" operator="equal">
      <formula>"NÃO"</formula>
    </cfRule>
    <cfRule type="cellIs" dxfId="1734" priority="1723" operator="equal">
      <formula>"SIM"</formula>
    </cfRule>
  </conditionalFormatting>
  <conditionalFormatting sqref="Z138:Z139">
    <cfRule type="cellIs" dxfId="1733" priority="1721" operator="equal">
      <formula>"OPORTUNIDADE"</formula>
    </cfRule>
  </conditionalFormatting>
  <conditionalFormatting sqref="Z138:Z139">
    <cfRule type="cellIs" dxfId="1732" priority="1719" operator="equal">
      <formula>"NÃO"</formula>
    </cfRule>
    <cfRule type="cellIs" dxfId="1731" priority="1720" operator="equal">
      <formula>"SIM"</formula>
    </cfRule>
  </conditionalFormatting>
  <conditionalFormatting sqref="Z138:Z139">
    <cfRule type="cellIs" dxfId="1730" priority="1718" operator="equal">
      <formula>"OPORTUNIDADE"</formula>
    </cfRule>
  </conditionalFormatting>
  <conditionalFormatting sqref="Z138:Z139">
    <cfRule type="cellIs" dxfId="1729" priority="1716" operator="equal">
      <formula>"NÃO"</formula>
    </cfRule>
    <cfRule type="cellIs" dxfId="1728" priority="1717" operator="equal">
      <formula>"SIM"</formula>
    </cfRule>
  </conditionalFormatting>
  <conditionalFormatting sqref="Z138:Z139">
    <cfRule type="cellIs" dxfId="1727" priority="1715" operator="equal">
      <formula>"OPORTUNIDADE"</formula>
    </cfRule>
  </conditionalFormatting>
  <conditionalFormatting sqref="Z138:Z139">
    <cfRule type="cellIs" dxfId="1726" priority="1713" operator="equal">
      <formula>"NÃO"</formula>
    </cfRule>
    <cfRule type="cellIs" dxfId="1725" priority="1714" operator="equal">
      <formula>"SIM"</formula>
    </cfRule>
  </conditionalFormatting>
  <conditionalFormatting sqref="Z138:Z139">
    <cfRule type="cellIs" dxfId="1724" priority="1712" operator="equal">
      <formula>"OPORTUNIDADE"</formula>
    </cfRule>
  </conditionalFormatting>
  <conditionalFormatting sqref="Z138:Z139">
    <cfRule type="cellIs" dxfId="1723" priority="1710" operator="equal">
      <formula>"NÃO"</formula>
    </cfRule>
    <cfRule type="cellIs" dxfId="1722" priority="1711" operator="equal">
      <formula>"SIM"</formula>
    </cfRule>
  </conditionalFormatting>
  <conditionalFormatting sqref="Z138:Z139">
    <cfRule type="cellIs" dxfId="1721" priority="1709" operator="equal">
      <formula>"OPORTUNIDADE"</formula>
    </cfRule>
  </conditionalFormatting>
  <conditionalFormatting sqref="Z138:Z139">
    <cfRule type="cellIs" dxfId="1720" priority="1707" operator="equal">
      <formula>"NÃO"</formula>
    </cfRule>
    <cfRule type="cellIs" dxfId="1719" priority="1708" operator="equal">
      <formula>"SIM"</formula>
    </cfRule>
  </conditionalFormatting>
  <conditionalFormatting sqref="Z138:Z139">
    <cfRule type="cellIs" dxfId="1718" priority="1706" operator="equal">
      <formula>"OPORTUNIDADE"</formula>
    </cfRule>
  </conditionalFormatting>
  <conditionalFormatting sqref="Z138:Z139">
    <cfRule type="cellIs" dxfId="1717" priority="1704" operator="equal">
      <formula>"NÃO"</formula>
    </cfRule>
    <cfRule type="cellIs" dxfId="1716" priority="1705" operator="equal">
      <formula>"SIM"</formula>
    </cfRule>
  </conditionalFormatting>
  <conditionalFormatting sqref="Z138:Z139">
    <cfRule type="cellIs" dxfId="1715" priority="1703" operator="equal">
      <formula>"OPORTUNIDADE"</formula>
    </cfRule>
  </conditionalFormatting>
  <conditionalFormatting sqref="Z138:Z139">
    <cfRule type="cellIs" dxfId="1714" priority="1701" operator="equal">
      <formula>"NÃO"</formula>
    </cfRule>
    <cfRule type="cellIs" dxfId="1713" priority="1702" operator="equal">
      <formula>"SIM"</formula>
    </cfRule>
  </conditionalFormatting>
  <conditionalFormatting sqref="Z138:Z139">
    <cfRule type="cellIs" dxfId="1712" priority="1700" operator="equal">
      <formula>"OPORTUNIDADE"</formula>
    </cfRule>
  </conditionalFormatting>
  <conditionalFormatting sqref="Z138:Z139">
    <cfRule type="cellIs" dxfId="1711" priority="1698" operator="equal">
      <formula>"NÃO"</formula>
    </cfRule>
    <cfRule type="cellIs" dxfId="1710" priority="1699" operator="equal">
      <formula>"SIM"</formula>
    </cfRule>
  </conditionalFormatting>
  <conditionalFormatting sqref="Z140">
    <cfRule type="cellIs" dxfId="1709" priority="1697" operator="equal">
      <formula>"OPORTUNIDADE"</formula>
    </cfRule>
  </conditionalFormatting>
  <conditionalFormatting sqref="Z140">
    <cfRule type="cellIs" dxfId="1708" priority="1695" operator="equal">
      <formula>"NÃO"</formula>
    </cfRule>
    <cfRule type="cellIs" dxfId="1707" priority="1696" operator="equal">
      <formula>"SIM"</formula>
    </cfRule>
  </conditionalFormatting>
  <conditionalFormatting sqref="Z140">
    <cfRule type="cellIs" dxfId="1706" priority="1694" operator="equal">
      <formula>"OPORTUNIDADE"</formula>
    </cfRule>
  </conditionalFormatting>
  <conditionalFormatting sqref="Z140">
    <cfRule type="cellIs" dxfId="1705" priority="1692" operator="equal">
      <formula>"NÃO"</formula>
    </cfRule>
    <cfRule type="cellIs" dxfId="1704" priority="1693" operator="equal">
      <formula>"SIM"</formula>
    </cfRule>
  </conditionalFormatting>
  <conditionalFormatting sqref="Z140">
    <cfRule type="cellIs" dxfId="1703" priority="1691" operator="equal">
      <formula>"OPORTUNIDADE"</formula>
    </cfRule>
  </conditionalFormatting>
  <conditionalFormatting sqref="Z140">
    <cfRule type="cellIs" dxfId="1702" priority="1689" operator="equal">
      <formula>"NÃO"</formula>
    </cfRule>
    <cfRule type="cellIs" dxfId="1701" priority="1690" operator="equal">
      <formula>"SIM"</formula>
    </cfRule>
  </conditionalFormatting>
  <conditionalFormatting sqref="Z140">
    <cfRule type="cellIs" dxfId="1700" priority="1688" operator="equal">
      <formula>"OPORTUNIDADE"</formula>
    </cfRule>
  </conditionalFormatting>
  <conditionalFormatting sqref="Z140">
    <cfRule type="cellIs" dxfId="1699" priority="1686" operator="equal">
      <formula>"NÃO"</formula>
    </cfRule>
    <cfRule type="cellIs" dxfId="1698" priority="1687" operator="equal">
      <formula>"SIM"</formula>
    </cfRule>
  </conditionalFormatting>
  <conditionalFormatting sqref="Z140">
    <cfRule type="cellIs" dxfId="1697" priority="1685" operator="equal">
      <formula>"OPORTUNIDADE"</formula>
    </cfRule>
  </conditionalFormatting>
  <conditionalFormatting sqref="Z140">
    <cfRule type="cellIs" dxfId="1696" priority="1683" operator="equal">
      <formula>"NÃO"</formula>
    </cfRule>
    <cfRule type="cellIs" dxfId="1695" priority="1684" operator="equal">
      <formula>"SIM"</formula>
    </cfRule>
  </conditionalFormatting>
  <conditionalFormatting sqref="Z140:Z141">
    <cfRule type="cellIs" dxfId="1694" priority="1682" operator="equal">
      <formula>"OPORTUNIDADE"</formula>
    </cfRule>
  </conditionalFormatting>
  <conditionalFormatting sqref="Z140:Z141">
    <cfRule type="cellIs" dxfId="1693" priority="1680" operator="equal">
      <formula>"NÃO"</formula>
    </cfRule>
    <cfRule type="cellIs" dxfId="1692" priority="1681" operator="equal">
      <formula>"SIM"</formula>
    </cfRule>
  </conditionalFormatting>
  <conditionalFormatting sqref="Y140:Y141">
    <cfRule type="cellIs" dxfId="1691" priority="1679" operator="equal">
      <formula>"OPORTUNIDADE"</formula>
    </cfRule>
  </conditionalFormatting>
  <conditionalFormatting sqref="Y140:Y141">
    <cfRule type="cellIs" dxfId="1690" priority="1677" operator="equal">
      <formula>"NÃO"</formula>
    </cfRule>
    <cfRule type="cellIs" dxfId="1689" priority="1678" operator="equal">
      <formula>"SIM"</formula>
    </cfRule>
  </conditionalFormatting>
  <conditionalFormatting sqref="Z140:Z142">
    <cfRule type="cellIs" dxfId="1688" priority="1676" operator="equal">
      <formula>"OPORTUNIDADE"</formula>
    </cfRule>
  </conditionalFormatting>
  <conditionalFormatting sqref="Z140:Z142">
    <cfRule type="cellIs" dxfId="1687" priority="1674" operator="equal">
      <formula>"NÃO"</formula>
    </cfRule>
    <cfRule type="cellIs" dxfId="1686" priority="1675" operator="equal">
      <formula>"SIM"</formula>
    </cfRule>
  </conditionalFormatting>
  <conditionalFormatting sqref="Z140:Z142">
    <cfRule type="cellIs" dxfId="1685" priority="1673" operator="equal">
      <formula>"OPORTUNIDADE"</formula>
    </cfRule>
  </conditionalFormatting>
  <conditionalFormatting sqref="Z140:Z142">
    <cfRule type="cellIs" dxfId="1684" priority="1671" operator="equal">
      <formula>"NÃO"</formula>
    </cfRule>
    <cfRule type="cellIs" dxfId="1683" priority="1672" operator="equal">
      <formula>"SIM"</formula>
    </cfRule>
  </conditionalFormatting>
  <conditionalFormatting sqref="Z140:Z142">
    <cfRule type="cellIs" dxfId="1682" priority="1670" operator="equal">
      <formula>"OPORTUNIDADE"</formula>
    </cfRule>
  </conditionalFormatting>
  <conditionalFormatting sqref="Z140:Z142">
    <cfRule type="cellIs" dxfId="1681" priority="1668" operator="equal">
      <formula>"NÃO"</formula>
    </cfRule>
    <cfRule type="cellIs" dxfId="1680" priority="1669" operator="equal">
      <formula>"SIM"</formula>
    </cfRule>
  </conditionalFormatting>
  <conditionalFormatting sqref="Z140:Z142">
    <cfRule type="cellIs" dxfId="1679" priority="1667" operator="equal">
      <formula>"OPORTUNIDADE"</formula>
    </cfRule>
  </conditionalFormatting>
  <conditionalFormatting sqref="Z140:Z142">
    <cfRule type="cellIs" dxfId="1678" priority="1665" operator="equal">
      <formula>"NÃO"</formula>
    </cfRule>
    <cfRule type="cellIs" dxfId="1677" priority="1666" operator="equal">
      <formula>"SIM"</formula>
    </cfRule>
  </conditionalFormatting>
  <conditionalFormatting sqref="Z140:Z142">
    <cfRule type="cellIs" dxfId="1676" priority="1664" operator="equal">
      <formula>"OPORTUNIDADE"</formula>
    </cfRule>
  </conditionalFormatting>
  <conditionalFormatting sqref="Z140:Z142">
    <cfRule type="cellIs" dxfId="1675" priority="1662" operator="equal">
      <formula>"NÃO"</formula>
    </cfRule>
    <cfRule type="cellIs" dxfId="1674" priority="1663" operator="equal">
      <formula>"SIM"</formula>
    </cfRule>
  </conditionalFormatting>
  <conditionalFormatting sqref="Z140:Z142">
    <cfRule type="cellIs" dxfId="1673" priority="1661" operator="equal">
      <formula>"OPORTUNIDADE"</formula>
    </cfRule>
  </conditionalFormatting>
  <conditionalFormatting sqref="Z140:Z142">
    <cfRule type="cellIs" dxfId="1672" priority="1659" operator="equal">
      <formula>"NÃO"</formula>
    </cfRule>
    <cfRule type="cellIs" dxfId="1671" priority="1660" operator="equal">
      <formula>"SIM"</formula>
    </cfRule>
  </conditionalFormatting>
  <conditionalFormatting sqref="Z140:Z142">
    <cfRule type="cellIs" dxfId="1670" priority="1658" operator="equal">
      <formula>"OPORTUNIDADE"</formula>
    </cfRule>
  </conditionalFormatting>
  <conditionalFormatting sqref="Z140:Z142">
    <cfRule type="cellIs" dxfId="1669" priority="1656" operator="equal">
      <formula>"NÃO"</formula>
    </cfRule>
    <cfRule type="cellIs" dxfId="1668" priority="1657" operator="equal">
      <formula>"SIM"</formula>
    </cfRule>
  </conditionalFormatting>
  <conditionalFormatting sqref="Z140:Z142">
    <cfRule type="cellIs" dxfId="1667" priority="1655" operator="equal">
      <formula>"OPORTUNIDADE"</formula>
    </cfRule>
  </conditionalFormatting>
  <conditionalFormatting sqref="Z140:Z142">
    <cfRule type="cellIs" dxfId="1666" priority="1653" operator="equal">
      <formula>"NÃO"</formula>
    </cfRule>
    <cfRule type="cellIs" dxfId="1665" priority="1654" operator="equal">
      <formula>"SIM"</formula>
    </cfRule>
  </conditionalFormatting>
  <conditionalFormatting sqref="Z140:Z142">
    <cfRule type="cellIs" dxfId="1664" priority="1652" operator="equal">
      <formula>"OPORTUNIDADE"</formula>
    </cfRule>
  </conditionalFormatting>
  <conditionalFormatting sqref="Z140:Z142">
    <cfRule type="cellIs" dxfId="1663" priority="1650" operator="equal">
      <formula>"NÃO"</formula>
    </cfRule>
    <cfRule type="cellIs" dxfId="1662" priority="1651" operator="equal">
      <formula>"SIM"</formula>
    </cfRule>
  </conditionalFormatting>
  <conditionalFormatting sqref="Z140:Z142">
    <cfRule type="cellIs" dxfId="1661" priority="1649" operator="equal">
      <formula>"OPORTUNIDADE"</formula>
    </cfRule>
  </conditionalFormatting>
  <conditionalFormatting sqref="Z140:Z142">
    <cfRule type="cellIs" dxfId="1660" priority="1647" operator="equal">
      <formula>"NÃO"</formula>
    </cfRule>
    <cfRule type="cellIs" dxfId="1659" priority="1648" operator="equal">
      <formula>"SIM"</formula>
    </cfRule>
  </conditionalFormatting>
  <conditionalFormatting sqref="Z140:Z142">
    <cfRule type="cellIs" dxfId="1658" priority="1646" operator="equal">
      <formula>"OPORTUNIDADE"</formula>
    </cfRule>
  </conditionalFormatting>
  <conditionalFormatting sqref="Z140:Z142">
    <cfRule type="cellIs" dxfId="1657" priority="1644" operator="equal">
      <formula>"NÃO"</formula>
    </cfRule>
    <cfRule type="cellIs" dxfId="1656" priority="1645" operator="equal">
      <formula>"SIM"</formula>
    </cfRule>
  </conditionalFormatting>
  <conditionalFormatting sqref="Z140:Z142">
    <cfRule type="cellIs" dxfId="1655" priority="1643" operator="equal">
      <formula>"OPORTUNIDADE"</formula>
    </cfRule>
  </conditionalFormatting>
  <conditionalFormatting sqref="Z140:Z142">
    <cfRule type="cellIs" dxfId="1654" priority="1641" operator="equal">
      <formula>"NÃO"</formula>
    </cfRule>
    <cfRule type="cellIs" dxfId="1653" priority="1642" operator="equal">
      <formula>"SIM"</formula>
    </cfRule>
  </conditionalFormatting>
  <conditionalFormatting sqref="Z140:Z142">
    <cfRule type="cellIs" dxfId="1652" priority="1640" operator="equal">
      <formula>"OPORTUNIDADE"</formula>
    </cfRule>
  </conditionalFormatting>
  <conditionalFormatting sqref="Z140:Z142">
    <cfRule type="cellIs" dxfId="1651" priority="1638" operator="equal">
      <formula>"NÃO"</formula>
    </cfRule>
    <cfRule type="cellIs" dxfId="1650" priority="1639" operator="equal">
      <formula>"SIM"</formula>
    </cfRule>
  </conditionalFormatting>
  <conditionalFormatting sqref="Z140:Z142">
    <cfRule type="cellIs" dxfId="1649" priority="1637" operator="equal">
      <formula>"OPORTUNIDADE"</formula>
    </cfRule>
  </conditionalFormatting>
  <conditionalFormatting sqref="Z140:Z142">
    <cfRule type="cellIs" dxfId="1648" priority="1635" operator="equal">
      <formula>"NÃO"</formula>
    </cfRule>
    <cfRule type="cellIs" dxfId="1647" priority="1636" operator="equal">
      <formula>"SIM"</formula>
    </cfRule>
  </conditionalFormatting>
  <conditionalFormatting sqref="Z140:Z142">
    <cfRule type="cellIs" dxfId="1646" priority="1634" operator="equal">
      <formula>"OPORTUNIDADE"</formula>
    </cfRule>
  </conditionalFormatting>
  <conditionalFormatting sqref="Z140:Z142">
    <cfRule type="cellIs" dxfId="1645" priority="1632" operator="equal">
      <formula>"NÃO"</formula>
    </cfRule>
    <cfRule type="cellIs" dxfId="1644" priority="1633" operator="equal">
      <formula>"SIM"</formula>
    </cfRule>
  </conditionalFormatting>
  <conditionalFormatting sqref="Z140:Z142">
    <cfRule type="cellIs" dxfId="1643" priority="1631" operator="equal">
      <formula>"OPORTUNIDADE"</formula>
    </cfRule>
  </conditionalFormatting>
  <conditionalFormatting sqref="Z140:Z142">
    <cfRule type="cellIs" dxfId="1642" priority="1629" operator="equal">
      <formula>"NÃO"</formula>
    </cfRule>
    <cfRule type="cellIs" dxfId="1641" priority="1630" operator="equal">
      <formula>"SIM"</formula>
    </cfRule>
  </conditionalFormatting>
  <conditionalFormatting sqref="Z140:Z142">
    <cfRule type="cellIs" dxfId="1640" priority="1628" operator="equal">
      <formula>"OPORTUNIDADE"</formula>
    </cfRule>
  </conditionalFormatting>
  <conditionalFormatting sqref="Z140:Z142">
    <cfRule type="cellIs" dxfId="1639" priority="1626" operator="equal">
      <formula>"NÃO"</formula>
    </cfRule>
    <cfRule type="cellIs" dxfId="1638" priority="1627" operator="equal">
      <formula>"SIM"</formula>
    </cfRule>
  </conditionalFormatting>
  <conditionalFormatting sqref="Z140:Z142">
    <cfRule type="cellIs" dxfId="1637" priority="1625" operator="equal">
      <formula>"OPORTUNIDADE"</formula>
    </cfRule>
  </conditionalFormatting>
  <conditionalFormatting sqref="Z140:Z142">
    <cfRule type="cellIs" dxfId="1636" priority="1623" operator="equal">
      <formula>"NÃO"</formula>
    </cfRule>
    <cfRule type="cellIs" dxfId="1635" priority="1624" operator="equal">
      <formula>"SIM"</formula>
    </cfRule>
  </conditionalFormatting>
  <conditionalFormatting sqref="Y140:Y142">
    <cfRule type="cellIs" dxfId="1634" priority="1622" operator="equal">
      <formula>"OPORTUNIDADE"</formula>
    </cfRule>
  </conditionalFormatting>
  <conditionalFormatting sqref="Y140:Y142">
    <cfRule type="cellIs" dxfId="1633" priority="1620" operator="equal">
      <formula>"NÃO"</formula>
    </cfRule>
    <cfRule type="cellIs" dxfId="1632" priority="1621" operator="equal">
      <formula>"SIM"</formula>
    </cfRule>
  </conditionalFormatting>
  <conditionalFormatting sqref="Z140:Z142">
    <cfRule type="cellIs" dxfId="1631" priority="1619" operator="equal">
      <formula>"OPORTUNIDADE"</formula>
    </cfRule>
  </conditionalFormatting>
  <conditionalFormatting sqref="Z140:Z142">
    <cfRule type="cellIs" dxfId="1630" priority="1617" operator="equal">
      <formula>"NÃO"</formula>
    </cfRule>
    <cfRule type="cellIs" dxfId="1629" priority="1618" operator="equal">
      <formula>"SIM"</formula>
    </cfRule>
  </conditionalFormatting>
  <conditionalFormatting sqref="Z140:Z142">
    <cfRule type="cellIs" dxfId="1628" priority="1616" operator="equal">
      <formula>"OPORTUNIDADE"</formula>
    </cfRule>
  </conditionalFormatting>
  <conditionalFormatting sqref="Z140:Z142">
    <cfRule type="cellIs" dxfId="1627" priority="1614" operator="equal">
      <formula>"NÃO"</formula>
    </cfRule>
    <cfRule type="cellIs" dxfId="1626" priority="1615" operator="equal">
      <formula>"SIM"</formula>
    </cfRule>
  </conditionalFormatting>
  <conditionalFormatting sqref="Z140:Z142">
    <cfRule type="cellIs" dxfId="1625" priority="1613" operator="equal">
      <formula>"OPORTUNIDADE"</formula>
    </cfRule>
  </conditionalFormatting>
  <conditionalFormatting sqref="Z140:Z142">
    <cfRule type="cellIs" dxfId="1624" priority="1611" operator="equal">
      <formula>"NÃO"</formula>
    </cfRule>
    <cfRule type="cellIs" dxfId="1623" priority="1612" operator="equal">
      <formula>"SIM"</formula>
    </cfRule>
  </conditionalFormatting>
  <conditionalFormatting sqref="Z140:Z142">
    <cfRule type="cellIs" dxfId="1622" priority="1610" operator="equal">
      <formula>"OPORTUNIDADE"</formula>
    </cfRule>
  </conditionalFormatting>
  <conditionalFormatting sqref="Z140:Z142">
    <cfRule type="cellIs" dxfId="1621" priority="1608" operator="equal">
      <formula>"NÃO"</formula>
    </cfRule>
    <cfRule type="cellIs" dxfId="1620" priority="1609" operator="equal">
      <formula>"SIM"</formula>
    </cfRule>
  </conditionalFormatting>
  <conditionalFormatting sqref="Z140:Z142">
    <cfRule type="cellIs" dxfId="1619" priority="1607" operator="equal">
      <formula>"OPORTUNIDADE"</formula>
    </cfRule>
  </conditionalFormatting>
  <conditionalFormatting sqref="Z140:Z142">
    <cfRule type="cellIs" dxfId="1618" priority="1605" operator="equal">
      <formula>"NÃO"</formula>
    </cfRule>
    <cfRule type="cellIs" dxfId="1617" priority="1606" operator="equal">
      <formula>"SIM"</formula>
    </cfRule>
  </conditionalFormatting>
  <conditionalFormatting sqref="Y140:Y142">
    <cfRule type="cellIs" dxfId="1616" priority="1604" operator="equal">
      <formula>"OPORTUNIDADE"</formula>
    </cfRule>
  </conditionalFormatting>
  <conditionalFormatting sqref="Y140:Y142">
    <cfRule type="cellIs" dxfId="1615" priority="1602" operator="equal">
      <formula>"NÃO"</formula>
    </cfRule>
    <cfRule type="cellIs" dxfId="1614" priority="1603" operator="equal">
      <formula>"SIM"</formula>
    </cfRule>
  </conditionalFormatting>
  <conditionalFormatting sqref="Z141:Z144">
    <cfRule type="cellIs" dxfId="1613" priority="1601" operator="equal">
      <formula>"OPORTUNIDADE"</formula>
    </cfRule>
  </conditionalFormatting>
  <conditionalFormatting sqref="Z141:Z144">
    <cfRule type="cellIs" dxfId="1612" priority="1599" operator="equal">
      <formula>"NÃO"</formula>
    </cfRule>
    <cfRule type="cellIs" dxfId="1611" priority="1600" operator="equal">
      <formula>"SIM"</formula>
    </cfRule>
  </conditionalFormatting>
  <conditionalFormatting sqref="Z141:Z144">
    <cfRule type="cellIs" dxfId="1610" priority="1598" operator="equal">
      <formula>"OPORTUNIDADE"</formula>
    </cfRule>
  </conditionalFormatting>
  <conditionalFormatting sqref="Z141:Z144">
    <cfRule type="cellIs" dxfId="1609" priority="1596" operator="equal">
      <formula>"NÃO"</formula>
    </cfRule>
    <cfRule type="cellIs" dxfId="1608" priority="1597" operator="equal">
      <formula>"SIM"</formula>
    </cfRule>
  </conditionalFormatting>
  <conditionalFormatting sqref="Z141:Z144">
    <cfRule type="cellIs" dxfId="1607" priority="1595" operator="equal">
      <formula>"OPORTUNIDADE"</formula>
    </cfRule>
  </conditionalFormatting>
  <conditionalFormatting sqref="Z141:Z144">
    <cfRule type="cellIs" dxfId="1606" priority="1593" operator="equal">
      <formula>"NÃO"</formula>
    </cfRule>
    <cfRule type="cellIs" dxfId="1605" priority="1594" operator="equal">
      <formula>"SIM"</formula>
    </cfRule>
  </conditionalFormatting>
  <conditionalFormatting sqref="Z141:Z144">
    <cfRule type="cellIs" dxfId="1604" priority="1592" operator="equal">
      <formula>"OPORTUNIDADE"</formula>
    </cfRule>
  </conditionalFormatting>
  <conditionalFormatting sqref="Z141:Z144">
    <cfRule type="cellIs" dxfId="1603" priority="1590" operator="equal">
      <formula>"NÃO"</formula>
    </cfRule>
    <cfRule type="cellIs" dxfId="1602" priority="1591" operator="equal">
      <formula>"SIM"</formula>
    </cfRule>
  </conditionalFormatting>
  <conditionalFormatting sqref="Y142:Y144">
    <cfRule type="cellIs" dxfId="1601" priority="1589" operator="equal">
      <formula>"OPORTUNIDADE"</formula>
    </cfRule>
  </conditionalFormatting>
  <conditionalFormatting sqref="Y142:Y144">
    <cfRule type="cellIs" dxfId="1600" priority="1587" operator="equal">
      <formula>"NÃO"</formula>
    </cfRule>
    <cfRule type="cellIs" dxfId="1599" priority="1588" operator="equal">
      <formula>"SIM"</formula>
    </cfRule>
  </conditionalFormatting>
  <conditionalFormatting sqref="Z142:Z144">
    <cfRule type="cellIs" dxfId="1598" priority="1586" operator="equal">
      <formula>"OPORTUNIDADE"</formula>
    </cfRule>
  </conditionalFormatting>
  <conditionalFormatting sqref="Z142:Z144">
    <cfRule type="cellIs" dxfId="1597" priority="1584" operator="equal">
      <formula>"NÃO"</formula>
    </cfRule>
    <cfRule type="cellIs" dxfId="1596" priority="1585" operator="equal">
      <formula>"SIM"</formula>
    </cfRule>
  </conditionalFormatting>
  <conditionalFormatting sqref="Y142:Z142">
    <cfRule type="cellIs" dxfId="1595" priority="1583" operator="equal">
      <formula>"OPORTUNIDADE"</formula>
    </cfRule>
  </conditionalFormatting>
  <conditionalFormatting sqref="Y142:Z142">
    <cfRule type="cellIs" dxfId="1594" priority="1581" operator="equal">
      <formula>"NÃO"</formula>
    </cfRule>
    <cfRule type="cellIs" dxfId="1593" priority="1582" operator="equal">
      <formula>"SIM"</formula>
    </cfRule>
  </conditionalFormatting>
  <conditionalFormatting sqref="Y143:Z143">
    <cfRule type="cellIs" dxfId="1592" priority="1580" operator="equal">
      <formula>"OPORTUNIDADE"</formula>
    </cfRule>
  </conditionalFormatting>
  <conditionalFormatting sqref="Y143:Z143">
    <cfRule type="cellIs" dxfId="1591" priority="1578" operator="equal">
      <formula>"NÃO"</formula>
    </cfRule>
    <cfRule type="cellIs" dxfId="1590" priority="1579" operator="equal">
      <formula>"SIM"</formula>
    </cfRule>
  </conditionalFormatting>
  <conditionalFormatting sqref="Y143:Z143">
    <cfRule type="cellIs" dxfId="1589" priority="1577" operator="equal">
      <formula>"OPORTUNIDADE"</formula>
    </cfRule>
  </conditionalFormatting>
  <conditionalFormatting sqref="Y143:Z143">
    <cfRule type="cellIs" dxfId="1588" priority="1575" operator="equal">
      <formula>"NÃO"</formula>
    </cfRule>
    <cfRule type="cellIs" dxfId="1587" priority="1576" operator="equal">
      <formula>"SIM"</formula>
    </cfRule>
  </conditionalFormatting>
  <conditionalFormatting sqref="Y144:Z144">
    <cfRule type="cellIs" dxfId="1586" priority="1574" operator="equal">
      <formula>"OPORTUNIDADE"</formula>
    </cfRule>
  </conditionalFormatting>
  <conditionalFormatting sqref="Y144:Z144">
    <cfRule type="cellIs" dxfId="1585" priority="1572" operator="equal">
      <formula>"NÃO"</formula>
    </cfRule>
    <cfRule type="cellIs" dxfId="1584" priority="1573" operator="equal">
      <formula>"SIM"</formula>
    </cfRule>
  </conditionalFormatting>
  <conditionalFormatting sqref="Y144:Z144">
    <cfRule type="cellIs" dxfId="1583" priority="1571" operator="equal">
      <formula>"OPORTUNIDADE"</formula>
    </cfRule>
  </conditionalFormatting>
  <conditionalFormatting sqref="Y144:Z144">
    <cfRule type="cellIs" dxfId="1582" priority="1569" operator="equal">
      <formula>"NÃO"</formula>
    </cfRule>
    <cfRule type="cellIs" dxfId="1581" priority="1570" operator="equal">
      <formula>"SIM"</formula>
    </cfRule>
  </conditionalFormatting>
  <conditionalFormatting sqref="Z136">
    <cfRule type="cellIs" dxfId="1580" priority="1567" operator="equal">
      <formula>"OPORTUNIDADE"</formula>
    </cfRule>
  </conditionalFormatting>
  <conditionalFormatting sqref="Z136">
    <cfRule type="cellIs" dxfId="1579" priority="1565" operator="equal">
      <formula>"NÃO"</formula>
    </cfRule>
    <cfRule type="cellIs" dxfId="1578" priority="1566" operator="equal">
      <formula>"SIM"</formula>
    </cfRule>
  </conditionalFormatting>
  <conditionalFormatting sqref="Z136">
    <cfRule type="cellIs" dxfId="1577" priority="1564" operator="equal">
      <formula>"OPORTUNIDADE"</formula>
    </cfRule>
  </conditionalFormatting>
  <conditionalFormatting sqref="Z136">
    <cfRule type="cellIs" dxfId="1576" priority="1562" operator="equal">
      <formula>"NÃO"</formula>
    </cfRule>
    <cfRule type="cellIs" dxfId="1575" priority="1563" operator="equal">
      <formula>"SIM"</formula>
    </cfRule>
  </conditionalFormatting>
  <conditionalFormatting sqref="Z136">
    <cfRule type="cellIs" dxfId="1574" priority="1561" operator="equal">
      <formula>"OPORTUNIDADE"</formula>
    </cfRule>
  </conditionalFormatting>
  <conditionalFormatting sqref="Z136">
    <cfRule type="cellIs" dxfId="1573" priority="1559" operator="equal">
      <formula>"NÃO"</formula>
    </cfRule>
    <cfRule type="cellIs" dxfId="1572" priority="1560" operator="equal">
      <formula>"SIM"</formula>
    </cfRule>
  </conditionalFormatting>
  <conditionalFormatting sqref="Z136">
    <cfRule type="cellIs" dxfId="1571" priority="1558" operator="equal">
      <formula>"OPORTUNIDADE"</formula>
    </cfRule>
  </conditionalFormatting>
  <conditionalFormatting sqref="Z136">
    <cfRule type="cellIs" dxfId="1570" priority="1556" operator="equal">
      <formula>"NÃO"</formula>
    </cfRule>
    <cfRule type="cellIs" dxfId="1569" priority="1557" operator="equal">
      <formula>"SIM"</formula>
    </cfRule>
  </conditionalFormatting>
  <conditionalFormatting sqref="Z136">
    <cfRule type="cellIs" dxfId="1568" priority="1555" operator="equal">
      <formula>"OPORTUNIDADE"</formula>
    </cfRule>
  </conditionalFormatting>
  <conditionalFormatting sqref="Z136">
    <cfRule type="cellIs" dxfId="1567" priority="1553" operator="equal">
      <formula>"NÃO"</formula>
    </cfRule>
    <cfRule type="cellIs" dxfId="1566" priority="1554" operator="equal">
      <formula>"SIM"</formula>
    </cfRule>
  </conditionalFormatting>
  <conditionalFormatting sqref="BK130">
    <cfRule type="iconSet" priority="1552">
      <iconSet showValue="0">
        <cfvo type="percent" val="0"/>
        <cfvo type="num" val="1"/>
        <cfvo type="num" val="1" gte="0"/>
      </iconSet>
    </cfRule>
  </conditionalFormatting>
  <conditionalFormatting sqref="Y142:Z142">
    <cfRule type="cellIs" dxfId="1565" priority="1551" operator="equal">
      <formula>"OPORTUNIDADE"</formula>
    </cfRule>
  </conditionalFormatting>
  <conditionalFormatting sqref="Y142:Z142">
    <cfRule type="cellIs" dxfId="1564" priority="1549" operator="equal">
      <formula>"NÃO"</formula>
    </cfRule>
    <cfRule type="cellIs" dxfId="1563" priority="1550" operator="equal">
      <formula>"SIM"</formula>
    </cfRule>
  </conditionalFormatting>
  <conditionalFormatting sqref="Y142:Z142">
    <cfRule type="cellIs" dxfId="1562" priority="1548" operator="equal">
      <formula>"OPORTUNIDADE"</formula>
    </cfRule>
  </conditionalFormatting>
  <conditionalFormatting sqref="Y142:Z142">
    <cfRule type="cellIs" dxfId="1561" priority="1546" operator="equal">
      <formula>"NÃO"</formula>
    </cfRule>
    <cfRule type="cellIs" dxfId="1560" priority="1547" operator="equal">
      <formula>"SIM"</formula>
    </cfRule>
  </conditionalFormatting>
  <conditionalFormatting sqref="Y143:Z143">
    <cfRule type="cellIs" dxfId="1559" priority="1545" operator="equal">
      <formula>"OPORTUNIDADE"</formula>
    </cfRule>
  </conditionalFormatting>
  <conditionalFormatting sqref="Y143:Z143">
    <cfRule type="cellIs" dxfId="1558" priority="1543" operator="equal">
      <formula>"NÃO"</formula>
    </cfRule>
    <cfRule type="cellIs" dxfId="1557" priority="1544" operator="equal">
      <formula>"SIM"</formula>
    </cfRule>
  </conditionalFormatting>
  <conditionalFormatting sqref="Y143:Z143">
    <cfRule type="cellIs" dxfId="1556" priority="1542" operator="equal">
      <formula>"OPORTUNIDADE"</formula>
    </cfRule>
  </conditionalFormatting>
  <conditionalFormatting sqref="Y143:Z143">
    <cfRule type="cellIs" dxfId="1555" priority="1540" operator="equal">
      <formula>"NÃO"</formula>
    </cfRule>
    <cfRule type="cellIs" dxfId="1554" priority="1541" operator="equal">
      <formula>"SIM"</formula>
    </cfRule>
  </conditionalFormatting>
  <conditionalFormatting sqref="BK133">
    <cfRule type="iconSet" priority="1539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1538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1537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153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1535">
      <iconSet showValue="0">
        <cfvo type="percent" val="0"/>
        <cfvo type="num" val="1"/>
        <cfvo type="num" val="1" gte="0"/>
      </iconSet>
    </cfRule>
  </conditionalFormatting>
  <conditionalFormatting sqref="BP138:BP139">
    <cfRule type="iconSet" priority="153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1533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1532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1531">
      <iconSet showValue="0">
        <cfvo type="percent" val="0"/>
        <cfvo type="num" val="1"/>
        <cfvo type="num" val="1" gte="0"/>
      </iconSet>
    </cfRule>
  </conditionalFormatting>
  <conditionalFormatting sqref="BK143">
    <cfRule type="iconSet" priority="1530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1529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1528">
      <iconSet showValue="0">
        <cfvo type="percent" val="0"/>
        <cfvo type="num" val="1"/>
        <cfvo type="num" val="1" gte="0"/>
      </iconSet>
    </cfRule>
  </conditionalFormatting>
  <conditionalFormatting sqref="Z150:Z152">
    <cfRule type="cellIs" dxfId="1553" priority="1527" operator="equal">
      <formula>"OPORTUNIDADE"</formula>
    </cfRule>
  </conditionalFormatting>
  <conditionalFormatting sqref="Z150:Z152">
    <cfRule type="cellIs" dxfId="1552" priority="1525" operator="equal">
      <formula>"NÃO"</formula>
    </cfRule>
    <cfRule type="cellIs" dxfId="1551" priority="1526" operator="equal">
      <formula>"SIM"</formula>
    </cfRule>
  </conditionalFormatting>
  <conditionalFormatting sqref="Z150:Z152">
    <cfRule type="cellIs" dxfId="1550" priority="1524" operator="equal">
      <formula>"OPORTUNIDADE"</formula>
    </cfRule>
  </conditionalFormatting>
  <conditionalFormatting sqref="Z150:Z152">
    <cfRule type="cellIs" dxfId="1549" priority="1522" operator="equal">
      <formula>"NÃO"</formula>
    </cfRule>
    <cfRule type="cellIs" dxfId="1548" priority="1523" operator="equal">
      <formula>"SIM"</formula>
    </cfRule>
  </conditionalFormatting>
  <conditionalFormatting sqref="Z150:Z152">
    <cfRule type="cellIs" dxfId="1547" priority="1521" operator="equal">
      <formula>"OPORTUNIDADE"</formula>
    </cfRule>
  </conditionalFormatting>
  <conditionalFormatting sqref="Z150:Z152">
    <cfRule type="cellIs" dxfId="1546" priority="1519" operator="equal">
      <formula>"NÃO"</formula>
    </cfRule>
    <cfRule type="cellIs" dxfId="1545" priority="1520" operator="equal">
      <formula>"SIM"</formula>
    </cfRule>
  </conditionalFormatting>
  <conditionalFormatting sqref="Z150:Z152">
    <cfRule type="cellIs" dxfId="1544" priority="1518" operator="equal">
      <formula>"OPORTUNIDADE"</formula>
    </cfRule>
  </conditionalFormatting>
  <conditionalFormatting sqref="Z150:Z152">
    <cfRule type="cellIs" dxfId="1543" priority="1516" operator="equal">
      <formula>"NÃO"</formula>
    </cfRule>
    <cfRule type="cellIs" dxfId="1542" priority="1517" operator="equal">
      <formula>"SIM"</formula>
    </cfRule>
  </conditionalFormatting>
  <conditionalFormatting sqref="Z150:Z152">
    <cfRule type="cellIs" dxfId="1541" priority="1515" operator="equal">
      <formula>"OPORTUNIDADE"</formula>
    </cfRule>
  </conditionalFormatting>
  <conditionalFormatting sqref="Z150:Z152">
    <cfRule type="cellIs" dxfId="1540" priority="1513" operator="equal">
      <formula>"NÃO"</formula>
    </cfRule>
    <cfRule type="cellIs" dxfId="1539" priority="1514" operator="equal">
      <formula>"SIM"</formula>
    </cfRule>
  </conditionalFormatting>
  <conditionalFormatting sqref="Z150:Z152">
    <cfRule type="cellIs" dxfId="1538" priority="1512" operator="equal">
      <formula>"OPORTUNIDADE"</formula>
    </cfRule>
  </conditionalFormatting>
  <conditionalFormatting sqref="Z150:Z152">
    <cfRule type="cellIs" dxfId="1537" priority="1510" operator="equal">
      <formula>"NÃO"</formula>
    </cfRule>
    <cfRule type="cellIs" dxfId="1536" priority="1511" operator="equal">
      <formula>"SIM"</formula>
    </cfRule>
  </conditionalFormatting>
  <conditionalFormatting sqref="Y150:Y152">
    <cfRule type="cellIs" dxfId="1535" priority="1509" operator="equal">
      <formula>"OPORTUNIDADE"</formula>
    </cfRule>
  </conditionalFormatting>
  <conditionalFormatting sqref="Y150:Y152">
    <cfRule type="cellIs" dxfId="1534" priority="1507" operator="equal">
      <formula>"NÃO"</formula>
    </cfRule>
    <cfRule type="cellIs" dxfId="1533" priority="1508" operator="equal">
      <formula>"SIM"</formula>
    </cfRule>
  </conditionalFormatting>
  <conditionalFormatting sqref="Z150:Z152">
    <cfRule type="cellIs" dxfId="1532" priority="1506" operator="equal">
      <formula>"OPORTUNIDADE"</formula>
    </cfRule>
  </conditionalFormatting>
  <conditionalFormatting sqref="Z150:Z152">
    <cfRule type="cellIs" dxfId="1531" priority="1504" operator="equal">
      <formula>"NÃO"</formula>
    </cfRule>
    <cfRule type="cellIs" dxfId="1530" priority="1505" operator="equal">
      <formula>"SIM"</formula>
    </cfRule>
  </conditionalFormatting>
  <conditionalFormatting sqref="Z150:Z152">
    <cfRule type="cellIs" dxfId="1529" priority="1503" operator="equal">
      <formula>"OPORTUNIDADE"</formula>
    </cfRule>
  </conditionalFormatting>
  <conditionalFormatting sqref="Z150:Z152">
    <cfRule type="cellIs" dxfId="1528" priority="1501" operator="equal">
      <formula>"NÃO"</formula>
    </cfRule>
    <cfRule type="cellIs" dxfId="1527" priority="1502" operator="equal">
      <formula>"SIM"</formula>
    </cfRule>
  </conditionalFormatting>
  <conditionalFormatting sqref="Z150:Z152">
    <cfRule type="cellIs" dxfId="1526" priority="1500" operator="equal">
      <formula>"OPORTUNIDADE"</formula>
    </cfRule>
  </conditionalFormatting>
  <conditionalFormatting sqref="Z150:Z152">
    <cfRule type="cellIs" dxfId="1525" priority="1498" operator="equal">
      <formula>"NÃO"</formula>
    </cfRule>
    <cfRule type="cellIs" dxfId="1524" priority="1499" operator="equal">
      <formula>"SIM"</formula>
    </cfRule>
  </conditionalFormatting>
  <conditionalFormatting sqref="Z150:Z152">
    <cfRule type="cellIs" dxfId="1523" priority="1497" operator="equal">
      <formula>"OPORTUNIDADE"</formula>
    </cfRule>
  </conditionalFormatting>
  <conditionalFormatting sqref="Z150:Z152">
    <cfRule type="cellIs" dxfId="1522" priority="1495" operator="equal">
      <formula>"NÃO"</formula>
    </cfRule>
    <cfRule type="cellIs" dxfId="1521" priority="1496" operator="equal">
      <formula>"SIM"</formula>
    </cfRule>
  </conditionalFormatting>
  <conditionalFormatting sqref="Z150:Z152">
    <cfRule type="cellIs" dxfId="1520" priority="1494" operator="equal">
      <formula>"OPORTUNIDADE"</formula>
    </cfRule>
  </conditionalFormatting>
  <conditionalFormatting sqref="Z150:Z152">
    <cfRule type="cellIs" dxfId="1519" priority="1492" operator="equal">
      <formula>"NÃO"</formula>
    </cfRule>
    <cfRule type="cellIs" dxfId="1518" priority="1493" operator="equal">
      <formula>"SIM"</formula>
    </cfRule>
  </conditionalFormatting>
  <conditionalFormatting sqref="Z150:Z152">
    <cfRule type="cellIs" dxfId="1517" priority="1491" operator="equal">
      <formula>"OPORTUNIDADE"</formula>
    </cfRule>
  </conditionalFormatting>
  <conditionalFormatting sqref="Z150:Z152">
    <cfRule type="cellIs" dxfId="1516" priority="1489" operator="equal">
      <formula>"NÃO"</formula>
    </cfRule>
    <cfRule type="cellIs" dxfId="1515" priority="1490" operator="equal">
      <formula>"SIM"</formula>
    </cfRule>
  </conditionalFormatting>
  <conditionalFormatting sqref="Z150:Z152">
    <cfRule type="cellIs" dxfId="1514" priority="1488" operator="equal">
      <formula>"OPORTUNIDADE"</formula>
    </cfRule>
  </conditionalFormatting>
  <conditionalFormatting sqref="Z150:Z152">
    <cfRule type="cellIs" dxfId="1513" priority="1486" operator="equal">
      <formula>"NÃO"</formula>
    </cfRule>
    <cfRule type="cellIs" dxfId="1512" priority="1487" operator="equal">
      <formula>"SIM"</formula>
    </cfRule>
  </conditionalFormatting>
  <conditionalFormatting sqref="Z150:Z152">
    <cfRule type="cellIs" dxfId="1511" priority="1485" operator="equal">
      <formula>"OPORTUNIDADE"</formula>
    </cfRule>
  </conditionalFormatting>
  <conditionalFormatting sqref="Z150:Z152">
    <cfRule type="cellIs" dxfId="1510" priority="1483" operator="equal">
      <formula>"NÃO"</formula>
    </cfRule>
    <cfRule type="cellIs" dxfId="1509" priority="1484" operator="equal">
      <formula>"SIM"</formula>
    </cfRule>
  </conditionalFormatting>
  <conditionalFormatting sqref="Z150:Z152">
    <cfRule type="cellIs" dxfId="1508" priority="1482" operator="equal">
      <formula>"OPORTUNIDADE"</formula>
    </cfRule>
  </conditionalFormatting>
  <conditionalFormatting sqref="Z150:Z152">
    <cfRule type="cellIs" dxfId="1507" priority="1480" operator="equal">
      <formula>"NÃO"</formula>
    </cfRule>
    <cfRule type="cellIs" dxfId="1506" priority="1481" operator="equal">
      <formula>"SIM"</formula>
    </cfRule>
  </conditionalFormatting>
  <conditionalFormatting sqref="Z150:Z152">
    <cfRule type="cellIs" dxfId="1505" priority="1479" operator="equal">
      <formula>"OPORTUNIDADE"</formula>
    </cfRule>
  </conditionalFormatting>
  <conditionalFormatting sqref="Z150:Z152">
    <cfRule type="cellIs" dxfId="1504" priority="1477" operator="equal">
      <formula>"NÃO"</formula>
    </cfRule>
    <cfRule type="cellIs" dxfId="1503" priority="1478" operator="equal">
      <formula>"SIM"</formula>
    </cfRule>
  </conditionalFormatting>
  <conditionalFormatting sqref="Z150:Z152">
    <cfRule type="cellIs" dxfId="1502" priority="1476" operator="equal">
      <formula>"OPORTUNIDADE"</formula>
    </cfRule>
  </conditionalFormatting>
  <conditionalFormatting sqref="Z150:Z152">
    <cfRule type="cellIs" dxfId="1501" priority="1474" operator="equal">
      <formula>"NÃO"</formula>
    </cfRule>
    <cfRule type="cellIs" dxfId="1500" priority="1475" operator="equal">
      <formula>"SIM"</formula>
    </cfRule>
  </conditionalFormatting>
  <conditionalFormatting sqref="Z150:Z152">
    <cfRule type="cellIs" dxfId="1499" priority="1473" operator="equal">
      <formula>"OPORTUNIDADE"</formula>
    </cfRule>
  </conditionalFormatting>
  <conditionalFormatting sqref="Z150:Z152">
    <cfRule type="cellIs" dxfId="1498" priority="1471" operator="equal">
      <formula>"NÃO"</formula>
    </cfRule>
    <cfRule type="cellIs" dxfId="1497" priority="1472" operator="equal">
      <formula>"SIM"</formula>
    </cfRule>
  </conditionalFormatting>
  <conditionalFormatting sqref="Z150:Z152">
    <cfRule type="cellIs" dxfId="1496" priority="1470" operator="equal">
      <formula>"OPORTUNIDADE"</formula>
    </cfRule>
  </conditionalFormatting>
  <conditionalFormatting sqref="Z150:Z152">
    <cfRule type="cellIs" dxfId="1495" priority="1468" operator="equal">
      <formula>"NÃO"</formula>
    </cfRule>
    <cfRule type="cellIs" dxfId="1494" priority="1469" operator="equal">
      <formula>"SIM"</formula>
    </cfRule>
  </conditionalFormatting>
  <conditionalFormatting sqref="Z150:Z152">
    <cfRule type="cellIs" dxfId="1493" priority="1467" operator="equal">
      <formula>"OPORTUNIDADE"</formula>
    </cfRule>
  </conditionalFormatting>
  <conditionalFormatting sqref="Z150:Z152">
    <cfRule type="cellIs" dxfId="1492" priority="1465" operator="equal">
      <formula>"NÃO"</formula>
    </cfRule>
    <cfRule type="cellIs" dxfId="1491" priority="1466" operator="equal">
      <formula>"SIM"</formula>
    </cfRule>
  </conditionalFormatting>
  <conditionalFormatting sqref="Z150:Z152">
    <cfRule type="cellIs" dxfId="1490" priority="1464" operator="equal">
      <formula>"OPORTUNIDADE"</formula>
    </cfRule>
  </conditionalFormatting>
  <conditionalFormatting sqref="Z150:Z152">
    <cfRule type="cellIs" dxfId="1489" priority="1462" operator="equal">
      <formula>"NÃO"</formula>
    </cfRule>
    <cfRule type="cellIs" dxfId="1488" priority="1463" operator="equal">
      <formula>"SIM"</formula>
    </cfRule>
  </conditionalFormatting>
  <conditionalFormatting sqref="Z150:Z152">
    <cfRule type="cellIs" dxfId="1487" priority="1461" operator="equal">
      <formula>"OPORTUNIDADE"</formula>
    </cfRule>
  </conditionalFormatting>
  <conditionalFormatting sqref="Z150:Z152">
    <cfRule type="cellIs" dxfId="1486" priority="1459" operator="equal">
      <formula>"NÃO"</formula>
    </cfRule>
    <cfRule type="cellIs" dxfId="1485" priority="1460" operator="equal">
      <formula>"SIM"</formula>
    </cfRule>
  </conditionalFormatting>
  <conditionalFormatting sqref="Z150:Z152">
    <cfRule type="cellIs" dxfId="1484" priority="1458" operator="equal">
      <formula>"OPORTUNIDADE"</formula>
    </cfRule>
  </conditionalFormatting>
  <conditionalFormatting sqref="Z150:Z152">
    <cfRule type="cellIs" dxfId="1483" priority="1456" operator="equal">
      <formula>"NÃO"</formula>
    </cfRule>
    <cfRule type="cellIs" dxfId="1482" priority="1457" operator="equal">
      <formula>"SIM"</formula>
    </cfRule>
  </conditionalFormatting>
  <conditionalFormatting sqref="Z150:Z152">
    <cfRule type="cellIs" dxfId="1481" priority="1455" operator="equal">
      <formula>"OPORTUNIDADE"</formula>
    </cfRule>
  </conditionalFormatting>
  <conditionalFormatting sqref="Z150:Z152">
    <cfRule type="cellIs" dxfId="1480" priority="1453" operator="equal">
      <formula>"NÃO"</formula>
    </cfRule>
    <cfRule type="cellIs" dxfId="1479" priority="1454" operator="equal">
      <formula>"SIM"</formula>
    </cfRule>
  </conditionalFormatting>
  <conditionalFormatting sqref="Y150:Y152">
    <cfRule type="cellIs" dxfId="1478" priority="1452" operator="equal">
      <formula>"OPORTUNIDADE"</formula>
    </cfRule>
  </conditionalFormatting>
  <conditionalFormatting sqref="Y150:Y152">
    <cfRule type="cellIs" dxfId="1477" priority="1450" operator="equal">
      <formula>"NÃO"</formula>
    </cfRule>
    <cfRule type="cellIs" dxfId="1476" priority="1451" operator="equal">
      <formula>"SIM"</formula>
    </cfRule>
  </conditionalFormatting>
  <conditionalFormatting sqref="Z150:Z152">
    <cfRule type="cellIs" dxfId="1475" priority="1449" operator="equal">
      <formula>"OPORTUNIDADE"</formula>
    </cfRule>
  </conditionalFormatting>
  <conditionalFormatting sqref="Z150:Z152">
    <cfRule type="cellIs" dxfId="1474" priority="1447" operator="equal">
      <formula>"NÃO"</formula>
    </cfRule>
    <cfRule type="cellIs" dxfId="1473" priority="1448" operator="equal">
      <formula>"SIM"</formula>
    </cfRule>
  </conditionalFormatting>
  <conditionalFormatting sqref="Z150:Z152">
    <cfRule type="cellIs" dxfId="1472" priority="1446" operator="equal">
      <formula>"OPORTUNIDADE"</formula>
    </cfRule>
  </conditionalFormatting>
  <conditionalFormatting sqref="Z150:Z152">
    <cfRule type="cellIs" dxfId="1471" priority="1444" operator="equal">
      <formula>"NÃO"</formula>
    </cfRule>
    <cfRule type="cellIs" dxfId="1470" priority="1445" operator="equal">
      <formula>"SIM"</formula>
    </cfRule>
  </conditionalFormatting>
  <conditionalFormatting sqref="Z150:Z152">
    <cfRule type="cellIs" dxfId="1469" priority="1443" operator="equal">
      <formula>"OPORTUNIDADE"</formula>
    </cfRule>
  </conditionalFormatting>
  <conditionalFormatting sqref="Z150:Z152">
    <cfRule type="cellIs" dxfId="1468" priority="1441" operator="equal">
      <formula>"NÃO"</formula>
    </cfRule>
    <cfRule type="cellIs" dxfId="1467" priority="1442" operator="equal">
      <formula>"SIM"</formula>
    </cfRule>
  </conditionalFormatting>
  <conditionalFormatting sqref="Z150:Z152">
    <cfRule type="cellIs" dxfId="1466" priority="1440" operator="equal">
      <formula>"OPORTUNIDADE"</formula>
    </cfRule>
  </conditionalFormatting>
  <conditionalFormatting sqref="Z150:Z152">
    <cfRule type="cellIs" dxfId="1465" priority="1438" operator="equal">
      <formula>"NÃO"</formula>
    </cfRule>
    <cfRule type="cellIs" dxfId="1464" priority="1439" operator="equal">
      <formula>"SIM"</formula>
    </cfRule>
  </conditionalFormatting>
  <conditionalFormatting sqref="Z150:Z152">
    <cfRule type="cellIs" dxfId="1463" priority="1437" operator="equal">
      <formula>"OPORTUNIDADE"</formula>
    </cfRule>
  </conditionalFormatting>
  <conditionalFormatting sqref="Z150:Z152">
    <cfRule type="cellIs" dxfId="1462" priority="1435" operator="equal">
      <formula>"NÃO"</formula>
    </cfRule>
    <cfRule type="cellIs" dxfId="1461" priority="1436" operator="equal">
      <formula>"SIM"</formula>
    </cfRule>
  </conditionalFormatting>
  <conditionalFormatting sqref="Y150:Y152">
    <cfRule type="cellIs" dxfId="1460" priority="1434" operator="equal">
      <formula>"OPORTUNIDADE"</formula>
    </cfRule>
  </conditionalFormatting>
  <conditionalFormatting sqref="Y150:Y152">
    <cfRule type="cellIs" dxfId="1459" priority="1432" operator="equal">
      <formula>"NÃO"</formula>
    </cfRule>
    <cfRule type="cellIs" dxfId="1458" priority="1433" operator="equal">
      <formula>"SIM"</formula>
    </cfRule>
  </conditionalFormatting>
  <conditionalFormatting sqref="Z150:Z152">
    <cfRule type="cellIs" dxfId="1457" priority="1431" operator="equal">
      <formula>"OPORTUNIDADE"</formula>
    </cfRule>
  </conditionalFormatting>
  <conditionalFormatting sqref="Z150:Z152">
    <cfRule type="cellIs" dxfId="1456" priority="1429" operator="equal">
      <formula>"NÃO"</formula>
    </cfRule>
    <cfRule type="cellIs" dxfId="1455" priority="1430" operator="equal">
      <formula>"SIM"</formula>
    </cfRule>
  </conditionalFormatting>
  <conditionalFormatting sqref="Z150:Z152">
    <cfRule type="cellIs" dxfId="1454" priority="1428" operator="equal">
      <formula>"OPORTUNIDADE"</formula>
    </cfRule>
  </conditionalFormatting>
  <conditionalFormatting sqref="Z150:Z152">
    <cfRule type="cellIs" dxfId="1453" priority="1426" operator="equal">
      <formula>"NÃO"</formula>
    </cfRule>
    <cfRule type="cellIs" dxfId="1452" priority="1427" operator="equal">
      <formula>"SIM"</formula>
    </cfRule>
  </conditionalFormatting>
  <conditionalFormatting sqref="Z150:Z152">
    <cfRule type="cellIs" dxfId="1451" priority="1425" operator="equal">
      <formula>"OPORTUNIDADE"</formula>
    </cfRule>
  </conditionalFormatting>
  <conditionalFormatting sqref="Z150:Z152">
    <cfRule type="cellIs" dxfId="1450" priority="1423" operator="equal">
      <formula>"NÃO"</formula>
    </cfRule>
    <cfRule type="cellIs" dxfId="1449" priority="1424" operator="equal">
      <formula>"SIM"</formula>
    </cfRule>
  </conditionalFormatting>
  <conditionalFormatting sqref="Z150:Z152">
    <cfRule type="cellIs" dxfId="1448" priority="1422" operator="equal">
      <formula>"OPORTUNIDADE"</formula>
    </cfRule>
  </conditionalFormatting>
  <conditionalFormatting sqref="Z150:Z152">
    <cfRule type="cellIs" dxfId="1447" priority="1420" operator="equal">
      <formula>"NÃO"</formula>
    </cfRule>
    <cfRule type="cellIs" dxfId="1446" priority="1421" operator="equal">
      <formula>"SIM"</formula>
    </cfRule>
  </conditionalFormatting>
  <conditionalFormatting sqref="Z150:Z152">
    <cfRule type="cellIs" dxfId="1445" priority="1419" operator="equal">
      <formula>"OPORTUNIDADE"</formula>
    </cfRule>
  </conditionalFormatting>
  <conditionalFormatting sqref="Z150:Z152">
    <cfRule type="cellIs" dxfId="1444" priority="1417" operator="equal">
      <formula>"NÃO"</formula>
    </cfRule>
    <cfRule type="cellIs" dxfId="1443" priority="1418" operator="equal">
      <formula>"SIM"</formula>
    </cfRule>
  </conditionalFormatting>
  <conditionalFormatting sqref="Z150:Z152">
    <cfRule type="cellIs" dxfId="1442" priority="1416" operator="equal">
      <formula>"OPORTUNIDADE"</formula>
    </cfRule>
  </conditionalFormatting>
  <conditionalFormatting sqref="Z150:Z152">
    <cfRule type="cellIs" dxfId="1441" priority="1414" operator="equal">
      <formula>"NÃO"</formula>
    </cfRule>
    <cfRule type="cellIs" dxfId="1440" priority="1415" operator="equal">
      <formula>"SIM"</formula>
    </cfRule>
  </conditionalFormatting>
  <conditionalFormatting sqref="Z150:Z152">
    <cfRule type="cellIs" dxfId="1439" priority="1413" operator="equal">
      <formula>"OPORTUNIDADE"</formula>
    </cfRule>
  </conditionalFormatting>
  <conditionalFormatting sqref="Z150:Z152">
    <cfRule type="cellIs" dxfId="1438" priority="1411" operator="equal">
      <formula>"NÃO"</formula>
    </cfRule>
    <cfRule type="cellIs" dxfId="1437" priority="1412" operator="equal">
      <formula>"SIM"</formula>
    </cfRule>
  </conditionalFormatting>
  <conditionalFormatting sqref="Z150:Z152">
    <cfRule type="cellIs" dxfId="1436" priority="1410" operator="equal">
      <formula>"OPORTUNIDADE"</formula>
    </cfRule>
  </conditionalFormatting>
  <conditionalFormatting sqref="Z150:Z152">
    <cfRule type="cellIs" dxfId="1435" priority="1408" operator="equal">
      <formula>"NÃO"</formula>
    </cfRule>
    <cfRule type="cellIs" dxfId="1434" priority="1409" operator="equal">
      <formula>"SIM"</formula>
    </cfRule>
  </conditionalFormatting>
  <conditionalFormatting sqref="Z150:Z152">
    <cfRule type="cellIs" dxfId="1433" priority="1407" operator="equal">
      <formula>"OPORTUNIDADE"</formula>
    </cfRule>
  </conditionalFormatting>
  <conditionalFormatting sqref="Z150:Z152">
    <cfRule type="cellIs" dxfId="1432" priority="1405" operator="equal">
      <formula>"NÃO"</formula>
    </cfRule>
    <cfRule type="cellIs" dxfId="1431" priority="1406" operator="equal">
      <formula>"SIM"</formula>
    </cfRule>
  </conditionalFormatting>
  <conditionalFormatting sqref="Z150:Z152">
    <cfRule type="cellIs" dxfId="1430" priority="1404" operator="equal">
      <formula>"OPORTUNIDADE"</formula>
    </cfRule>
  </conditionalFormatting>
  <conditionalFormatting sqref="Z150:Z152">
    <cfRule type="cellIs" dxfId="1429" priority="1402" operator="equal">
      <formula>"NÃO"</formula>
    </cfRule>
    <cfRule type="cellIs" dxfId="1428" priority="1403" operator="equal">
      <formula>"SIM"</formula>
    </cfRule>
  </conditionalFormatting>
  <conditionalFormatting sqref="Y155:Y156">
    <cfRule type="cellIs" dxfId="1427" priority="1399" operator="equal">
      <formula>"OPORTUNIDADE"</formula>
    </cfRule>
  </conditionalFormatting>
  <conditionalFormatting sqref="Y155:Y156">
    <cfRule type="cellIs" dxfId="1426" priority="1397" operator="equal">
      <formula>"NÃO"</formula>
    </cfRule>
    <cfRule type="cellIs" dxfId="1425" priority="1398" operator="equal">
      <formula>"SIM"</formula>
    </cfRule>
  </conditionalFormatting>
  <conditionalFormatting sqref="Y155:Y156">
    <cfRule type="cellIs" dxfId="1424" priority="1396" operator="equal">
      <formula>"OPORTUNIDADE"</formula>
    </cfRule>
  </conditionalFormatting>
  <conditionalFormatting sqref="Y155:Y156">
    <cfRule type="cellIs" dxfId="1423" priority="1394" operator="equal">
      <formula>"NÃO"</formula>
    </cfRule>
    <cfRule type="cellIs" dxfId="1422" priority="1395" operator="equal">
      <formula>"SIM"</formula>
    </cfRule>
  </conditionalFormatting>
  <conditionalFormatting sqref="Y155:Y156">
    <cfRule type="cellIs" dxfId="1421" priority="1393" operator="equal">
      <formula>"OPORTUNIDADE"</formula>
    </cfRule>
  </conditionalFormatting>
  <conditionalFormatting sqref="Y155:Y156">
    <cfRule type="cellIs" dxfId="1420" priority="1391" operator="equal">
      <formula>"NÃO"</formula>
    </cfRule>
    <cfRule type="cellIs" dxfId="1419" priority="1392" operator="equal">
      <formula>"SIM"</formula>
    </cfRule>
  </conditionalFormatting>
  <conditionalFormatting sqref="Z155:Z156">
    <cfRule type="cellIs" dxfId="1418" priority="1390" operator="equal">
      <formula>"OPORTUNIDADE"</formula>
    </cfRule>
  </conditionalFormatting>
  <conditionalFormatting sqref="Z155:Z156">
    <cfRule type="cellIs" dxfId="1417" priority="1388" operator="equal">
      <formula>"NÃO"</formula>
    </cfRule>
    <cfRule type="cellIs" dxfId="1416" priority="1389" operator="equal">
      <formula>"SIM"</formula>
    </cfRule>
  </conditionalFormatting>
  <conditionalFormatting sqref="Z155:Z156">
    <cfRule type="cellIs" dxfId="1415" priority="1387" operator="equal">
      <formula>"OPORTUNIDADE"</formula>
    </cfRule>
  </conditionalFormatting>
  <conditionalFormatting sqref="Z155:Z156">
    <cfRule type="cellIs" dxfId="1414" priority="1385" operator="equal">
      <formula>"NÃO"</formula>
    </cfRule>
    <cfRule type="cellIs" dxfId="1413" priority="1386" operator="equal">
      <formula>"SIM"</formula>
    </cfRule>
  </conditionalFormatting>
  <conditionalFormatting sqref="Z155:Z156">
    <cfRule type="cellIs" dxfId="1412" priority="1384" operator="equal">
      <formula>"OPORTUNIDADE"</formula>
    </cfRule>
  </conditionalFormatting>
  <conditionalFormatting sqref="Z155:Z156">
    <cfRule type="cellIs" dxfId="1411" priority="1382" operator="equal">
      <formula>"NÃO"</formula>
    </cfRule>
    <cfRule type="cellIs" dxfId="1410" priority="1383" operator="equal">
      <formula>"SIM"</formula>
    </cfRule>
  </conditionalFormatting>
  <conditionalFormatting sqref="Z155:Z156">
    <cfRule type="cellIs" dxfId="1409" priority="1381" operator="equal">
      <formula>"OPORTUNIDADE"</formula>
    </cfRule>
  </conditionalFormatting>
  <conditionalFormatting sqref="Z155:Z156">
    <cfRule type="cellIs" dxfId="1408" priority="1379" operator="equal">
      <formula>"NÃO"</formula>
    </cfRule>
    <cfRule type="cellIs" dxfId="1407" priority="1380" operator="equal">
      <formula>"SIM"</formula>
    </cfRule>
  </conditionalFormatting>
  <conditionalFormatting sqref="Z155:Z156">
    <cfRule type="cellIs" dxfId="1406" priority="1378" operator="equal">
      <formula>"OPORTUNIDADE"</formula>
    </cfRule>
  </conditionalFormatting>
  <conditionalFormatting sqref="Z155:Z156">
    <cfRule type="cellIs" dxfId="1405" priority="1376" operator="equal">
      <formula>"NÃO"</formula>
    </cfRule>
    <cfRule type="cellIs" dxfId="1404" priority="1377" operator="equal">
      <formula>"SIM"</formula>
    </cfRule>
  </conditionalFormatting>
  <conditionalFormatting sqref="Z155:Z156">
    <cfRule type="cellIs" dxfId="1403" priority="1375" operator="equal">
      <formula>"OPORTUNIDADE"</formula>
    </cfRule>
  </conditionalFormatting>
  <conditionalFormatting sqref="Z155:Z156">
    <cfRule type="cellIs" dxfId="1402" priority="1373" operator="equal">
      <formula>"NÃO"</formula>
    </cfRule>
    <cfRule type="cellIs" dxfId="1401" priority="1374" operator="equal">
      <formula>"SIM"</formula>
    </cfRule>
  </conditionalFormatting>
  <conditionalFormatting sqref="Z155:Z156">
    <cfRule type="cellIs" dxfId="1400" priority="1372" operator="equal">
      <formula>"OPORTUNIDADE"</formula>
    </cfRule>
  </conditionalFormatting>
  <conditionalFormatting sqref="Z155:Z156">
    <cfRule type="cellIs" dxfId="1399" priority="1370" operator="equal">
      <formula>"NÃO"</formula>
    </cfRule>
    <cfRule type="cellIs" dxfId="1398" priority="1371" operator="equal">
      <formula>"SIM"</formula>
    </cfRule>
  </conditionalFormatting>
  <conditionalFormatting sqref="Z155:Z156">
    <cfRule type="cellIs" dxfId="1397" priority="1369" operator="equal">
      <formula>"OPORTUNIDADE"</formula>
    </cfRule>
  </conditionalFormatting>
  <conditionalFormatting sqref="Z155:Z156">
    <cfRule type="cellIs" dxfId="1396" priority="1367" operator="equal">
      <formula>"NÃO"</formula>
    </cfRule>
    <cfRule type="cellIs" dxfId="1395" priority="1368" operator="equal">
      <formula>"SIM"</formula>
    </cfRule>
  </conditionalFormatting>
  <conditionalFormatting sqref="Z155:Z156">
    <cfRule type="cellIs" dxfId="1394" priority="1366" operator="equal">
      <formula>"OPORTUNIDADE"</formula>
    </cfRule>
  </conditionalFormatting>
  <conditionalFormatting sqref="Z155:Z156">
    <cfRule type="cellIs" dxfId="1393" priority="1364" operator="equal">
      <formula>"NÃO"</formula>
    </cfRule>
    <cfRule type="cellIs" dxfId="1392" priority="1365" operator="equal">
      <formula>"SIM"</formula>
    </cfRule>
  </conditionalFormatting>
  <conditionalFormatting sqref="Z155:Z156">
    <cfRule type="cellIs" dxfId="1391" priority="1363" operator="equal">
      <formula>"OPORTUNIDADE"</formula>
    </cfRule>
  </conditionalFormatting>
  <conditionalFormatting sqref="Z155:Z156">
    <cfRule type="cellIs" dxfId="1390" priority="1361" operator="equal">
      <formula>"NÃO"</formula>
    </cfRule>
    <cfRule type="cellIs" dxfId="1389" priority="1362" operator="equal">
      <formula>"SIM"</formula>
    </cfRule>
  </conditionalFormatting>
  <conditionalFormatting sqref="Z155:Z156">
    <cfRule type="cellIs" dxfId="1388" priority="1360" operator="equal">
      <formula>"OPORTUNIDADE"</formula>
    </cfRule>
  </conditionalFormatting>
  <conditionalFormatting sqref="Z155:Z156">
    <cfRule type="cellIs" dxfId="1387" priority="1358" operator="equal">
      <formula>"NÃO"</formula>
    </cfRule>
    <cfRule type="cellIs" dxfId="1386" priority="1359" operator="equal">
      <formula>"SIM"</formula>
    </cfRule>
  </conditionalFormatting>
  <conditionalFormatting sqref="Z155:Z156">
    <cfRule type="cellIs" dxfId="1385" priority="1357" operator="equal">
      <formula>"OPORTUNIDADE"</formula>
    </cfRule>
  </conditionalFormatting>
  <conditionalFormatting sqref="Z155:Z156">
    <cfRule type="cellIs" dxfId="1384" priority="1355" operator="equal">
      <formula>"NÃO"</formula>
    </cfRule>
    <cfRule type="cellIs" dxfId="1383" priority="1356" operator="equal">
      <formula>"SIM"</formula>
    </cfRule>
  </conditionalFormatting>
  <conditionalFormatting sqref="Z155:Z156">
    <cfRule type="cellIs" dxfId="1382" priority="1354" operator="equal">
      <formula>"OPORTUNIDADE"</formula>
    </cfRule>
  </conditionalFormatting>
  <conditionalFormatting sqref="Z155:Z156">
    <cfRule type="cellIs" dxfId="1381" priority="1352" operator="equal">
      <formula>"NÃO"</formula>
    </cfRule>
    <cfRule type="cellIs" dxfId="1380" priority="1353" operator="equal">
      <formula>"SIM"</formula>
    </cfRule>
  </conditionalFormatting>
  <conditionalFormatting sqref="Z155:Z156">
    <cfRule type="cellIs" dxfId="1379" priority="1351" operator="equal">
      <formula>"OPORTUNIDADE"</formula>
    </cfRule>
  </conditionalFormatting>
  <conditionalFormatting sqref="Z155:Z156">
    <cfRule type="cellIs" dxfId="1378" priority="1349" operator="equal">
      <formula>"NÃO"</formula>
    </cfRule>
    <cfRule type="cellIs" dxfId="1377" priority="1350" operator="equal">
      <formula>"SIM"</formula>
    </cfRule>
  </conditionalFormatting>
  <conditionalFormatting sqref="Z155:Z156">
    <cfRule type="cellIs" dxfId="1376" priority="1348" operator="equal">
      <formula>"OPORTUNIDADE"</formula>
    </cfRule>
  </conditionalFormatting>
  <conditionalFormatting sqref="Z155:Z156">
    <cfRule type="cellIs" dxfId="1375" priority="1346" operator="equal">
      <formula>"NÃO"</formula>
    </cfRule>
    <cfRule type="cellIs" dxfId="1374" priority="1347" operator="equal">
      <formula>"SIM"</formula>
    </cfRule>
  </conditionalFormatting>
  <conditionalFormatting sqref="Z155:Z156">
    <cfRule type="cellIs" dxfId="1373" priority="1345" operator="equal">
      <formula>"OPORTUNIDADE"</formula>
    </cfRule>
  </conditionalFormatting>
  <conditionalFormatting sqref="Z155:Z156">
    <cfRule type="cellIs" dxfId="1372" priority="1343" operator="equal">
      <formula>"NÃO"</formula>
    </cfRule>
    <cfRule type="cellIs" dxfId="1371" priority="1344" operator="equal">
      <formula>"SIM"</formula>
    </cfRule>
  </conditionalFormatting>
  <conditionalFormatting sqref="Z155:Z156">
    <cfRule type="cellIs" dxfId="1370" priority="1342" operator="equal">
      <formula>"OPORTUNIDADE"</formula>
    </cfRule>
  </conditionalFormatting>
  <conditionalFormatting sqref="Z155:Z156">
    <cfRule type="cellIs" dxfId="1369" priority="1340" operator="equal">
      <formula>"NÃO"</formula>
    </cfRule>
    <cfRule type="cellIs" dxfId="1368" priority="1341" operator="equal">
      <formula>"SIM"</formula>
    </cfRule>
  </conditionalFormatting>
  <conditionalFormatting sqref="Z155:Z156">
    <cfRule type="cellIs" dxfId="1367" priority="1339" operator="equal">
      <formula>"OPORTUNIDADE"</formula>
    </cfRule>
  </conditionalFormatting>
  <conditionalFormatting sqref="Z155:Z156">
    <cfRule type="cellIs" dxfId="1366" priority="1337" operator="equal">
      <formula>"NÃO"</formula>
    </cfRule>
    <cfRule type="cellIs" dxfId="1365" priority="1338" operator="equal">
      <formula>"SIM"</formula>
    </cfRule>
  </conditionalFormatting>
  <conditionalFormatting sqref="Y155:Y156">
    <cfRule type="cellIs" dxfId="1364" priority="1336" operator="equal">
      <formula>"OPORTUNIDADE"</formula>
    </cfRule>
  </conditionalFormatting>
  <conditionalFormatting sqref="Y155:Y156">
    <cfRule type="cellIs" dxfId="1363" priority="1334" operator="equal">
      <formula>"NÃO"</formula>
    </cfRule>
    <cfRule type="cellIs" dxfId="1362" priority="1335" operator="equal">
      <formula>"SIM"</formula>
    </cfRule>
  </conditionalFormatting>
  <conditionalFormatting sqref="Z155:Z156">
    <cfRule type="cellIs" dxfId="1361" priority="1333" operator="equal">
      <formula>"OPORTUNIDADE"</formula>
    </cfRule>
  </conditionalFormatting>
  <conditionalFormatting sqref="Z155:Z156">
    <cfRule type="cellIs" dxfId="1360" priority="1331" operator="equal">
      <formula>"NÃO"</formula>
    </cfRule>
    <cfRule type="cellIs" dxfId="1359" priority="1332" operator="equal">
      <formula>"SIM"</formula>
    </cfRule>
  </conditionalFormatting>
  <conditionalFormatting sqref="Z155:Z156">
    <cfRule type="cellIs" dxfId="1358" priority="1330" operator="equal">
      <formula>"OPORTUNIDADE"</formula>
    </cfRule>
  </conditionalFormatting>
  <conditionalFormatting sqref="Z155:Z156">
    <cfRule type="cellIs" dxfId="1357" priority="1328" operator="equal">
      <formula>"NÃO"</formula>
    </cfRule>
    <cfRule type="cellIs" dxfId="1356" priority="1329" operator="equal">
      <formula>"SIM"</formula>
    </cfRule>
  </conditionalFormatting>
  <conditionalFormatting sqref="Z155:Z156">
    <cfRule type="cellIs" dxfId="1355" priority="1327" operator="equal">
      <formula>"OPORTUNIDADE"</formula>
    </cfRule>
  </conditionalFormatting>
  <conditionalFormatting sqref="Z155:Z156">
    <cfRule type="cellIs" dxfId="1354" priority="1325" operator="equal">
      <formula>"NÃO"</formula>
    </cfRule>
    <cfRule type="cellIs" dxfId="1353" priority="1326" operator="equal">
      <formula>"SIM"</formula>
    </cfRule>
  </conditionalFormatting>
  <conditionalFormatting sqref="Z155:Z156">
    <cfRule type="cellIs" dxfId="1352" priority="1324" operator="equal">
      <formula>"OPORTUNIDADE"</formula>
    </cfRule>
  </conditionalFormatting>
  <conditionalFormatting sqref="Z155:Z156">
    <cfRule type="cellIs" dxfId="1351" priority="1322" operator="equal">
      <formula>"NÃO"</formula>
    </cfRule>
    <cfRule type="cellIs" dxfId="1350" priority="1323" operator="equal">
      <formula>"SIM"</formula>
    </cfRule>
  </conditionalFormatting>
  <conditionalFormatting sqref="Z155:Z156">
    <cfRule type="cellIs" dxfId="1349" priority="1321" operator="equal">
      <formula>"OPORTUNIDADE"</formula>
    </cfRule>
  </conditionalFormatting>
  <conditionalFormatting sqref="Z155:Z156">
    <cfRule type="cellIs" dxfId="1348" priority="1319" operator="equal">
      <formula>"NÃO"</formula>
    </cfRule>
    <cfRule type="cellIs" dxfId="1347" priority="1320" operator="equal">
      <formula>"SIM"</formula>
    </cfRule>
  </conditionalFormatting>
  <conditionalFormatting sqref="Y155:Y156">
    <cfRule type="cellIs" dxfId="1346" priority="1318" operator="equal">
      <formula>"OPORTUNIDADE"</formula>
    </cfRule>
  </conditionalFormatting>
  <conditionalFormatting sqref="Y155:Y156">
    <cfRule type="cellIs" dxfId="1345" priority="1316" operator="equal">
      <formula>"NÃO"</formula>
    </cfRule>
    <cfRule type="cellIs" dxfId="1344" priority="1317" operator="equal">
      <formula>"SIM"</formula>
    </cfRule>
  </conditionalFormatting>
  <conditionalFormatting sqref="Z155:Z156">
    <cfRule type="cellIs" dxfId="1343" priority="1315" operator="equal">
      <formula>"OPORTUNIDADE"</formula>
    </cfRule>
  </conditionalFormatting>
  <conditionalFormatting sqref="Z155:Z156">
    <cfRule type="cellIs" dxfId="1342" priority="1313" operator="equal">
      <formula>"NÃO"</formula>
    </cfRule>
    <cfRule type="cellIs" dxfId="1341" priority="1314" operator="equal">
      <formula>"SIM"</formula>
    </cfRule>
  </conditionalFormatting>
  <conditionalFormatting sqref="Z155:Z156">
    <cfRule type="cellIs" dxfId="1340" priority="1312" operator="equal">
      <formula>"OPORTUNIDADE"</formula>
    </cfRule>
  </conditionalFormatting>
  <conditionalFormatting sqref="Z155:Z156">
    <cfRule type="cellIs" dxfId="1339" priority="1310" operator="equal">
      <formula>"NÃO"</formula>
    </cfRule>
    <cfRule type="cellIs" dxfId="1338" priority="1311" operator="equal">
      <formula>"SIM"</formula>
    </cfRule>
  </conditionalFormatting>
  <conditionalFormatting sqref="Z155:Z156">
    <cfRule type="cellIs" dxfId="1337" priority="1309" operator="equal">
      <formula>"OPORTUNIDADE"</formula>
    </cfRule>
  </conditionalFormatting>
  <conditionalFormatting sqref="Z155:Z156">
    <cfRule type="cellIs" dxfId="1336" priority="1307" operator="equal">
      <formula>"NÃO"</formula>
    </cfRule>
    <cfRule type="cellIs" dxfId="1335" priority="1308" operator="equal">
      <formula>"SIM"</formula>
    </cfRule>
  </conditionalFormatting>
  <conditionalFormatting sqref="Z155:Z156">
    <cfRule type="cellIs" dxfId="1334" priority="1306" operator="equal">
      <formula>"OPORTUNIDADE"</formula>
    </cfRule>
  </conditionalFormatting>
  <conditionalFormatting sqref="Z155:Z156">
    <cfRule type="cellIs" dxfId="1333" priority="1304" operator="equal">
      <formula>"NÃO"</formula>
    </cfRule>
    <cfRule type="cellIs" dxfId="1332" priority="1305" operator="equal">
      <formula>"SIM"</formula>
    </cfRule>
  </conditionalFormatting>
  <conditionalFormatting sqref="Y155:Y156">
    <cfRule type="cellIs" dxfId="1331" priority="1303" operator="equal">
      <formula>"OPORTUNIDADE"</formula>
    </cfRule>
  </conditionalFormatting>
  <conditionalFormatting sqref="Y155:Y156">
    <cfRule type="cellIs" dxfId="1330" priority="1301" operator="equal">
      <formula>"NÃO"</formula>
    </cfRule>
    <cfRule type="cellIs" dxfId="1329" priority="1302" operator="equal">
      <formula>"SIM"</formula>
    </cfRule>
  </conditionalFormatting>
  <conditionalFormatting sqref="Z155:Z156">
    <cfRule type="cellIs" dxfId="1328" priority="1300" operator="equal">
      <formula>"OPORTUNIDADE"</formula>
    </cfRule>
  </conditionalFormatting>
  <conditionalFormatting sqref="Z155:Z156">
    <cfRule type="cellIs" dxfId="1327" priority="1298" operator="equal">
      <formula>"NÃO"</formula>
    </cfRule>
    <cfRule type="cellIs" dxfId="1326" priority="1299" operator="equal">
      <formula>"SIM"</formula>
    </cfRule>
  </conditionalFormatting>
  <conditionalFormatting sqref="Y155:Z155">
    <cfRule type="cellIs" dxfId="1325" priority="1297" operator="equal">
      <formula>"OPORTUNIDADE"</formula>
    </cfRule>
  </conditionalFormatting>
  <conditionalFormatting sqref="Y155:Z155">
    <cfRule type="cellIs" dxfId="1324" priority="1295" operator="equal">
      <formula>"NÃO"</formula>
    </cfRule>
    <cfRule type="cellIs" dxfId="1323" priority="1296" operator="equal">
      <formula>"SIM"</formula>
    </cfRule>
  </conditionalFormatting>
  <conditionalFormatting sqref="Y155:Z155">
    <cfRule type="cellIs" dxfId="1322" priority="1294" operator="equal">
      <formula>"OPORTUNIDADE"</formula>
    </cfRule>
  </conditionalFormatting>
  <conditionalFormatting sqref="Y155:Z155">
    <cfRule type="cellIs" dxfId="1321" priority="1292" operator="equal">
      <formula>"NÃO"</formula>
    </cfRule>
    <cfRule type="cellIs" dxfId="1320" priority="1293" operator="equal">
      <formula>"SIM"</formula>
    </cfRule>
  </conditionalFormatting>
  <conditionalFormatting sqref="Y155:Z155">
    <cfRule type="cellIs" dxfId="1319" priority="1291" operator="equal">
      <formula>"OPORTUNIDADE"</formula>
    </cfRule>
  </conditionalFormatting>
  <conditionalFormatting sqref="Y155:Z155">
    <cfRule type="cellIs" dxfId="1318" priority="1289" operator="equal">
      <formula>"NÃO"</formula>
    </cfRule>
    <cfRule type="cellIs" dxfId="1317" priority="1290" operator="equal">
      <formula>"SIM"</formula>
    </cfRule>
  </conditionalFormatting>
  <conditionalFormatting sqref="Y156:Z156">
    <cfRule type="cellIs" dxfId="1316" priority="1288" operator="equal">
      <formula>"OPORTUNIDADE"</formula>
    </cfRule>
  </conditionalFormatting>
  <conditionalFormatting sqref="Y156:Z156">
    <cfRule type="cellIs" dxfId="1315" priority="1286" operator="equal">
      <formula>"NÃO"</formula>
    </cfRule>
    <cfRule type="cellIs" dxfId="1314" priority="1287" operator="equal">
      <formula>"SIM"</formula>
    </cfRule>
  </conditionalFormatting>
  <conditionalFormatting sqref="Y156:Z156">
    <cfRule type="cellIs" dxfId="1313" priority="1285" operator="equal">
      <formula>"OPORTUNIDADE"</formula>
    </cfRule>
  </conditionalFormatting>
  <conditionalFormatting sqref="Y156:Z156">
    <cfRule type="cellIs" dxfId="1312" priority="1283" operator="equal">
      <formula>"NÃO"</formula>
    </cfRule>
    <cfRule type="cellIs" dxfId="1311" priority="1284" operator="equal">
      <formula>"SIM"</formula>
    </cfRule>
  </conditionalFormatting>
  <conditionalFormatting sqref="Y156:Z156">
    <cfRule type="cellIs" dxfId="1310" priority="1282" operator="equal">
      <formula>"OPORTUNIDADE"</formula>
    </cfRule>
  </conditionalFormatting>
  <conditionalFormatting sqref="Y156:Z156">
    <cfRule type="cellIs" dxfId="1309" priority="1280" operator="equal">
      <formula>"NÃO"</formula>
    </cfRule>
    <cfRule type="cellIs" dxfId="1308" priority="1281" operator="equal">
      <formula>"SIM"</formula>
    </cfRule>
  </conditionalFormatting>
  <conditionalFormatting sqref="BP142">
    <cfRule type="iconSet" priority="127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1278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127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27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1275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274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1268">
      <iconSet showValue="0">
        <cfvo type="percent" val="0"/>
        <cfvo type="num" val="1"/>
        <cfvo type="num" val="1" gte="0"/>
      </iconSet>
    </cfRule>
  </conditionalFormatting>
  <conditionalFormatting sqref="Z164">
    <cfRule type="cellIs" dxfId="1307" priority="1264" operator="equal">
      <formula>"OPORTUNIDADE"</formula>
    </cfRule>
  </conditionalFormatting>
  <conditionalFormatting sqref="Z164">
    <cfRule type="cellIs" dxfId="1306" priority="1262" operator="equal">
      <formula>"NÃO"</formula>
    </cfRule>
    <cfRule type="cellIs" dxfId="1305" priority="1263" operator="equal">
      <formula>"SIM"</formula>
    </cfRule>
  </conditionalFormatting>
  <conditionalFormatting sqref="Z164">
    <cfRule type="cellIs" dxfId="1304" priority="1261" operator="equal">
      <formula>"OPORTUNIDADE"</formula>
    </cfRule>
  </conditionalFormatting>
  <conditionalFormatting sqref="Z164">
    <cfRule type="cellIs" dxfId="1303" priority="1259" operator="equal">
      <formula>"NÃO"</formula>
    </cfRule>
    <cfRule type="cellIs" dxfId="1302" priority="1260" operator="equal">
      <formula>"SIM"</formula>
    </cfRule>
  </conditionalFormatting>
  <conditionalFormatting sqref="Z164">
    <cfRule type="cellIs" dxfId="1301" priority="1258" operator="equal">
      <formula>"OPORTUNIDADE"</formula>
    </cfRule>
  </conditionalFormatting>
  <conditionalFormatting sqref="Z164">
    <cfRule type="cellIs" dxfId="1300" priority="1256" operator="equal">
      <formula>"NÃO"</formula>
    </cfRule>
    <cfRule type="cellIs" dxfId="1299" priority="1257" operator="equal">
      <formula>"SIM"</formula>
    </cfRule>
  </conditionalFormatting>
  <conditionalFormatting sqref="Z164">
    <cfRule type="cellIs" dxfId="1298" priority="1255" operator="equal">
      <formula>"OPORTUNIDADE"</formula>
    </cfRule>
  </conditionalFormatting>
  <conditionalFormatting sqref="Z164">
    <cfRule type="cellIs" dxfId="1297" priority="1253" operator="equal">
      <formula>"NÃO"</formula>
    </cfRule>
    <cfRule type="cellIs" dxfId="1296" priority="1254" operator="equal">
      <formula>"SIM"</formula>
    </cfRule>
  </conditionalFormatting>
  <conditionalFormatting sqref="Z164">
    <cfRule type="cellIs" dxfId="1295" priority="1252" operator="equal">
      <formula>"OPORTUNIDADE"</formula>
    </cfRule>
  </conditionalFormatting>
  <conditionalFormatting sqref="Z164">
    <cfRule type="cellIs" dxfId="1294" priority="1250" operator="equal">
      <formula>"NÃO"</formula>
    </cfRule>
    <cfRule type="cellIs" dxfId="1293" priority="1251" operator="equal">
      <formula>"SIM"</formula>
    </cfRule>
  </conditionalFormatting>
  <conditionalFormatting sqref="Z164">
    <cfRule type="cellIs" dxfId="1292" priority="1249" operator="equal">
      <formula>"OPORTUNIDADE"</formula>
    </cfRule>
  </conditionalFormatting>
  <conditionalFormatting sqref="Z164">
    <cfRule type="cellIs" dxfId="1291" priority="1247" operator="equal">
      <formula>"NÃO"</formula>
    </cfRule>
    <cfRule type="cellIs" dxfId="1290" priority="1248" operator="equal">
      <formula>"SIM"</formula>
    </cfRule>
  </conditionalFormatting>
  <conditionalFormatting sqref="Y164:Y165">
    <cfRule type="cellIs" dxfId="1289" priority="1246" operator="equal">
      <formula>"OPORTUNIDADE"</formula>
    </cfRule>
  </conditionalFormatting>
  <conditionalFormatting sqref="Y164:Y165">
    <cfRule type="cellIs" dxfId="1288" priority="1244" operator="equal">
      <formula>"NÃO"</formula>
    </cfRule>
    <cfRule type="cellIs" dxfId="1287" priority="1245" operator="equal">
      <formula>"SIM"</formula>
    </cfRule>
  </conditionalFormatting>
  <conditionalFormatting sqref="Z164">
    <cfRule type="cellIs" dxfId="1286" priority="1243" operator="equal">
      <formula>"OPORTUNIDADE"</formula>
    </cfRule>
  </conditionalFormatting>
  <conditionalFormatting sqref="Z164">
    <cfRule type="cellIs" dxfId="1285" priority="1241" operator="equal">
      <formula>"NÃO"</formula>
    </cfRule>
    <cfRule type="cellIs" dxfId="1284" priority="1242" operator="equal">
      <formula>"SIM"</formula>
    </cfRule>
  </conditionalFormatting>
  <conditionalFormatting sqref="Z164">
    <cfRule type="cellIs" dxfId="1283" priority="1240" operator="equal">
      <formula>"OPORTUNIDADE"</formula>
    </cfRule>
  </conditionalFormatting>
  <conditionalFormatting sqref="Z164">
    <cfRule type="cellIs" dxfId="1282" priority="1238" operator="equal">
      <formula>"NÃO"</formula>
    </cfRule>
    <cfRule type="cellIs" dxfId="1281" priority="1239" operator="equal">
      <formula>"SIM"</formula>
    </cfRule>
  </conditionalFormatting>
  <conditionalFormatting sqref="Z164">
    <cfRule type="cellIs" dxfId="1280" priority="1237" operator="equal">
      <formula>"OPORTUNIDADE"</formula>
    </cfRule>
  </conditionalFormatting>
  <conditionalFormatting sqref="Z164">
    <cfRule type="cellIs" dxfId="1279" priority="1235" operator="equal">
      <formula>"NÃO"</formula>
    </cfRule>
    <cfRule type="cellIs" dxfId="1278" priority="1236" operator="equal">
      <formula>"SIM"</formula>
    </cfRule>
  </conditionalFormatting>
  <conditionalFormatting sqref="Z164">
    <cfRule type="cellIs" dxfId="1277" priority="1234" operator="equal">
      <formula>"OPORTUNIDADE"</formula>
    </cfRule>
  </conditionalFormatting>
  <conditionalFormatting sqref="Z164">
    <cfRule type="cellIs" dxfId="1276" priority="1232" operator="equal">
      <formula>"NÃO"</formula>
    </cfRule>
    <cfRule type="cellIs" dxfId="1275" priority="1233" operator="equal">
      <formula>"SIM"</formula>
    </cfRule>
  </conditionalFormatting>
  <conditionalFormatting sqref="Z164">
    <cfRule type="cellIs" dxfId="1274" priority="1231" operator="equal">
      <formula>"OPORTUNIDADE"</formula>
    </cfRule>
  </conditionalFormatting>
  <conditionalFormatting sqref="Z164">
    <cfRule type="cellIs" dxfId="1273" priority="1229" operator="equal">
      <formula>"NÃO"</formula>
    </cfRule>
    <cfRule type="cellIs" dxfId="1272" priority="1230" operator="equal">
      <formula>"SIM"</formula>
    </cfRule>
  </conditionalFormatting>
  <conditionalFormatting sqref="Z164">
    <cfRule type="cellIs" dxfId="1271" priority="1228" operator="equal">
      <formula>"OPORTUNIDADE"</formula>
    </cfRule>
  </conditionalFormatting>
  <conditionalFormatting sqref="Z164">
    <cfRule type="cellIs" dxfId="1270" priority="1226" operator="equal">
      <formula>"NÃO"</formula>
    </cfRule>
    <cfRule type="cellIs" dxfId="1269" priority="1227" operator="equal">
      <formula>"SIM"</formula>
    </cfRule>
  </conditionalFormatting>
  <conditionalFormatting sqref="Z164">
    <cfRule type="cellIs" dxfId="1268" priority="1225" operator="equal">
      <formula>"OPORTUNIDADE"</formula>
    </cfRule>
  </conditionalFormatting>
  <conditionalFormatting sqref="Z164">
    <cfRule type="cellIs" dxfId="1267" priority="1223" operator="equal">
      <formula>"NÃO"</formula>
    </cfRule>
    <cfRule type="cellIs" dxfId="1266" priority="1224" operator="equal">
      <formula>"SIM"</formula>
    </cfRule>
  </conditionalFormatting>
  <conditionalFormatting sqref="Z164">
    <cfRule type="cellIs" dxfId="1265" priority="1222" operator="equal">
      <formula>"OPORTUNIDADE"</formula>
    </cfRule>
  </conditionalFormatting>
  <conditionalFormatting sqref="Z164">
    <cfRule type="cellIs" dxfId="1264" priority="1220" operator="equal">
      <formula>"NÃO"</formula>
    </cfRule>
    <cfRule type="cellIs" dxfId="1263" priority="1221" operator="equal">
      <formula>"SIM"</formula>
    </cfRule>
  </conditionalFormatting>
  <conditionalFormatting sqref="Z164">
    <cfRule type="cellIs" dxfId="1262" priority="1219" operator="equal">
      <formula>"OPORTUNIDADE"</formula>
    </cfRule>
  </conditionalFormatting>
  <conditionalFormatting sqref="Z164">
    <cfRule type="cellIs" dxfId="1261" priority="1217" operator="equal">
      <formula>"NÃO"</formula>
    </cfRule>
    <cfRule type="cellIs" dxfId="1260" priority="1218" operator="equal">
      <formula>"SIM"</formula>
    </cfRule>
  </conditionalFormatting>
  <conditionalFormatting sqref="Z164">
    <cfRule type="cellIs" dxfId="1259" priority="1216" operator="equal">
      <formula>"OPORTUNIDADE"</formula>
    </cfRule>
  </conditionalFormatting>
  <conditionalFormatting sqref="Z164">
    <cfRule type="cellIs" dxfId="1258" priority="1214" operator="equal">
      <formula>"NÃO"</formula>
    </cfRule>
    <cfRule type="cellIs" dxfId="1257" priority="1215" operator="equal">
      <formula>"SIM"</formula>
    </cfRule>
  </conditionalFormatting>
  <conditionalFormatting sqref="Z164">
    <cfRule type="cellIs" dxfId="1256" priority="1213" operator="equal">
      <formula>"OPORTUNIDADE"</formula>
    </cfRule>
  </conditionalFormatting>
  <conditionalFormatting sqref="Z164">
    <cfRule type="cellIs" dxfId="1255" priority="1211" operator="equal">
      <formula>"NÃO"</formula>
    </cfRule>
    <cfRule type="cellIs" dxfId="1254" priority="1212" operator="equal">
      <formula>"SIM"</formula>
    </cfRule>
  </conditionalFormatting>
  <conditionalFormatting sqref="Z164">
    <cfRule type="cellIs" dxfId="1253" priority="1210" operator="equal">
      <formula>"OPORTUNIDADE"</formula>
    </cfRule>
  </conditionalFormatting>
  <conditionalFormatting sqref="Z164">
    <cfRule type="cellIs" dxfId="1252" priority="1208" operator="equal">
      <formula>"NÃO"</formula>
    </cfRule>
    <cfRule type="cellIs" dxfId="1251" priority="1209" operator="equal">
      <formula>"SIM"</formula>
    </cfRule>
  </conditionalFormatting>
  <conditionalFormatting sqref="Z164">
    <cfRule type="cellIs" dxfId="1250" priority="1207" operator="equal">
      <formula>"OPORTUNIDADE"</formula>
    </cfRule>
  </conditionalFormatting>
  <conditionalFormatting sqref="Z164">
    <cfRule type="cellIs" dxfId="1249" priority="1205" operator="equal">
      <formula>"NÃO"</formula>
    </cfRule>
    <cfRule type="cellIs" dxfId="1248" priority="1206" operator="equal">
      <formula>"SIM"</formula>
    </cfRule>
  </conditionalFormatting>
  <conditionalFormatting sqref="Z164">
    <cfRule type="cellIs" dxfId="1247" priority="1204" operator="equal">
      <formula>"OPORTUNIDADE"</formula>
    </cfRule>
  </conditionalFormatting>
  <conditionalFormatting sqref="Z164">
    <cfRule type="cellIs" dxfId="1246" priority="1202" operator="equal">
      <formula>"NÃO"</formula>
    </cfRule>
    <cfRule type="cellIs" dxfId="1245" priority="1203" operator="equal">
      <formula>"SIM"</formula>
    </cfRule>
  </conditionalFormatting>
  <conditionalFormatting sqref="Z164">
    <cfRule type="cellIs" dxfId="1244" priority="1201" operator="equal">
      <formula>"OPORTUNIDADE"</formula>
    </cfRule>
  </conditionalFormatting>
  <conditionalFormatting sqref="Z164">
    <cfRule type="cellIs" dxfId="1243" priority="1199" operator="equal">
      <formula>"NÃO"</formula>
    </cfRule>
    <cfRule type="cellIs" dxfId="1242" priority="1200" operator="equal">
      <formula>"SIM"</formula>
    </cfRule>
  </conditionalFormatting>
  <conditionalFormatting sqref="Z164">
    <cfRule type="cellIs" dxfId="1241" priority="1198" operator="equal">
      <formula>"OPORTUNIDADE"</formula>
    </cfRule>
  </conditionalFormatting>
  <conditionalFormatting sqref="Z164">
    <cfRule type="cellIs" dxfId="1240" priority="1196" operator="equal">
      <formula>"NÃO"</formula>
    </cfRule>
    <cfRule type="cellIs" dxfId="1239" priority="1197" operator="equal">
      <formula>"SIM"</formula>
    </cfRule>
  </conditionalFormatting>
  <conditionalFormatting sqref="Z164">
    <cfRule type="cellIs" dxfId="1238" priority="1195" operator="equal">
      <formula>"OPORTUNIDADE"</formula>
    </cfRule>
  </conditionalFormatting>
  <conditionalFormatting sqref="Z164">
    <cfRule type="cellIs" dxfId="1237" priority="1193" operator="equal">
      <formula>"NÃO"</formula>
    </cfRule>
    <cfRule type="cellIs" dxfId="1236" priority="1194" operator="equal">
      <formula>"SIM"</formula>
    </cfRule>
  </conditionalFormatting>
  <conditionalFormatting sqref="Z164">
    <cfRule type="cellIs" dxfId="1235" priority="1192" operator="equal">
      <formula>"OPORTUNIDADE"</formula>
    </cfRule>
  </conditionalFormatting>
  <conditionalFormatting sqref="Z164">
    <cfRule type="cellIs" dxfId="1234" priority="1190" operator="equal">
      <formula>"NÃO"</formula>
    </cfRule>
    <cfRule type="cellIs" dxfId="1233" priority="1191" operator="equal">
      <formula>"SIM"</formula>
    </cfRule>
  </conditionalFormatting>
  <conditionalFormatting sqref="Y164:Y165">
    <cfRule type="cellIs" dxfId="1232" priority="1189" operator="equal">
      <formula>"OPORTUNIDADE"</formula>
    </cfRule>
  </conditionalFormatting>
  <conditionalFormatting sqref="Y164:Y165">
    <cfRule type="cellIs" dxfId="1231" priority="1187" operator="equal">
      <formula>"NÃO"</formula>
    </cfRule>
    <cfRule type="cellIs" dxfId="1230" priority="1188" operator="equal">
      <formula>"SIM"</formula>
    </cfRule>
  </conditionalFormatting>
  <conditionalFormatting sqref="Z164">
    <cfRule type="cellIs" dxfId="1229" priority="1186" operator="equal">
      <formula>"OPORTUNIDADE"</formula>
    </cfRule>
  </conditionalFormatting>
  <conditionalFormatting sqref="Z164">
    <cfRule type="cellIs" dxfId="1228" priority="1184" operator="equal">
      <formula>"NÃO"</formula>
    </cfRule>
    <cfRule type="cellIs" dxfId="1227" priority="1185" operator="equal">
      <formula>"SIM"</formula>
    </cfRule>
  </conditionalFormatting>
  <conditionalFormatting sqref="Z164">
    <cfRule type="cellIs" dxfId="1226" priority="1183" operator="equal">
      <formula>"OPORTUNIDADE"</formula>
    </cfRule>
  </conditionalFormatting>
  <conditionalFormatting sqref="Z164">
    <cfRule type="cellIs" dxfId="1225" priority="1181" operator="equal">
      <formula>"NÃO"</formula>
    </cfRule>
    <cfRule type="cellIs" dxfId="1224" priority="1182" operator="equal">
      <formula>"SIM"</formula>
    </cfRule>
  </conditionalFormatting>
  <conditionalFormatting sqref="Z164">
    <cfRule type="cellIs" dxfId="1223" priority="1180" operator="equal">
      <formula>"OPORTUNIDADE"</formula>
    </cfRule>
  </conditionalFormatting>
  <conditionalFormatting sqref="Z164">
    <cfRule type="cellIs" dxfId="1222" priority="1178" operator="equal">
      <formula>"NÃO"</formula>
    </cfRule>
    <cfRule type="cellIs" dxfId="1221" priority="1179" operator="equal">
      <formula>"SIM"</formula>
    </cfRule>
  </conditionalFormatting>
  <conditionalFormatting sqref="Z164">
    <cfRule type="cellIs" dxfId="1220" priority="1177" operator="equal">
      <formula>"OPORTUNIDADE"</formula>
    </cfRule>
  </conditionalFormatting>
  <conditionalFormatting sqref="Z164">
    <cfRule type="cellIs" dxfId="1219" priority="1175" operator="equal">
      <formula>"NÃO"</formula>
    </cfRule>
    <cfRule type="cellIs" dxfId="1218" priority="1176" operator="equal">
      <formula>"SIM"</formula>
    </cfRule>
  </conditionalFormatting>
  <conditionalFormatting sqref="Z164">
    <cfRule type="cellIs" dxfId="1217" priority="1174" operator="equal">
      <formula>"OPORTUNIDADE"</formula>
    </cfRule>
  </conditionalFormatting>
  <conditionalFormatting sqref="Z164">
    <cfRule type="cellIs" dxfId="1216" priority="1172" operator="equal">
      <formula>"NÃO"</formula>
    </cfRule>
    <cfRule type="cellIs" dxfId="1215" priority="1173" operator="equal">
      <formula>"SIM"</formula>
    </cfRule>
  </conditionalFormatting>
  <conditionalFormatting sqref="Y164:Y165">
    <cfRule type="cellIs" dxfId="1214" priority="1171" operator="equal">
      <formula>"OPORTUNIDADE"</formula>
    </cfRule>
  </conditionalFormatting>
  <conditionalFormatting sqref="Y164:Y165">
    <cfRule type="cellIs" dxfId="1213" priority="1169" operator="equal">
      <formula>"NÃO"</formula>
    </cfRule>
    <cfRule type="cellIs" dxfId="1212" priority="1170" operator="equal">
      <formula>"SIM"</formula>
    </cfRule>
  </conditionalFormatting>
  <conditionalFormatting sqref="Z164">
    <cfRule type="cellIs" dxfId="1211" priority="1168" operator="equal">
      <formula>"OPORTUNIDADE"</formula>
    </cfRule>
  </conditionalFormatting>
  <conditionalFormatting sqref="Z164">
    <cfRule type="cellIs" dxfId="1210" priority="1166" operator="equal">
      <formula>"NÃO"</formula>
    </cfRule>
    <cfRule type="cellIs" dxfId="1209" priority="1167" operator="equal">
      <formula>"SIM"</formula>
    </cfRule>
  </conditionalFormatting>
  <conditionalFormatting sqref="Z164">
    <cfRule type="cellIs" dxfId="1208" priority="1165" operator="equal">
      <formula>"OPORTUNIDADE"</formula>
    </cfRule>
  </conditionalFormatting>
  <conditionalFormatting sqref="Z164">
    <cfRule type="cellIs" dxfId="1207" priority="1163" operator="equal">
      <formula>"NÃO"</formula>
    </cfRule>
    <cfRule type="cellIs" dxfId="1206" priority="1164" operator="equal">
      <formula>"SIM"</formula>
    </cfRule>
  </conditionalFormatting>
  <conditionalFormatting sqref="Z164">
    <cfRule type="cellIs" dxfId="1205" priority="1162" operator="equal">
      <formula>"OPORTUNIDADE"</formula>
    </cfRule>
  </conditionalFormatting>
  <conditionalFormatting sqref="Z164">
    <cfRule type="cellIs" dxfId="1204" priority="1160" operator="equal">
      <formula>"NÃO"</formula>
    </cfRule>
    <cfRule type="cellIs" dxfId="1203" priority="1161" operator="equal">
      <formula>"SIM"</formula>
    </cfRule>
  </conditionalFormatting>
  <conditionalFormatting sqref="Z164">
    <cfRule type="cellIs" dxfId="1202" priority="1159" operator="equal">
      <formula>"OPORTUNIDADE"</formula>
    </cfRule>
  </conditionalFormatting>
  <conditionalFormatting sqref="Z164">
    <cfRule type="cellIs" dxfId="1201" priority="1157" operator="equal">
      <formula>"NÃO"</formula>
    </cfRule>
    <cfRule type="cellIs" dxfId="1200" priority="1158" operator="equal">
      <formula>"SIM"</formula>
    </cfRule>
  </conditionalFormatting>
  <conditionalFormatting sqref="Z164">
    <cfRule type="cellIs" dxfId="1199" priority="1156" operator="equal">
      <formula>"OPORTUNIDADE"</formula>
    </cfRule>
  </conditionalFormatting>
  <conditionalFormatting sqref="Z164">
    <cfRule type="cellIs" dxfId="1198" priority="1154" operator="equal">
      <formula>"NÃO"</formula>
    </cfRule>
    <cfRule type="cellIs" dxfId="1197" priority="1155" operator="equal">
      <formula>"SIM"</formula>
    </cfRule>
  </conditionalFormatting>
  <conditionalFormatting sqref="Z164">
    <cfRule type="cellIs" dxfId="1196" priority="1153" operator="equal">
      <formula>"OPORTUNIDADE"</formula>
    </cfRule>
  </conditionalFormatting>
  <conditionalFormatting sqref="Z164">
    <cfRule type="cellIs" dxfId="1195" priority="1151" operator="equal">
      <formula>"NÃO"</formula>
    </cfRule>
    <cfRule type="cellIs" dxfId="1194" priority="1152" operator="equal">
      <formula>"SIM"</formula>
    </cfRule>
  </conditionalFormatting>
  <conditionalFormatting sqref="Z164">
    <cfRule type="cellIs" dxfId="1193" priority="1150" operator="equal">
      <formula>"OPORTUNIDADE"</formula>
    </cfRule>
  </conditionalFormatting>
  <conditionalFormatting sqref="Z164">
    <cfRule type="cellIs" dxfId="1192" priority="1148" operator="equal">
      <formula>"NÃO"</formula>
    </cfRule>
    <cfRule type="cellIs" dxfId="1191" priority="1149" operator="equal">
      <formula>"SIM"</formula>
    </cfRule>
  </conditionalFormatting>
  <conditionalFormatting sqref="Z164">
    <cfRule type="cellIs" dxfId="1190" priority="1147" operator="equal">
      <formula>"OPORTUNIDADE"</formula>
    </cfRule>
  </conditionalFormatting>
  <conditionalFormatting sqref="Z164">
    <cfRule type="cellIs" dxfId="1189" priority="1145" operator="equal">
      <formula>"NÃO"</formula>
    </cfRule>
    <cfRule type="cellIs" dxfId="1188" priority="1146" operator="equal">
      <formula>"SIM"</formula>
    </cfRule>
  </conditionalFormatting>
  <conditionalFormatting sqref="Z164">
    <cfRule type="cellIs" dxfId="1187" priority="1144" operator="equal">
      <formula>"OPORTUNIDADE"</formula>
    </cfRule>
  </conditionalFormatting>
  <conditionalFormatting sqref="Z164">
    <cfRule type="cellIs" dxfId="1186" priority="1142" operator="equal">
      <formula>"NÃO"</formula>
    </cfRule>
    <cfRule type="cellIs" dxfId="1185" priority="1143" operator="equal">
      <formula>"SIM"</formula>
    </cfRule>
  </conditionalFormatting>
  <conditionalFormatting sqref="Z164">
    <cfRule type="cellIs" dxfId="1184" priority="1141" operator="equal">
      <formula>"OPORTUNIDADE"</formula>
    </cfRule>
  </conditionalFormatting>
  <conditionalFormatting sqref="Z164">
    <cfRule type="cellIs" dxfId="1183" priority="1139" operator="equal">
      <formula>"NÃO"</formula>
    </cfRule>
    <cfRule type="cellIs" dxfId="1182" priority="1140" operator="equal">
      <formula>"SIM"</formula>
    </cfRule>
  </conditionalFormatting>
  <conditionalFormatting sqref="Y169">
    <cfRule type="cellIs" dxfId="1181" priority="1138" operator="equal">
      <formula>"OPORTUNIDADE"</formula>
    </cfRule>
  </conditionalFormatting>
  <conditionalFormatting sqref="Y169">
    <cfRule type="cellIs" dxfId="1180" priority="1136" operator="equal">
      <formula>"NÃO"</formula>
    </cfRule>
    <cfRule type="cellIs" dxfId="1179" priority="1137" operator="equal">
      <formula>"SIM"</formula>
    </cfRule>
  </conditionalFormatting>
  <conditionalFormatting sqref="Y169">
    <cfRule type="cellIs" dxfId="1178" priority="1135" operator="equal">
      <formula>"OPORTUNIDADE"</formula>
    </cfRule>
  </conditionalFormatting>
  <conditionalFormatting sqref="Y169">
    <cfRule type="cellIs" dxfId="1177" priority="1133" operator="equal">
      <formula>"NÃO"</formula>
    </cfRule>
    <cfRule type="cellIs" dxfId="1176" priority="1134" operator="equal">
      <formula>"SIM"</formula>
    </cfRule>
  </conditionalFormatting>
  <conditionalFormatting sqref="Y169">
    <cfRule type="cellIs" dxfId="1175" priority="1132" operator="equal">
      <formula>"OPORTUNIDADE"</formula>
    </cfRule>
  </conditionalFormatting>
  <conditionalFormatting sqref="Y169">
    <cfRule type="cellIs" dxfId="1174" priority="1130" operator="equal">
      <formula>"NÃO"</formula>
    </cfRule>
    <cfRule type="cellIs" dxfId="1173" priority="1131" operator="equal">
      <formula>"SIM"</formula>
    </cfRule>
  </conditionalFormatting>
  <conditionalFormatting sqref="Y173:Y174 Y176:Y177">
    <cfRule type="cellIs" dxfId="1172" priority="1129" operator="equal">
      <formula>"OPORTUNIDADE"</formula>
    </cfRule>
  </conditionalFormatting>
  <conditionalFormatting sqref="Y173:Y174 Y176:Y177">
    <cfRule type="cellIs" dxfId="1171" priority="1127" operator="equal">
      <formula>"NÃO"</formula>
    </cfRule>
    <cfRule type="cellIs" dxfId="1170" priority="1128" operator="equal">
      <formula>"SIM"</formula>
    </cfRule>
  </conditionalFormatting>
  <conditionalFormatting sqref="Y173:Y174 Y176:Y177">
    <cfRule type="cellIs" dxfId="1169" priority="1126" operator="equal">
      <formula>"OPORTUNIDADE"</formula>
    </cfRule>
  </conditionalFormatting>
  <conditionalFormatting sqref="Y173:Y174 Y176:Y177">
    <cfRule type="cellIs" dxfId="1168" priority="1124" operator="equal">
      <formula>"NÃO"</formula>
    </cfRule>
    <cfRule type="cellIs" dxfId="1167" priority="1125" operator="equal">
      <formula>"SIM"</formula>
    </cfRule>
  </conditionalFormatting>
  <conditionalFormatting sqref="Y173:Y174 Y176:Y177">
    <cfRule type="cellIs" dxfId="1166" priority="1123" operator="equal">
      <formula>"OPORTUNIDADE"</formula>
    </cfRule>
  </conditionalFormatting>
  <conditionalFormatting sqref="Y173:Y174 Y176:Y177">
    <cfRule type="cellIs" dxfId="1165" priority="1121" operator="equal">
      <formula>"NÃO"</formula>
    </cfRule>
    <cfRule type="cellIs" dxfId="1164" priority="1122" operator="equal">
      <formula>"SIM"</formula>
    </cfRule>
  </conditionalFormatting>
  <conditionalFormatting sqref="Y176:Y181">
    <cfRule type="cellIs" dxfId="1163" priority="1120" operator="equal">
      <formula>"OPORTUNIDADE"</formula>
    </cfRule>
  </conditionalFormatting>
  <conditionalFormatting sqref="Y176:Y181">
    <cfRule type="cellIs" dxfId="1162" priority="1118" operator="equal">
      <formula>"NÃO"</formula>
    </cfRule>
    <cfRule type="cellIs" dxfId="1161" priority="1119" operator="equal">
      <formula>"SIM"</formula>
    </cfRule>
  </conditionalFormatting>
  <conditionalFormatting sqref="Y176:Y181">
    <cfRule type="cellIs" dxfId="1160" priority="1117" operator="equal">
      <formula>"OPORTUNIDADE"</formula>
    </cfRule>
  </conditionalFormatting>
  <conditionalFormatting sqref="Y176:Y181">
    <cfRule type="cellIs" dxfId="1159" priority="1115" operator="equal">
      <formula>"NÃO"</formula>
    </cfRule>
    <cfRule type="cellIs" dxfId="1158" priority="1116" operator="equal">
      <formula>"SIM"</formula>
    </cfRule>
  </conditionalFormatting>
  <conditionalFormatting sqref="Y176:Y181">
    <cfRule type="cellIs" dxfId="1157" priority="1114" operator="equal">
      <formula>"OPORTUNIDADE"</formula>
    </cfRule>
  </conditionalFormatting>
  <conditionalFormatting sqref="Y176:Y181">
    <cfRule type="cellIs" dxfId="1156" priority="1112" operator="equal">
      <formula>"NÃO"</formula>
    </cfRule>
    <cfRule type="cellIs" dxfId="1155" priority="1113" operator="equal">
      <formula>"SIM"</formula>
    </cfRule>
  </conditionalFormatting>
  <conditionalFormatting sqref="Z176:Z179">
    <cfRule type="cellIs" dxfId="1154" priority="1111" operator="equal">
      <formula>"OPORTUNIDADE"</formula>
    </cfRule>
  </conditionalFormatting>
  <conditionalFormatting sqref="Z176:Z179">
    <cfRule type="cellIs" dxfId="1153" priority="1109" operator="equal">
      <formula>"NÃO"</formula>
    </cfRule>
    <cfRule type="cellIs" dxfId="1152" priority="1110" operator="equal">
      <formula>"SIM"</formula>
    </cfRule>
  </conditionalFormatting>
  <conditionalFormatting sqref="Z176:Z179">
    <cfRule type="cellIs" dxfId="1151" priority="1108" operator="equal">
      <formula>"OPORTUNIDADE"</formula>
    </cfRule>
  </conditionalFormatting>
  <conditionalFormatting sqref="Z176:Z179">
    <cfRule type="cellIs" dxfId="1150" priority="1106" operator="equal">
      <formula>"NÃO"</formula>
    </cfRule>
    <cfRule type="cellIs" dxfId="1149" priority="1107" operator="equal">
      <formula>"SIM"</formula>
    </cfRule>
  </conditionalFormatting>
  <conditionalFormatting sqref="Z176:Z179">
    <cfRule type="cellIs" dxfId="1148" priority="1105" operator="equal">
      <formula>"OPORTUNIDADE"</formula>
    </cfRule>
  </conditionalFormatting>
  <conditionalFormatting sqref="Z176:Z179">
    <cfRule type="cellIs" dxfId="1147" priority="1103" operator="equal">
      <formula>"NÃO"</formula>
    </cfRule>
    <cfRule type="cellIs" dxfId="1146" priority="1104" operator="equal">
      <formula>"SIM"</formula>
    </cfRule>
  </conditionalFormatting>
  <conditionalFormatting sqref="Z176:Z179">
    <cfRule type="cellIs" dxfId="1145" priority="1102" operator="equal">
      <formula>"OPORTUNIDADE"</formula>
    </cfRule>
  </conditionalFormatting>
  <conditionalFormatting sqref="Z176:Z179">
    <cfRule type="cellIs" dxfId="1144" priority="1100" operator="equal">
      <formula>"NÃO"</formula>
    </cfRule>
    <cfRule type="cellIs" dxfId="1143" priority="1101" operator="equal">
      <formula>"SIM"</formula>
    </cfRule>
  </conditionalFormatting>
  <conditionalFormatting sqref="Z176:Z179">
    <cfRule type="cellIs" dxfId="1142" priority="1099" operator="equal">
      <formula>"OPORTUNIDADE"</formula>
    </cfRule>
  </conditionalFormatting>
  <conditionalFormatting sqref="Z176:Z179">
    <cfRule type="cellIs" dxfId="1141" priority="1097" operator="equal">
      <formula>"NÃO"</formula>
    </cfRule>
    <cfRule type="cellIs" dxfId="1140" priority="1098" operator="equal">
      <formula>"SIM"</formula>
    </cfRule>
  </conditionalFormatting>
  <conditionalFormatting sqref="Z176:Z179">
    <cfRule type="cellIs" dxfId="1139" priority="1096" operator="equal">
      <formula>"OPORTUNIDADE"</formula>
    </cfRule>
  </conditionalFormatting>
  <conditionalFormatting sqref="Z176:Z179">
    <cfRule type="cellIs" dxfId="1138" priority="1094" operator="equal">
      <formula>"NÃO"</formula>
    </cfRule>
    <cfRule type="cellIs" dxfId="1137" priority="1095" operator="equal">
      <formula>"SIM"</formula>
    </cfRule>
  </conditionalFormatting>
  <conditionalFormatting sqref="Z176:Z179">
    <cfRule type="cellIs" dxfId="1136" priority="1093" operator="equal">
      <formula>"OPORTUNIDADE"</formula>
    </cfRule>
  </conditionalFormatting>
  <conditionalFormatting sqref="Z176:Z179">
    <cfRule type="cellIs" dxfId="1135" priority="1091" operator="equal">
      <formula>"NÃO"</formula>
    </cfRule>
    <cfRule type="cellIs" dxfId="1134" priority="1092" operator="equal">
      <formula>"SIM"</formula>
    </cfRule>
  </conditionalFormatting>
  <conditionalFormatting sqref="Z176:Z179">
    <cfRule type="cellIs" dxfId="1133" priority="1090" operator="equal">
      <formula>"OPORTUNIDADE"</formula>
    </cfRule>
  </conditionalFormatting>
  <conditionalFormatting sqref="Z176:Z179">
    <cfRule type="cellIs" dxfId="1132" priority="1088" operator="equal">
      <formula>"NÃO"</formula>
    </cfRule>
    <cfRule type="cellIs" dxfId="1131" priority="1089" operator="equal">
      <formula>"SIM"</formula>
    </cfRule>
  </conditionalFormatting>
  <conditionalFormatting sqref="Z176:Z179">
    <cfRule type="cellIs" dxfId="1130" priority="1087" operator="equal">
      <formula>"OPORTUNIDADE"</formula>
    </cfRule>
  </conditionalFormatting>
  <conditionalFormatting sqref="Z176:Z179">
    <cfRule type="cellIs" dxfId="1129" priority="1085" operator="equal">
      <formula>"NÃO"</formula>
    </cfRule>
    <cfRule type="cellIs" dxfId="1128" priority="1086" operator="equal">
      <formula>"SIM"</formula>
    </cfRule>
  </conditionalFormatting>
  <conditionalFormatting sqref="Z176:Z179">
    <cfRule type="cellIs" dxfId="1127" priority="1084" operator="equal">
      <formula>"OPORTUNIDADE"</formula>
    </cfRule>
  </conditionalFormatting>
  <conditionalFormatting sqref="Z176:Z179">
    <cfRule type="cellIs" dxfId="1126" priority="1082" operator="equal">
      <formula>"NÃO"</formula>
    </cfRule>
    <cfRule type="cellIs" dxfId="1125" priority="1083" operator="equal">
      <formula>"SIM"</formula>
    </cfRule>
  </conditionalFormatting>
  <conditionalFormatting sqref="Z176:Z179">
    <cfRule type="cellIs" dxfId="1124" priority="1081" operator="equal">
      <formula>"OPORTUNIDADE"</formula>
    </cfRule>
  </conditionalFormatting>
  <conditionalFormatting sqref="Z176:Z179">
    <cfRule type="cellIs" dxfId="1123" priority="1079" operator="equal">
      <formula>"NÃO"</formula>
    </cfRule>
    <cfRule type="cellIs" dxfId="1122" priority="1080" operator="equal">
      <formula>"SIM"</formula>
    </cfRule>
  </conditionalFormatting>
  <conditionalFormatting sqref="Z176:Z179">
    <cfRule type="cellIs" dxfId="1121" priority="1078" operator="equal">
      <formula>"OPORTUNIDADE"</formula>
    </cfRule>
  </conditionalFormatting>
  <conditionalFormatting sqref="Z176:Z179">
    <cfRule type="cellIs" dxfId="1120" priority="1076" operator="equal">
      <formula>"NÃO"</formula>
    </cfRule>
    <cfRule type="cellIs" dxfId="1119" priority="1077" operator="equal">
      <formula>"SIM"</formula>
    </cfRule>
  </conditionalFormatting>
  <conditionalFormatting sqref="Z176:Z179">
    <cfRule type="cellIs" dxfId="1118" priority="1075" operator="equal">
      <formula>"OPORTUNIDADE"</formula>
    </cfRule>
  </conditionalFormatting>
  <conditionalFormatting sqref="Z176:Z179">
    <cfRule type="cellIs" dxfId="1117" priority="1073" operator="equal">
      <formula>"NÃO"</formula>
    </cfRule>
    <cfRule type="cellIs" dxfId="1116" priority="1074" operator="equal">
      <formula>"SIM"</formula>
    </cfRule>
  </conditionalFormatting>
  <conditionalFormatting sqref="Z176:Z179">
    <cfRule type="cellIs" dxfId="1115" priority="1072" operator="equal">
      <formula>"OPORTUNIDADE"</formula>
    </cfRule>
  </conditionalFormatting>
  <conditionalFormatting sqref="Z176:Z179">
    <cfRule type="cellIs" dxfId="1114" priority="1070" operator="equal">
      <formula>"NÃO"</formula>
    </cfRule>
    <cfRule type="cellIs" dxfId="1113" priority="1071" operator="equal">
      <formula>"SIM"</formula>
    </cfRule>
  </conditionalFormatting>
  <conditionalFormatting sqref="Z176:Z179">
    <cfRule type="cellIs" dxfId="1112" priority="1069" operator="equal">
      <formula>"OPORTUNIDADE"</formula>
    </cfRule>
  </conditionalFormatting>
  <conditionalFormatting sqref="Z176:Z179">
    <cfRule type="cellIs" dxfId="1111" priority="1067" operator="equal">
      <formula>"NÃO"</formula>
    </cfRule>
    <cfRule type="cellIs" dxfId="1110" priority="1068" operator="equal">
      <formula>"SIM"</formula>
    </cfRule>
  </conditionalFormatting>
  <conditionalFormatting sqref="Z176:Z179">
    <cfRule type="cellIs" dxfId="1109" priority="1066" operator="equal">
      <formula>"OPORTUNIDADE"</formula>
    </cfRule>
  </conditionalFormatting>
  <conditionalFormatting sqref="Z176:Z179">
    <cfRule type="cellIs" dxfId="1108" priority="1064" operator="equal">
      <formula>"NÃO"</formula>
    </cfRule>
    <cfRule type="cellIs" dxfId="1107" priority="1065" operator="equal">
      <formula>"SIM"</formula>
    </cfRule>
  </conditionalFormatting>
  <conditionalFormatting sqref="Z176:Z179">
    <cfRule type="cellIs" dxfId="1106" priority="1063" operator="equal">
      <formula>"OPORTUNIDADE"</formula>
    </cfRule>
  </conditionalFormatting>
  <conditionalFormatting sqref="Z176:Z179">
    <cfRule type="cellIs" dxfId="1105" priority="1061" operator="equal">
      <formula>"NÃO"</formula>
    </cfRule>
    <cfRule type="cellIs" dxfId="1104" priority="1062" operator="equal">
      <formula>"SIM"</formula>
    </cfRule>
  </conditionalFormatting>
  <conditionalFormatting sqref="Z176:Z179">
    <cfRule type="cellIs" dxfId="1103" priority="1060" operator="equal">
      <formula>"OPORTUNIDADE"</formula>
    </cfRule>
  </conditionalFormatting>
  <conditionalFormatting sqref="Z176:Z179">
    <cfRule type="cellIs" dxfId="1102" priority="1058" operator="equal">
      <formula>"NÃO"</formula>
    </cfRule>
    <cfRule type="cellIs" dxfId="1101" priority="1059" operator="equal">
      <formula>"SIM"</formula>
    </cfRule>
  </conditionalFormatting>
  <conditionalFormatting sqref="Y176:Y179">
    <cfRule type="cellIs" dxfId="1100" priority="1057" operator="equal">
      <formula>"OPORTUNIDADE"</formula>
    </cfRule>
  </conditionalFormatting>
  <conditionalFormatting sqref="Y176:Y179">
    <cfRule type="cellIs" dxfId="1099" priority="1055" operator="equal">
      <formula>"NÃO"</formula>
    </cfRule>
    <cfRule type="cellIs" dxfId="1098" priority="1056" operator="equal">
      <formula>"SIM"</formula>
    </cfRule>
  </conditionalFormatting>
  <conditionalFormatting sqref="Z176:Z179">
    <cfRule type="cellIs" dxfId="1097" priority="1054" operator="equal">
      <formula>"OPORTUNIDADE"</formula>
    </cfRule>
  </conditionalFormatting>
  <conditionalFormatting sqref="Z176:Z179">
    <cfRule type="cellIs" dxfId="1096" priority="1052" operator="equal">
      <formula>"NÃO"</formula>
    </cfRule>
    <cfRule type="cellIs" dxfId="1095" priority="1053" operator="equal">
      <formula>"SIM"</formula>
    </cfRule>
  </conditionalFormatting>
  <conditionalFormatting sqref="Z176:Z179">
    <cfRule type="cellIs" dxfId="1094" priority="1051" operator="equal">
      <formula>"OPORTUNIDADE"</formula>
    </cfRule>
  </conditionalFormatting>
  <conditionalFormatting sqref="Z176:Z179">
    <cfRule type="cellIs" dxfId="1093" priority="1049" operator="equal">
      <formula>"NÃO"</formula>
    </cfRule>
    <cfRule type="cellIs" dxfId="1092" priority="1050" operator="equal">
      <formula>"SIM"</formula>
    </cfRule>
  </conditionalFormatting>
  <conditionalFormatting sqref="Z176:Z179">
    <cfRule type="cellIs" dxfId="1091" priority="1048" operator="equal">
      <formula>"OPORTUNIDADE"</formula>
    </cfRule>
  </conditionalFormatting>
  <conditionalFormatting sqref="Z176:Z179">
    <cfRule type="cellIs" dxfId="1090" priority="1046" operator="equal">
      <formula>"NÃO"</formula>
    </cfRule>
    <cfRule type="cellIs" dxfId="1089" priority="1047" operator="equal">
      <formula>"SIM"</formula>
    </cfRule>
  </conditionalFormatting>
  <conditionalFormatting sqref="Z176:Z179">
    <cfRule type="cellIs" dxfId="1088" priority="1045" operator="equal">
      <formula>"OPORTUNIDADE"</formula>
    </cfRule>
  </conditionalFormatting>
  <conditionalFormatting sqref="Z176:Z179">
    <cfRule type="cellIs" dxfId="1087" priority="1043" operator="equal">
      <formula>"NÃO"</formula>
    </cfRule>
    <cfRule type="cellIs" dxfId="1086" priority="1044" operator="equal">
      <formula>"SIM"</formula>
    </cfRule>
  </conditionalFormatting>
  <conditionalFormatting sqref="Z176:Z179">
    <cfRule type="cellIs" dxfId="1085" priority="1042" operator="equal">
      <formula>"OPORTUNIDADE"</formula>
    </cfRule>
  </conditionalFormatting>
  <conditionalFormatting sqref="Z176:Z179">
    <cfRule type="cellIs" dxfId="1084" priority="1040" operator="equal">
      <formula>"NÃO"</formula>
    </cfRule>
    <cfRule type="cellIs" dxfId="1083" priority="1041" operator="equal">
      <formula>"SIM"</formula>
    </cfRule>
  </conditionalFormatting>
  <conditionalFormatting sqref="Y176:Y179">
    <cfRule type="cellIs" dxfId="1082" priority="1039" operator="equal">
      <formula>"OPORTUNIDADE"</formula>
    </cfRule>
  </conditionalFormatting>
  <conditionalFormatting sqref="Y176:Y179">
    <cfRule type="cellIs" dxfId="1081" priority="1037" operator="equal">
      <formula>"NÃO"</formula>
    </cfRule>
    <cfRule type="cellIs" dxfId="1080" priority="1038" operator="equal">
      <formula>"SIM"</formula>
    </cfRule>
  </conditionalFormatting>
  <conditionalFormatting sqref="Z176:Z180">
    <cfRule type="cellIs" dxfId="1079" priority="1036" operator="equal">
      <formula>"OPORTUNIDADE"</formula>
    </cfRule>
  </conditionalFormatting>
  <conditionalFormatting sqref="Z176:Z180">
    <cfRule type="cellIs" dxfId="1078" priority="1034" operator="equal">
      <formula>"NÃO"</formula>
    </cfRule>
    <cfRule type="cellIs" dxfId="1077" priority="1035" operator="equal">
      <formula>"SIM"</formula>
    </cfRule>
  </conditionalFormatting>
  <conditionalFormatting sqref="Z176:Z180">
    <cfRule type="cellIs" dxfId="1076" priority="1033" operator="equal">
      <formula>"OPORTUNIDADE"</formula>
    </cfRule>
  </conditionalFormatting>
  <conditionalFormatting sqref="Z176:Z180">
    <cfRule type="cellIs" dxfId="1075" priority="1031" operator="equal">
      <formula>"NÃO"</formula>
    </cfRule>
    <cfRule type="cellIs" dxfId="1074" priority="1032" operator="equal">
      <formula>"SIM"</formula>
    </cfRule>
  </conditionalFormatting>
  <conditionalFormatting sqref="Z176:Z180">
    <cfRule type="cellIs" dxfId="1073" priority="1030" operator="equal">
      <formula>"OPORTUNIDADE"</formula>
    </cfRule>
  </conditionalFormatting>
  <conditionalFormatting sqref="Z176:Z180">
    <cfRule type="cellIs" dxfId="1072" priority="1028" operator="equal">
      <formula>"NÃO"</formula>
    </cfRule>
    <cfRule type="cellIs" dxfId="1071" priority="1029" operator="equal">
      <formula>"SIM"</formula>
    </cfRule>
  </conditionalFormatting>
  <conditionalFormatting sqref="Z176:Z180">
    <cfRule type="cellIs" dxfId="1070" priority="1027" operator="equal">
      <formula>"OPORTUNIDADE"</formula>
    </cfRule>
  </conditionalFormatting>
  <conditionalFormatting sqref="Z176:Z180">
    <cfRule type="cellIs" dxfId="1069" priority="1025" operator="equal">
      <formula>"NÃO"</formula>
    </cfRule>
    <cfRule type="cellIs" dxfId="1068" priority="1026" operator="equal">
      <formula>"SIM"</formula>
    </cfRule>
  </conditionalFormatting>
  <conditionalFormatting sqref="Y176:Y181">
    <cfRule type="cellIs" dxfId="1067" priority="1024" operator="equal">
      <formula>"OPORTUNIDADE"</formula>
    </cfRule>
  </conditionalFormatting>
  <conditionalFormatting sqref="Y176:Y181">
    <cfRule type="cellIs" dxfId="1066" priority="1022" operator="equal">
      <formula>"NÃO"</formula>
    </cfRule>
    <cfRule type="cellIs" dxfId="1065" priority="1023" operator="equal">
      <formula>"SIM"</formula>
    </cfRule>
  </conditionalFormatting>
  <conditionalFormatting sqref="Z176:Z180">
    <cfRule type="cellIs" dxfId="1064" priority="1021" operator="equal">
      <formula>"OPORTUNIDADE"</formula>
    </cfRule>
  </conditionalFormatting>
  <conditionalFormatting sqref="Z176:Z180">
    <cfRule type="cellIs" dxfId="1063" priority="1019" operator="equal">
      <formula>"NÃO"</formula>
    </cfRule>
    <cfRule type="cellIs" dxfId="1062" priority="1020" operator="equal">
      <formula>"SIM"</formula>
    </cfRule>
  </conditionalFormatting>
  <conditionalFormatting sqref="Y176:Z176">
    <cfRule type="cellIs" dxfId="1061" priority="1015" operator="equal">
      <formula>"OPORTUNIDADE"</formula>
    </cfRule>
  </conditionalFormatting>
  <conditionalFormatting sqref="Y176:Z176">
    <cfRule type="cellIs" dxfId="1060" priority="1013" operator="equal">
      <formula>"NÃO"</formula>
    </cfRule>
    <cfRule type="cellIs" dxfId="1059" priority="1014" operator="equal">
      <formula>"SIM"</formula>
    </cfRule>
  </conditionalFormatting>
  <conditionalFormatting sqref="Y176:Z176">
    <cfRule type="cellIs" dxfId="1058" priority="1012" operator="equal">
      <formula>"OPORTUNIDADE"</formula>
    </cfRule>
  </conditionalFormatting>
  <conditionalFormatting sqref="Y176:Z176">
    <cfRule type="cellIs" dxfId="1057" priority="1010" operator="equal">
      <formula>"NÃO"</formula>
    </cfRule>
    <cfRule type="cellIs" dxfId="1056" priority="1011" operator="equal">
      <formula>"SIM"</formula>
    </cfRule>
  </conditionalFormatting>
  <conditionalFormatting sqref="Y176:Z176">
    <cfRule type="cellIs" dxfId="1055" priority="1003" operator="equal">
      <formula>"OPORTUNIDADE"</formula>
    </cfRule>
  </conditionalFormatting>
  <conditionalFormatting sqref="Y176:Z176">
    <cfRule type="cellIs" dxfId="1054" priority="1001" operator="equal">
      <formula>"NÃO"</formula>
    </cfRule>
    <cfRule type="cellIs" dxfId="1053" priority="1002" operator="equal">
      <formula>"SIM"</formula>
    </cfRule>
  </conditionalFormatting>
  <conditionalFormatting sqref="Y176:Z176">
    <cfRule type="cellIs" dxfId="1052" priority="1000" operator="equal">
      <formula>"OPORTUNIDADE"</formula>
    </cfRule>
  </conditionalFormatting>
  <conditionalFormatting sqref="Y176:Z176">
    <cfRule type="cellIs" dxfId="1051" priority="998" operator="equal">
      <formula>"NÃO"</formula>
    </cfRule>
    <cfRule type="cellIs" dxfId="1050" priority="999" operator="equal">
      <formula>"SIM"</formula>
    </cfRule>
  </conditionalFormatting>
  <conditionalFormatting sqref="Y176:Z176">
    <cfRule type="cellIs" dxfId="1049" priority="997" operator="equal">
      <formula>"OPORTUNIDADE"</formula>
    </cfRule>
  </conditionalFormatting>
  <conditionalFormatting sqref="Y176:Z176">
    <cfRule type="cellIs" dxfId="1048" priority="995" operator="equal">
      <formula>"NÃO"</formula>
    </cfRule>
    <cfRule type="cellIs" dxfId="1047" priority="996" operator="equal">
      <formula>"SIM"</formula>
    </cfRule>
  </conditionalFormatting>
  <conditionalFormatting sqref="Y177:Z177">
    <cfRule type="cellIs" dxfId="1046" priority="994" operator="equal">
      <formula>"OPORTUNIDADE"</formula>
    </cfRule>
  </conditionalFormatting>
  <conditionalFormatting sqref="Y177:Z177">
    <cfRule type="cellIs" dxfId="1045" priority="992" operator="equal">
      <formula>"NÃO"</formula>
    </cfRule>
    <cfRule type="cellIs" dxfId="1044" priority="993" operator="equal">
      <formula>"SIM"</formula>
    </cfRule>
  </conditionalFormatting>
  <conditionalFormatting sqref="Y177:Z177">
    <cfRule type="cellIs" dxfId="1043" priority="991" operator="equal">
      <formula>"OPORTUNIDADE"</formula>
    </cfRule>
  </conditionalFormatting>
  <conditionalFormatting sqref="Y177:Z177">
    <cfRule type="cellIs" dxfId="1042" priority="989" operator="equal">
      <formula>"NÃO"</formula>
    </cfRule>
    <cfRule type="cellIs" dxfId="1041" priority="990" operator="equal">
      <formula>"SIM"</formula>
    </cfRule>
  </conditionalFormatting>
  <conditionalFormatting sqref="Y176:Z176">
    <cfRule type="cellIs" dxfId="1040" priority="988" operator="equal">
      <formula>"OPORTUNIDADE"</formula>
    </cfRule>
  </conditionalFormatting>
  <conditionalFormatting sqref="Y176:Z176">
    <cfRule type="cellIs" dxfId="1039" priority="986" operator="equal">
      <formula>"NÃO"</formula>
    </cfRule>
    <cfRule type="cellIs" dxfId="1038" priority="987" operator="equal">
      <formula>"SIM"</formula>
    </cfRule>
  </conditionalFormatting>
  <conditionalFormatting sqref="Y176:Z176">
    <cfRule type="cellIs" dxfId="1037" priority="985" operator="equal">
      <formula>"OPORTUNIDADE"</formula>
    </cfRule>
  </conditionalFormatting>
  <conditionalFormatting sqref="Y176:Z176">
    <cfRule type="cellIs" dxfId="1036" priority="983" operator="equal">
      <formula>"NÃO"</formula>
    </cfRule>
    <cfRule type="cellIs" dxfId="1035" priority="984" operator="equal">
      <formula>"SIM"</formula>
    </cfRule>
  </conditionalFormatting>
  <conditionalFormatting sqref="Y177:Z177">
    <cfRule type="cellIs" dxfId="1034" priority="982" operator="equal">
      <formula>"OPORTUNIDADE"</formula>
    </cfRule>
  </conditionalFormatting>
  <conditionalFormatting sqref="Y177:Z177">
    <cfRule type="cellIs" dxfId="1033" priority="980" operator="equal">
      <formula>"NÃO"</formula>
    </cfRule>
    <cfRule type="cellIs" dxfId="1032" priority="981" operator="equal">
      <formula>"SIM"</formula>
    </cfRule>
  </conditionalFormatting>
  <conditionalFormatting sqref="Y177:Z177">
    <cfRule type="cellIs" dxfId="1031" priority="979" operator="equal">
      <formula>"OPORTUNIDADE"</formula>
    </cfRule>
  </conditionalFormatting>
  <conditionalFormatting sqref="Y177:Z177">
    <cfRule type="cellIs" dxfId="1030" priority="977" operator="equal">
      <formula>"NÃO"</formula>
    </cfRule>
    <cfRule type="cellIs" dxfId="1029" priority="978" operator="equal">
      <formula>"SIM"</formula>
    </cfRule>
  </conditionalFormatting>
  <conditionalFormatting sqref="Y170">
    <cfRule type="cellIs" dxfId="1028" priority="976" operator="equal">
      <formula>"OPORTUNIDADE"</formula>
    </cfRule>
  </conditionalFormatting>
  <conditionalFormatting sqref="Y170">
    <cfRule type="cellIs" dxfId="1027" priority="974" operator="equal">
      <formula>"NÃO"</formula>
    </cfRule>
    <cfRule type="cellIs" dxfId="1026" priority="975" operator="equal">
      <formula>"SIM"</formula>
    </cfRule>
  </conditionalFormatting>
  <conditionalFormatting sqref="Y170">
    <cfRule type="cellIs" dxfId="1025" priority="973" operator="equal">
      <formula>"OPORTUNIDADE"</formula>
    </cfRule>
  </conditionalFormatting>
  <conditionalFormatting sqref="Y170">
    <cfRule type="cellIs" dxfId="1024" priority="971" operator="equal">
      <formula>"NÃO"</formula>
    </cfRule>
    <cfRule type="cellIs" dxfId="1023" priority="972" operator="equal">
      <formula>"SIM"</formula>
    </cfRule>
  </conditionalFormatting>
  <conditionalFormatting sqref="Y170">
    <cfRule type="cellIs" dxfId="1022" priority="970" operator="equal">
      <formula>"OPORTUNIDADE"</formula>
    </cfRule>
  </conditionalFormatting>
  <conditionalFormatting sqref="Y170">
    <cfRule type="cellIs" dxfId="1021" priority="968" operator="equal">
      <formula>"NÃO"</formula>
    </cfRule>
    <cfRule type="cellIs" dxfId="1020" priority="969" operator="equal">
      <formula>"SIM"</formula>
    </cfRule>
  </conditionalFormatting>
  <conditionalFormatting sqref="Z170">
    <cfRule type="cellIs" dxfId="1019" priority="967" operator="equal">
      <formula>"OPORTUNIDADE"</formula>
    </cfRule>
  </conditionalFormatting>
  <conditionalFormatting sqref="Z170">
    <cfRule type="cellIs" dxfId="1018" priority="965" operator="equal">
      <formula>"NÃO"</formula>
    </cfRule>
    <cfRule type="cellIs" dxfId="1017" priority="966" operator="equal">
      <formula>"SIM"</formula>
    </cfRule>
  </conditionalFormatting>
  <conditionalFormatting sqref="Z170">
    <cfRule type="cellIs" dxfId="1016" priority="964" operator="equal">
      <formula>"OPORTUNIDADE"</formula>
    </cfRule>
  </conditionalFormatting>
  <conditionalFormatting sqref="Z170">
    <cfRule type="cellIs" dxfId="1015" priority="962" operator="equal">
      <formula>"NÃO"</formula>
    </cfRule>
    <cfRule type="cellIs" dxfId="1014" priority="963" operator="equal">
      <formula>"SIM"</formula>
    </cfRule>
  </conditionalFormatting>
  <conditionalFormatting sqref="Z170">
    <cfRule type="cellIs" dxfId="1013" priority="961" operator="equal">
      <formula>"OPORTUNIDADE"</formula>
    </cfRule>
  </conditionalFormatting>
  <conditionalFormatting sqref="Z170">
    <cfRule type="cellIs" dxfId="1012" priority="959" operator="equal">
      <formula>"NÃO"</formula>
    </cfRule>
    <cfRule type="cellIs" dxfId="1011" priority="960" operator="equal">
      <formula>"SIM"</formula>
    </cfRule>
  </conditionalFormatting>
  <conditionalFormatting sqref="Z170">
    <cfRule type="cellIs" dxfId="1010" priority="958" operator="equal">
      <formula>"OPORTUNIDADE"</formula>
    </cfRule>
  </conditionalFormatting>
  <conditionalFormatting sqref="Z170">
    <cfRule type="cellIs" dxfId="1009" priority="956" operator="equal">
      <formula>"NÃO"</formula>
    </cfRule>
    <cfRule type="cellIs" dxfId="1008" priority="957" operator="equal">
      <formula>"SIM"</formula>
    </cfRule>
  </conditionalFormatting>
  <conditionalFormatting sqref="Z170">
    <cfRule type="cellIs" dxfId="1007" priority="955" operator="equal">
      <formula>"OPORTUNIDADE"</formula>
    </cfRule>
  </conditionalFormatting>
  <conditionalFormatting sqref="Z170">
    <cfRule type="cellIs" dxfId="1006" priority="953" operator="equal">
      <formula>"NÃO"</formula>
    </cfRule>
    <cfRule type="cellIs" dxfId="1005" priority="954" operator="equal">
      <formula>"SIM"</formula>
    </cfRule>
  </conditionalFormatting>
  <conditionalFormatting sqref="Z170">
    <cfRule type="cellIs" dxfId="1004" priority="952" operator="equal">
      <formula>"OPORTUNIDADE"</formula>
    </cfRule>
  </conditionalFormatting>
  <conditionalFormatting sqref="Z170">
    <cfRule type="cellIs" dxfId="1003" priority="950" operator="equal">
      <formula>"NÃO"</formula>
    </cfRule>
    <cfRule type="cellIs" dxfId="1002" priority="951" operator="equal">
      <formula>"SIM"</formula>
    </cfRule>
  </conditionalFormatting>
  <conditionalFormatting sqref="Z170">
    <cfRule type="cellIs" dxfId="1001" priority="949" operator="equal">
      <formula>"OPORTUNIDADE"</formula>
    </cfRule>
  </conditionalFormatting>
  <conditionalFormatting sqref="Z170">
    <cfRule type="cellIs" dxfId="1000" priority="947" operator="equal">
      <formula>"NÃO"</formula>
    </cfRule>
    <cfRule type="cellIs" dxfId="999" priority="948" operator="equal">
      <formula>"SIM"</formula>
    </cfRule>
  </conditionalFormatting>
  <conditionalFormatting sqref="Z170">
    <cfRule type="cellIs" dxfId="998" priority="946" operator="equal">
      <formula>"OPORTUNIDADE"</formula>
    </cfRule>
  </conditionalFormatting>
  <conditionalFormatting sqref="Z170">
    <cfRule type="cellIs" dxfId="997" priority="944" operator="equal">
      <formula>"NÃO"</formula>
    </cfRule>
    <cfRule type="cellIs" dxfId="996" priority="945" operator="equal">
      <formula>"SIM"</formula>
    </cfRule>
  </conditionalFormatting>
  <conditionalFormatting sqref="Z170">
    <cfRule type="cellIs" dxfId="995" priority="943" operator="equal">
      <formula>"OPORTUNIDADE"</formula>
    </cfRule>
  </conditionalFormatting>
  <conditionalFormatting sqref="Z170">
    <cfRule type="cellIs" dxfId="994" priority="941" operator="equal">
      <formula>"NÃO"</formula>
    </cfRule>
    <cfRule type="cellIs" dxfId="993" priority="942" operator="equal">
      <formula>"SIM"</formula>
    </cfRule>
  </conditionalFormatting>
  <conditionalFormatting sqref="Z170">
    <cfRule type="cellIs" dxfId="992" priority="940" operator="equal">
      <formula>"OPORTUNIDADE"</formula>
    </cfRule>
  </conditionalFormatting>
  <conditionalFormatting sqref="Z170">
    <cfRule type="cellIs" dxfId="991" priority="938" operator="equal">
      <formula>"NÃO"</formula>
    </cfRule>
    <cfRule type="cellIs" dxfId="990" priority="939" operator="equal">
      <formula>"SIM"</formula>
    </cfRule>
  </conditionalFormatting>
  <conditionalFormatting sqref="Z170">
    <cfRule type="cellIs" dxfId="989" priority="937" operator="equal">
      <formula>"OPORTUNIDADE"</formula>
    </cfRule>
  </conditionalFormatting>
  <conditionalFormatting sqref="Z170">
    <cfRule type="cellIs" dxfId="988" priority="935" operator="equal">
      <formula>"NÃO"</formula>
    </cfRule>
    <cfRule type="cellIs" dxfId="987" priority="936" operator="equal">
      <formula>"SIM"</formula>
    </cfRule>
  </conditionalFormatting>
  <conditionalFormatting sqref="Z170">
    <cfRule type="cellIs" dxfId="986" priority="934" operator="equal">
      <formula>"OPORTUNIDADE"</formula>
    </cfRule>
  </conditionalFormatting>
  <conditionalFormatting sqref="Z170">
    <cfRule type="cellIs" dxfId="985" priority="932" operator="equal">
      <formula>"NÃO"</formula>
    </cfRule>
    <cfRule type="cellIs" dxfId="984" priority="933" operator="equal">
      <formula>"SIM"</formula>
    </cfRule>
  </conditionalFormatting>
  <conditionalFormatting sqref="Z170">
    <cfRule type="cellIs" dxfId="983" priority="931" operator="equal">
      <formula>"OPORTUNIDADE"</formula>
    </cfRule>
  </conditionalFormatting>
  <conditionalFormatting sqref="Z170">
    <cfRule type="cellIs" dxfId="982" priority="929" operator="equal">
      <formula>"NÃO"</formula>
    </cfRule>
    <cfRule type="cellIs" dxfId="981" priority="930" operator="equal">
      <formula>"SIM"</formula>
    </cfRule>
  </conditionalFormatting>
  <conditionalFormatting sqref="Z170">
    <cfRule type="cellIs" dxfId="980" priority="928" operator="equal">
      <formula>"OPORTUNIDADE"</formula>
    </cfRule>
  </conditionalFormatting>
  <conditionalFormatting sqref="Z170">
    <cfRule type="cellIs" dxfId="979" priority="926" operator="equal">
      <formula>"NÃO"</formula>
    </cfRule>
    <cfRule type="cellIs" dxfId="978" priority="927" operator="equal">
      <formula>"SIM"</formula>
    </cfRule>
  </conditionalFormatting>
  <conditionalFormatting sqref="Z170">
    <cfRule type="cellIs" dxfId="977" priority="925" operator="equal">
      <formula>"OPORTUNIDADE"</formula>
    </cfRule>
  </conditionalFormatting>
  <conditionalFormatting sqref="Z170">
    <cfRule type="cellIs" dxfId="976" priority="923" operator="equal">
      <formula>"NÃO"</formula>
    </cfRule>
    <cfRule type="cellIs" dxfId="975" priority="924" operator="equal">
      <formula>"SIM"</formula>
    </cfRule>
  </conditionalFormatting>
  <conditionalFormatting sqref="Z170">
    <cfRule type="cellIs" dxfId="974" priority="922" operator="equal">
      <formula>"OPORTUNIDADE"</formula>
    </cfRule>
  </conditionalFormatting>
  <conditionalFormatting sqref="Z170">
    <cfRule type="cellIs" dxfId="973" priority="920" operator="equal">
      <formula>"NÃO"</formula>
    </cfRule>
    <cfRule type="cellIs" dxfId="972" priority="921" operator="equal">
      <formula>"SIM"</formula>
    </cfRule>
  </conditionalFormatting>
  <conditionalFormatting sqref="Z170">
    <cfRule type="cellIs" dxfId="971" priority="919" operator="equal">
      <formula>"OPORTUNIDADE"</formula>
    </cfRule>
  </conditionalFormatting>
  <conditionalFormatting sqref="Z170">
    <cfRule type="cellIs" dxfId="970" priority="917" operator="equal">
      <formula>"NÃO"</formula>
    </cfRule>
    <cfRule type="cellIs" dxfId="969" priority="918" operator="equal">
      <formula>"SIM"</formula>
    </cfRule>
  </conditionalFormatting>
  <conditionalFormatting sqref="Z170">
    <cfRule type="cellIs" dxfId="968" priority="916" operator="equal">
      <formula>"OPORTUNIDADE"</formula>
    </cfRule>
  </conditionalFormatting>
  <conditionalFormatting sqref="Z170">
    <cfRule type="cellIs" dxfId="967" priority="914" operator="equal">
      <formula>"NÃO"</formula>
    </cfRule>
    <cfRule type="cellIs" dxfId="966" priority="915" operator="equal">
      <formula>"SIM"</formula>
    </cfRule>
  </conditionalFormatting>
  <conditionalFormatting sqref="Y170">
    <cfRule type="cellIs" dxfId="965" priority="913" operator="equal">
      <formula>"OPORTUNIDADE"</formula>
    </cfRule>
  </conditionalFormatting>
  <conditionalFormatting sqref="Y170">
    <cfRule type="cellIs" dxfId="964" priority="911" operator="equal">
      <formula>"NÃO"</formula>
    </cfRule>
    <cfRule type="cellIs" dxfId="963" priority="912" operator="equal">
      <formula>"SIM"</formula>
    </cfRule>
  </conditionalFormatting>
  <conditionalFormatting sqref="Z170">
    <cfRule type="cellIs" dxfId="962" priority="910" operator="equal">
      <formula>"OPORTUNIDADE"</formula>
    </cfRule>
  </conditionalFormatting>
  <conditionalFormatting sqref="Z170">
    <cfRule type="cellIs" dxfId="961" priority="908" operator="equal">
      <formula>"NÃO"</formula>
    </cfRule>
    <cfRule type="cellIs" dxfId="960" priority="909" operator="equal">
      <formula>"SIM"</formula>
    </cfRule>
  </conditionalFormatting>
  <conditionalFormatting sqref="Z170">
    <cfRule type="cellIs" dxfId="959" priority="907" operator="equal">
      <formula>"OPORTUNIDADE"</formula>
    </cfRule>
  </conditionalFormatting>
  <conditionalFormatting sqref="Z170">
    <cfRule type="cellIs" dxfId="958" priority="905" operator="equal">
      <formula>"NÃO"</formula>
    </cfRule>
    <cfRule type="cellIs" dxfId="957" priority="906" operator="equal">
      <formula>"SIM"</formula>
    </cfRule>
  </conditionalFormatting>
  <conditionalFormatting sqref="Z170">
    <cfRule type="cellIs" dxfId="956" priority="904" operator="equal">
      <formula>"OPORTUNIDADE"</formula>
    </cfRule>
  </conditionalFormatting>
  <conditionalFormatting sqref="Z170">
    <cfRule type="cellIs" dxfId="955" priority="902" operator="equal">
      <formula>"NÃO"</formula>
    </cfRule>
    <cfRule type="cellIs" dxfId="954" priority="903" operator="equal">
      <formula>"SIM"</formula>
    </cfRule>
  </conditionalFormatting>
  <conditionalFormatting sqref="Z170">
    <cfRule type="cellIs" dxfId="953" priority="901" operator="equal">
      <formula>"OPORTUNIDADE"</formula>
    </cfRule>
  </conditionalFormatting>
  <conditionalFormatting sqref="Z170">
    <cfRule type="cellIs" dxfId="952" priority="899" operator="equal">
      <formula>"NÃO"</formula>
    </cfRule>
    <cfRule type="cellIs" dxfId="951" priority="900" operator="equal">
      <formula>"SIM"</formula>
    </cfRule>
  </conditionalFormatting>
  <conditionalFormatting sqref="Z170">
    <cfRule type="cellIs" dxfId="950" priority="898" operator="equal">
      <formula>"OPORTUNIDADE"</formula>
    </cfRule>
  </conditionalFormatting>
  <conditionalFormatting sqref="Z170">
    <cfRule type="cellIs" dxfId="949" priority="896" operator="equal">
      <formula>"NÃO"</formula>
    </cfRule>
    <cfRule type="cellIs" dxfId="948" priority="897" operator="equal">
      <formula>"SIM"</formula>
    </cfRule>
  </conditionalFormatting>
  <conditionalFormatting sqref="Y170">
    <cfRule type="cellIs" dxfId="947" priority="895" operator="equal">
      <formula>"OPORTUNIDADE"</formula>
    </cfRule>
  </conditionalFormatting>
  <conditionalFormatting sqref="Y170">
    <cfRule type="cellIs" dxfId="946" priority="893" operator="equal">
      <formula>"NÃO"</formula>
    </cfRule>
    <cfRule type="cellIs" dxfId="945" priority="894" operator="equal">
      <formula>"SIM"</formula>
    </cfRule>
  </conditionalFormatting>
  <conditionalFormatting sqref="Z170">
    <cfRule type="cellIs" dxfId="944" priority="892" operator="equal">
      <formula>"OPORTUNIDADE"</formula>
    </cfRule>
  </conditionalFormatting>
  <conditionalFormatting sqref="Z170">
    <cfRule type="cellIs" dxfId="943" priority="890" operator="equal">
      <formula>"NÃO"</formula>
    </cfRule>
    <cfRule type="cellIs" dxfId="942" priority="891" operator="equal">
      <formula>"SIM"</formula>
    </cfRule>
  </conditionalFormatting>
  <conditionalFormatting sqref="Z170">
    <cfRule type="cellIs" dxfId="941" priority="889" operator="equal">
      <formula>"OPORTUNIDADE"</formula>
    </cfRule>
  </conditionalFormatting>
  <conditionalFormatting sqref="Z170">
    <cfRule type="cellIs" dxfId="940" priority="887" operator="equal">
      <formula>"NÃO"</formula>
    </cfRule>
    <cfRule type="cellIs" dxfId="939" priority="888" operator="equal">
      <formula>"SIM"</formula>
    </cfRule>
  </conditionalFormatting>
  <conditionalFormatting sqref="Z170">
    <cfRule type="cellIs" dxfId="938" priority="886" operator="equal">
      <formula>"OPORTUNIDADE"</formula>
    </cfRule>
  </conditionalFormatting>
  <conditionalFormatting sqref="Z170">
    <cfRule type="cellIs" dxfId="937" priority="884" operator="equal">
      <formula>"NÃO"</formula>
    </cfRule>
    <cfRule type="cellIs" dxfId="936" priority="885" operator="equal">
      <formula>"SIM"</formula>
    </cfRule>
  </conditionalFormatting>
  <conditionalFormatting sqref="Z170">
    <cfRule type="cellIs" dxfId="935" priority="883" operator="equal">
      <formula>"OPORTUNIDADE"</formula>
    </cfRule>
  </conditionalFormatting>
  <conditionalFormatting sqref="Z170">
    <cfRule type="cellIs" dxfId="934" priority="881" operator="equal">
      <formula>"NÃO"</formula>
    </cfRule>
    <cfRule type="cellIs" dxfId="933" priority="882" operator="equal">
      <formula>"SIM"</formula>
    </cfRule>
  </conditionalFormatting>
  <conditionalFormatting sqref="Y170">
    <cfRule type="cellIs" dxfId="932" priority="880" operator="equal">
      <formula>"OPORTUNIDADE"</formula>
    </cfRule>
  </conditionalFormatting>
  <conditionalFormatting sqref="Y170">
    <cfRule type="cellIs" dxfId="931" priority="878" operator="equal">
      <formula>"NÃO"</formula>
    </cfRule>
    <cfRule type="cellIs" dxfId="930" priority="879" operator="equal">
      <formula>"SIM"</formula>
    </cfRule>
  </conditionalFormatting>
  <conditionalFormatting sqref="Z170">
    <cfRule type="cellIs" dxfId="929" priority="877" operator="equal">
      <formula>"OPORTUNIDADE"</formula>
    </cfRule>
  </conditionalFormatting>
  <conditionalFormatting sqref="Z170">
    <cfRule type="cellIs" dxfId="928" priority="875" operator="equal">
      <formula>"NÃO"</formula>
    </cfRule>
    <cfRule type="cellIs" dxfId="927" priority="876" operator="equal">
      <formula>"SIM"</formula>
    </cfRule>
  </conditionalFormatting>
  <conditionalFormatting sqref="Y170:Z170">
    <cfRule type="cellIs" dxfId="926" priority="874" operator="equal">
      <formula>"OPORTUNIDADE"</formula>
    </cfRule>
  </conditionalFormatting>
  <conditionalFormatting sqref="Y170:Z170">
    <cfRule type="cellIs" dxfId="925" priority="872" operator="equal">
      <formula>"NÃO"</formula>
    </cfRule>
    <cfRule type="cellIs" dxfId="924" priority="873" operator="equal">
      <formula>"SIM"</formula>
    </cfRule>
  </conditionalFormatting>
  <conditionalFormatting sqref="Y170:Z170">
    <cfRule type="cellIs" dxfId="923" priority="871" operator="equal">
      <formula>"OPORTUNIDADE"</formula>
    </cfRule>
  </conditionalFormatting>
  <conditionalFormatting sqref="Y170:Z170">
    <cfRule type="cellIs" dxfId="922" priority="869" operator="equal">
      <formula>"NÃO"</formula>
    </cfRule>
    <cfRule type="cellIs" dxfId="921" priority="870" operator="equal">
      <formula>"SIM"</formula>
    </cfRule>
  </conditionalFormatting>
  <conditionalFormatting sqref="Y170:Z170">
    <cfRule type="cellIs" dxfId="920" priority="868" operator="equal">
      <formula>"OPORTUNIDADE"</formula>
    </cfRule>
  </conditionalFormatting>
  <conditionalFormatting sqref="Y170:Z170">
    <cfRule type="cellIs" dxfId="919" priority="866" operator="equal">
      <formula>"NÃO"</formula>
    </cfRule>
    <cfRule type="cellIs" dxfId="918" priority="867" operator="equal">
      <formula>"SIM"</formula>
    </cfRule>
  </conditionalFormatting>
  <conditionalFormatting sqref="Y170:Z170">
    <cfRule type="cellIs" dxfId="917" priority="865" operator="equal">
      <formula>"OPORTUNIDADE"</formula>
    </cfRule>
  </conditionalFormatting>
  <conditionalFormatting sqref="Y170:Z170">
    <cfRule type="cellIs" dxfId="916" priority="863" operator="equal">
      <formula>"NÃO"</formula>
    </cfRule>
    <cfRule type="cellIs" dxfId="915" priority="864" operator="equal">
      <formula>"SIM"</formula>
    </cfRule>
  </conditionalFormatting>
  <conditionalFormatting sqref="Y170:Z170">
    <cfRule type="cellIs" dxfId="914" priority="862" operator="equal">
      <formula>"OPORTUNIDADE"</formula>
    </cfRule>
  </conditionalFormatting>
  <conditionalFormatting sqref="Y170:Z170">
    <cfRule type="cellIs" dxfId="913" priority="860" operator="equal">
      <formula>"NÃO"</formula>
    </cfRule>
    <cfRule type="cellIs" dxfId="912" priority="861" operator="equal">
      <formula>"SIM"</formula>
    </cfRule>
  </conditionalFormatting>
  <conditionalFormatting sqref="Y170:Z170">
    <cfRule type="cellIs" dxfId="911" priority="859" operator="equal">
      <formula>"OPORTUNIDADE"</formula>
    </cfRule>
  </conditionalFormatting>
  <conditionalFormatting sqref="Y170:Z170">
    <cfRule type="cellIs" dxfId="910" priority="857" operator="equal">
      <formula>"NÃO"</formula>
    </cfRule>
    <cfRule type="cellIs" dxfId="909" priority="858" operator="equal">
      <formula>"SIM"</formula>
    </cfRule>
  </conditionalFormatting>
  <conditionalFormatting sqref="Y170:Z170">
    <cfRule type="cellIs" dxfId="908" priority="856" operator="equal">
      <formula>"OPORTUNIDADE"</formula>
    </cfRule>
  </conditionalFormatting>
  <conditionalFormatting sqref="Y170:Z170">
    <cfRule type="cellIs" dxfId="907" priority="854" operator="equal">
      <formula>"NÃO"</formula>
    </cfRule>
    <cfRule type="cellIs" dxfId="906" priority="855" operator="equal">
      <formula>"SIM"</formula>
    </cfRule>
  </conditionalFormatting>
  <conditionalFormatting sqref="Y166:Y167">
    <cfRule type="cellIs" dxfId="905" priority="853" operator="equal">
      <formula>"OPORTUNIDADE"</formula>
    </cfRule>
  </conditionalFormatting>
  <conditionalFormatting sqref="Y166:Y167">
    <cfRule type="cellIs" dxfId="904" priority="851" operator="equal">
      <formula>"NÃO"</formula>
    </cfRule>
    <cfRule type="cellIs" dxfId="903" priority="852" operator="equal">
      <formula>"SIM"</formula>
    </cfRule>
  </conditionalFormatting>
  <conditionalFormatting sqref="Y166:Y167">
    <cfRule type="cellIs" dxfId="902" priority="850" operator="equal">
      <formula>"OPORTUNIDADE"</formula>
    </cfRule>
  </conditionalFormatting>
  <conditionalFormatting sqref="Y166:Y167">
    <cfRule type="cellIs" dxfId="901" priority="848" operator="equal">
      <formula>"NÃO"</formula>
    </cfRule>
    <cfRule type="cellIs" dxfId="900" priority="849" operator="equal">
      <formula>"SIM"</formula>
    </cfRule>
  </conditionalFormatting>
  <conditionalFormatting sqref="Y166:Y167">
    <cfRule type="cellIs" dxfId="899" priority="847" operator="equal">
      <formula>"OPORTUNIDADE"</formula>
    </cfRule>
  </conditionalFormatting>
  <conditionalFormatting sqref="Y166:Y167">
    <cfRule type="cellIs" dxfId="898" priority="845" operator="equal">
      <formula>"NÃO"</formula>
    </cfRule>
    <cfRule type="cellIs" dxfId="897" priority="846" operator="equal">
      <formula>"SIM"</formula>
    </cfRule>
  </conditionalFormatting>
  <conditionalFormatting sqref="Z166">
    <cfRule type="cellIs" dxfId="896" priority="844" operator="equal">
      <formula>"OPORTUNIDADE"</formula>
    </cfRule>
  </conditionalFormatting>
  <conditionalFormatting sqref="Z166">
    <cfRule type="cellIs" dxfId="895" priority="842" operator="equal">
      <formula>"NÃO"</formula>
    </cfRule>
    <cfRule type="cellIs" dxfId="894" priority="843" operator="equal">
      <formula>"SIM"</formula>
    </cfRule>
  </conditionalFormatting>
  <conditionalFormatting sqref="Z166">
    <cfRule type="cellIs" dxfId="893" priority="841" operator="equal">
      <formula>"OPORTUNIDADE"</formula>
    </cfRule>
  </conditionalFormatting>
  <conditionalFormatting sqref="Z166">
    <cfRule type="cellIs" dxfId="892" priority="839" operator="equal">
      <formula>"NÃO"</formula>
    </cfRule>
    <cfRule type="cellIs" dxfId="891" priority="840" operator="equal">
      <formula>"SIM"</formula>
    </cfRule>
  </conditionalFormatting>
  <conditionalFormatting sqref="Z166">
    <cfRule type="cellIs" dxfId="890" priority="838" operator="equal">
      <formula>"OPORTUNIDADE"</formula>
    </cfRule>
  </conditionalFormatting>
  <conditionalFormatting sqref="Z166">
    <cfRule type="cellIs" dxfId="889" priority="836" operator="equal">
      <formula>"NÃO"</formula>
    </cfRule>
    <cfRule type="cellIs" dxfId="888" priority="837" operator="equal">
      <formula>"SIM"</formula>
    </cfRule>
  </conditionalFormatting>
  <conditionalFormatting sqref="Z166">
    <cfRule type="cellIs" dxfId="887" priority="835" operator="equal">
      <formula>"OPORTUNIDADE"</formula>
    </cfRule>
  </conditionalFormatting>
  <conditionalFormatting sqref="Z166">
    <cfRule type="cellIs" dxfId="886" priority="833" operator="equal">
      <formula>"NÃO"</formula>
    </cfRule>
    <cfRule type="cellIs" dxfId="885" priority="834" operator="equal">
      <formula>"SIM"</formula>
    </cfRule>
  </conditionalFormatting>
  <conditionalFormatting sqref="Z166">
    <cfRule type="cellIs" dxfId="884" priority="832" operator="equal">
      <formula>"OPORTUNIDADE"</formula>
    </cfRule>
  </conditionalFormatting>
  <conditionalFormatting sqref="Z166">
    <cfRule type="cellIs" dxfId="883" priority="830" operator="equal">
      <formula>"NÃO"</formula>
    </cfRule>
    <cfRule type="cellIs" dxfId="882" priority="831" operator="equal">
      <formula>"SIM"</formula>
    </cfRule>
  </conditionalFormatting>
  <conditionalFormatting sqref="Z166">
    <cfRule type="cellIs" dxfId="881" priority="829" operator="equal">
      <formula>"OPORTUNIDADE"</formula>
    </cfRule>
  </conditionalFormatting>
  <conditionalFormatting sqref="Z166">
    <cfRule type="cellIs" dxfId="880" priority="827" operator="equal">
      <formula>"NÃO"</formula>
    </cfRule>
    <cfRule type="cellIs" dxfId="879" priority="828" operator="equal">
      <formula>"SIM"</formula>
    </cfRule>
  </conditionalFormatting>
  <conditionalFormatting sqref="Z166">
    <cfRule type="cellIs" dxfId="878" priority="826" operator="equal">
      <formula>"OPORTUNIDADE"</formula>
    </cfRule>
  </conditionalFormatting>
  <conditionalFormatting sqref="Z166">
    <cfRule type="cellIs" dxfId="877" priority="824" operator="equal">
      <formula>"NÃO"</formula>
    </cfRule>
    <cfRule type="cellIs" dxfId="876" priority="825" operator="equal">
      <formula>"SIM"</formula>
    </cfRule>
  </conditionalFormatting>
  <conditionalFormatting sqref="Z166">
    <cfRule type="cellIs" dxfId="875" priority="823" operator="equal">
      <formula>"OPORTUNIDADE"</formula>
    </cfRule>
  </conditionalFormatting>
  <conditionalFormatting sqref="Z166">
    <cfRule type="cellIs" dxfId="874" priority="821" operator="equal">
      <formula>"NÃO"</formula>
    </cfRule>
    <cfRule type="cellIs" dxfId="873" priority="822" operator="equal">
      <formula>"SIM"</formula>
    </cfRule>
  </conditionalFormatting>
  <conditionalFormatting sqref="Z166">
    <cfRule type="cellIs" dxfId="872" priority="820" operator="equal">
      <formula>"OPORTUNIDADE"</formula>
    </cfRule>
  </conditionalFormatting>
  <conditionalFormatting sqref="Z166">
    <cfRule type="cellIs" dxfId="871" priority="818" operator="equal">
      <formula>"NÃO"</formula>
    </cfRule>
    <cfRule type="cellIs" dxfId="870" priority="819" operator="equal">
      <formula>"SIM"</formula>
    </cfRule>
  </conditionalFormatting>
  <conditionalFormatting sqref="Z166">
    <cfRule type="cellIs" dxfId="869" priority="817" operator="equal">
      <formula>"OPORTUNIDADE"</formula>
    </cfRule>
  </conditionalFormatting>
  <conditionalFormatting sqref="Z166">
    <cfRule type="cellIs" dxfId="868" priority="815" operator="equal">
      <formula>"NÃO"</formula>
    </cfRule>
    <cfRule type="cellIs" dxfId="867" priority="816" operator="equal">
      <formula>"SIM"</formula>
    </cfRule>
  </conditionalFormatting>
  <conditionalFormatting sqref="Z166">
    <cfRule type="cellIs" dxfId="866" priority="814" operator="equal">
      <formula>"OPORTUNIDADE"</formula>
    </cfRule>
  </conditionalFormatting>
  <conditionalFormatting sqref="Z166">
    <cfRule type="cellIs" dxfId="865" priority="812" operator="equal">
      <formula>"NÃO"</formula>
    </cfRule>
    <cfRule type="cellIs" dxfId="864" priority="813" operator="equal">
      <formula>"SIM"</formula>
    </cfRule>
  </conditionalFormatting>
  <conditionalFormatting sqref="Z166">
    <cfRule type="cellIs" dxfId="863" priority="811" operator="equal">
      <formula>"OPORTUNIDADE"</formula>
    </cfRule>
  </conditionalFormatting>
  <conditionalFormatting sqref="Z166">
    <cfRule type="cellIs" dxfId="862" priority="809" operator="equal">
      <formula>"NÃO"</formula>
    </cfRule>
    <cfRule type="cellIs" dxfId="861" priority="810" operator="equal">
      <formula>"SIM"</formula>
    </cfRule>
  </conditionalFormatting>
  <conditionalFormatting sqref="Z166">
    <cfRule type="cellIs" dxfId="860" priority="808" operator="equal">
      <formula>"OPORTUNIDADE"</formula>
    </cfRule>
  </conditionalFormatting>
  <conditionalFormatting sqref="Z166">
    <cfRule type="cellIs" dxfId="859" priority="806" operator="equal">
      <formula>"NÃO"</formula>
    </cfRule>
    <cfRule type="cellIs" dxfId="858" priority="807" operator="equal">
      <formula>"SIM"</formula>
    </cfRule>
  </conditionalFormatting>
  <conditionalFormatting sqref="Z166">
    <cfRule type="cellIs" dxfId="857" priority="805" operator="equal">
      <formula>"OPORTUNIDADE"</formula>
    </cfRule>
  </conditionalFormatting>
  <conditionalFormatting sqref="Z166">
    <cfRule type="cellIs" dxfId="856" priority="803" operator="equal">
      <formula>"NÃO"</formula>
    </cfRule>
    <cfRule type="cellIs" dxfId="855" priority="804" operator="equal">
      <formula>"SIM"</formula>
    </cfRule>
  </conditionalFormatting>
  <conditionalFormatting sqref="Z166">
    <cfRule type="cellIs" dxfId="854" priority="802" operator="equal">
      <formula>"OPORTUNIDADE"</formula>
    </cfRule>
  </conditionalFormatting>
  <conditionalFormatting sqref="Z166">
    <cfRule type="cellIs" dxfId="853" priority="800" operator="equal">
      <formula>"NÃO"</formula>
    </cfRule>
    <cfRule type="cellIs" dxfId="852" priority="801" operator="equal">
      <formula>"SIM"</formula>
    </cfRule>
  </conditionalFormatting>
  <conditionalFormatting sqref="Z166">
    <cfRule type="cellIs" dxfId="851" priority="799" operator="equal">
      <formula>"OPORTUNIDADE"</formula>
    </cfRule>
  </conditionalFormatting>
  <conditionalFormatting sqref="Z166">
    <cfRule type="cellIs" dxfId="850" priority="797" operator="equal">
      <formula>"NÃO"</formula>
    </cfRule>
    <cfRule type="cellIs" dxfId="849" priority="798" operator="equal">
      <formula>"SIM"</formula>
    </cfRule>
  </conditionalFormatting>
  <conditionalFormatting sqref="Z166">
    <cfRule type="cellIs" dxfId="848" priority="796" operator="equal">
      <formula>"OPORTUNIDADE"</formula>
    </cfRule>
  </conditionalFormatting>
  <conditionalFormatting sqref="Z166">
    <cfRule type="cellIs" dxfId="847" priority="794" operator="equal">
      <formula>"NÃO"</formula>
    </cfRule>
    <cfRule type="cellIs" dxfId="846" priority="795" operator="equal">
      <formula>"SIM"</formula>
    </cfRule>
  </conditionalFormatting>
  <conditionalFormatting sqref="Z166">
    <cfRule type="cellIs" dxfId="845" priority="793" operator="equal">
      <formula>"OPORTUNIDADE"</formula>
    </cfRule>
  </conditionalFormatting>
  <conditionalFormatting sqref="Z166">
    <cfRule type="cellIs" dxfId="844" priority="791" operator="equal">
      <formula>"NÃO"</formula>
    </cfRule>
    <cfRule type="cellIs" dxfId="843" priority="792" operator="equal">
      <formula>"SIM"</formula>
    </cfRule>
  </conditionalFormatting>
  <conditionalFormatting sqref="Y166:Y167">
    <cfRule type="cellIs" dxfId="842" priority="790" operator="equal">
      <formula>"OPORTUNIDADE"</formula>
    </cfRule>
  </conditionalFormatting>
  <conditionalFormatting sqref="Y166:Y167">
    <cfRule type="cellIs" dxfId="841" priority="788" operator="equal">
      <formula>"NÃO"</formula>
    </cfRule>
    <cfRule type="cellIs" dxfId="840" priority="789" operator="equal">
      <formula>"SIM"</formula>
    </cfRule>
  </conditionalFormatting>
  <conditionalFormatting sqref="Z166">
    <cfRule type="cellIs" dxfId="839" priority="787" operator="equal">
      <formula>"OPORTUNIDADE"</formula>
    </cfRule>
  </conditionalFormatting>
  <conditionalFormatting sqref="Z166">
    <cfRule type="cellIs" dxfId="838" priority="785" operator="equal">
      <formula>"NÃO"</formula>
    </cfRule>
    <cfRule type="cellIs" dxfId="837" priority="786" operator="equal">
      <formula>"SIM"</formula>
    </cfRule>
  </conditionalFormatting>
  <conditionalFormatting sqref="Z166">
    <cfRule type="cellIs" dxfId="836" priority="784" operator="equal">
      <formula>"OPORTUNIDADE"</formula>
    </cfRule>
  </conditionalFormatting>
  <conditionalFormatting sqref="Z166">
    <cfRule type="cellIs" dxfId="835" priority="782" operator="equal">
      <formula>"NÃO"</formula>
    </cfRule>
    <cfRule type="cellIs" dxfId="834" priority="783" operator="equal">
      <formula>"SIM"</formula>
    </cfRule>
  </conditionalFormatting>
  <conditionalFormatting sqref="Z166">
    <cfRule type="cellIs" dxfId="833" priority="781" operator="equal">
      <formula>"OPORTUNIDADE"</formula>
    </cfRule>
  </conditionalFormatting>
  <conditionalFormatting sqref="Z166">
    <cfRule type="cellIs" dxfId="832" priority="779" operator="equal">
      <formula>"NÃO"</formula>
    </cfRule>
    <cfRule type="cellIs" dxfId="831" priority="780" operator="equal">
      <formula>"SIM"</formula>
    </cfRule>
  </conditionalFormatting>
  <conditionalFormatting sqref="Z166">
    <cfRule type="cellIs" dxfId="830" priority="778" operator="equal">
      <formula>"OPORTUNIDADE"</formula>
    </cfRule>
  </conditionalFormatting>
  <conditionalFormatting sqref="Z166">
    <cfRule type="cellIs" dxfId="829" priority="776" operator="equal">
      <formula>"NÃO"</formula>
    </cfRule>
    <cfRule type="cellIs" dxfId="828" priority="777" operator="equal">
      <formula>"SIM"</formula>
    </cfRule>
  </conditionalFormatting>
  <conditionalFormatting sqref="Z166">
    <cfRule type="cellIs" dxfId="827" priority="775" operator="equal">
      <formula>"OPORTUNIDADE"</formula>
    </cfRule>
  </conditionalFormatting>
  <conditionalFormatting sqref="Z166">
    <cfRule type="cellIs" dxfId="826" priority="773" operator="equal">
      <formula>"NÃO"</formula>
    </cfRule>
    <cfRule type="cellIs" dxfId="825" priority="774" operator="equal">
      <formula>"SIM"</formula>
    </cfRule>
  </conditionalFormatting>
  <conditionalFormatting sqref="Y166:Y167">
    <cfRule type="cellIs" dxfId="824" priority="772" operator="equal">
      <formula>"OPORTUNIDADE"</formula>
    </cfRule>
  </conditionalFormatting>
  <conditionalFormatting sqref="Y166:Y167">
    <cfRule type="cellIs" dxfId="823" priority="770" operator="equal">
      <formula>"NÃO"</formula>
    </cfRule>
    <cfRule type="cellIs" dxfId="822" priority="771" operator="equal">
      <formula>"SIM"</formula>
    </cfRule>
  </conditionalFormatting>
  <conditionalFormatting sqref="Z166">
    <cfRule type="cellIs" dxfId="821" priority="769" operator="equal">
      <formula>"OPORTUNIDADE"</formula>
    </cfRule>
  </conditionalFormatting>
  <conditionalFormatting sqref="Z166">
    <cfRule type="cellIs" dxfId="820" priority="767" operator="equal">
      <formula>"NÃO"</formula>
    </cfRule>
    <cfRule type="cellIs" dxfId="819" priority="768" operator="equal">
      <formula>"SIM"</formula>
    </cfRule>
  </conditionalFormatting>
  <conditionalFormatting sqref="Z166">
    <cfRule type="cellIs" dxfId="818" priority="766" operator="equal">
      <formula>"OPORTUNIDADE"</formula>
    </cfRule>
  </conditionalFormatting>
  <conditionalFormatting sqref="Z166">
    <cfRule type="cellIs" dxfId="817" priority="764" operator="equal">
      <formula>"NÃO"</formula>
    </cfRule>
    <cfRule type="cellIs" dxfId="816" priority="765" operator="equal">
      <formula>"SIM"</formula>
    </cfRule>
  </conditionalFormatting>
  <conditionalFormatting sqref="Z166">
    <cfRule type="cellIs" dxfId="815" priority="763" operator="equal">
      <formula>"OPORTUNIDADE"</formula>
    </cfRule>
  </conditionalFormatting>
  <conditionalFormatting sqref="Z166">
    <cfRule type="cellIs" dxfId="814" priority="761" operator="equal">
      <formula>"NÃO"</formula>
    </cfRule>
    <cfRule type="cellIs" dxfId="813" priority="762" operator="equal">
      <formula>"SIM"</formula>
    </cfRule>
  </conditionalFormatting>
  <conditionalFormatting sqref="Z166">
    <cfRule type="cellIs" dxfId="812" priority="760" operator="equal">
      <formula>"OPORTUNIDADE"</formula>
    </cfRule>
  </conditionalFormatting>
  <conditionalFormatting sqref="Z166">
    <cfRule type="cellIs" dxfId="811" priority="758" operator="equal">
      <formula>"NÃO"</formula>
    </cfRule>
    <cfRule type="cellIs" dxfId="810" priority="759" operator="equal">
      <formula>"SIM"</formula>
    </cfRule>
  </conditionalFormatting>
  <conditionalFormatting sqref="Y166:Y167">
    <cfRule type="cellIs" dxfId="809" priority="757" operator="equal">
      <formula>"OPORTUNIDADE"</formula>
    </cfRule>
  </conditionalFormatting>
  <conditionalFormatting sqref="Y166:Y167">
    <cfRule type="cellIs" dxfId="808" priority="755" operator="equal">
      <formula>"NÃO"</formula>
    </cfRule>
    <cfRule type="cellIs" dxfId="807" priority="756" operator="equal">
      <formula>"SIM"</formula>
    </cfRule>
  </conditionalFormatting>
  <conditionalFormatting sqref="Z166">
    <cfRule type="cellIs" dxfId="806" priority="754" operator="equal">
      <formula>"OPORTUNIDADE"</formula>
    </cfRule>
  </conditionalFormatting>
  <conditionalFormatting sqref="Z166">
    <cfRule type="cellIs" dxfId="805" priority="752" operator="equal">
      <formula>"NÃO"</formula>
    </cfRule>
    <cfRule type="cellIs" dxfId="804" priority="753" operator="equal">
      <formula>"SIM"</formula>
    </cfRule>
  </conditionalFormatting>
  <conditionalFormatting sqref="Y166:Z166">
    <cfRule type="cellIs" dxfId="803" priority="751" operator="equal">
      <formula>"OPORTUNIDADE"</formula>
    </cfRule>
  </conditionalFormatting>
  <conditionalFormatting sqref="Y166:Z166">
    <cfRule type="cellIs" dxfId="802" priority="749" operator="equal">
      <formula>"NÃO"</formula>
    </cfRule>
    <cfRule type="cellIs" dxfId="801" priority="750" operator="equal">
      <formula>"SIM"</formula>
    </cfRule>
  </conditionalFormatting>
  <conditionalFormatting sqref="Y166:Z166">
    <cfRule type="cellIs" dxfId="800" priority="748" operator="equal">
      <formula>"OPORTUNIDADE"</formula>
    </cfRule>
  </conditionalFormatting>
  <conditionalFormatting sqref="Y166:Z166">
    <cfRule type="cellIs" dxfId="799" priority="746" operator="equal">
      <formula>"NÃO"</formula>
    </cfRule>
    <cfRule type="cellIs" dxfId="798" priority="747" operator="equal">
      <formula>"SIM"</formula>
    </cfRule>
  </conditionalFormatting>
  <conditionalFormatting sqref="Y166:Z166">
    <cfRule type="cellIs" dxfId="797" priority="745" operator="equal">
      <formula>"OPORTUNIDADE"</formula>
    </cfRule>
  </conditionalFormatting>
  <conditionalFormatting sqref="Y166:Z166">
    <cfRule type="cellIs" dxfId="796" priority="743" operator="equal">
      <formula>"NÃO"</formula>
    </cfRule>
    <cfRule type="cellIs" dxfId="795" priority="744" operator="equal">
      <formula>"SIM"</formula>
    </cfRule>
  </conditionalFormatting>
  <conditionalFormatting sqref="Y166:Z166">
    <cfRule type="cellIs" dxfId="794" priority="742" operator="equal">
      <formula>"OPORTUNIDADE"</formula>
    </cfRule>
  </conditionalFormatting>
  <conditionalFormatting sqref="Y166:Z166">
    <cfRule type="cellIs" dxfId="793" priority="740" operator="equal">
      <formula>"NÃO"</formula>
    </cfRule>
    <cfRule type="cellIs" dxfId="792" priority="741" operator="equal">
      <formula>"SIM"</formula>
    </cfRule>
  </conditionalFormatting>
  <conditionalFormatting sqref="Y166:Z166">
    <cfRule type="cellIs" dxfId="791" priority="739" operator="equal">
      <formula>"OPORTUNIDADE"</formula>
    </cfRule>
  </conditionalFormatting>
  <conditionalFormatting sqref="Y166:Z166">
    <cfRule type="cellIs" dxfId="790" priority="737" operator="equal">
      <formula>"NÃO"</formula>
    </cfRule>
    <cfRule type="cellIs" dxfId="789" priority="738" operator="equal">
      <formula>"SIM"</formula>
    </cfRule>
  </conditionalFormatting>
  <conditionalFormatting sqref="Y166:Z166">
    <cfRule type="cellIs" dxfId="788" priority="736" operator="equal">
      <formula>"OPORTUNIDADE"</formula>
    </cfRule>
  </conditionalFormatting>
  <conditionalFormatting sqref="Y166:Z166">
    <cfRule type="cellIs" dxfId="787" priority="734" operator="equal">
      <formula>"NÃO"</formula>
    </cfRule>
    <cfRule type="cellIs" dxfId="786" priority="735" operator="equal">
      <formula>"SIM"</formula>
    </cfRule>
  </conditionalFormatting>
  <conditionalFormatting sqref="Y166:Z166">
    <cfRule type="cellIs" dxfId="785" priority="733" operator="equal">
      <formula>"OPORTUNIDADE"</formula>
    </cfRule>
  </conditionalFormatting>
  <conditionalFormatting sqref="Y166:Z166">
    <cfRule type="cellIs" dxfId="784" priority="731" operator="equal">
      <formula>"NÃO"</formula>
    </cfRule>
    <cfRule type="cellIs" dxfId="783" priority="732" operator="equal">
      <formula>"SIM"</formula>
    </cfRule>
  </conditionalFormatting>
  <conditionalFormatting sqref="BK158">
    <cfRule type="iconSet" priority="730">
      <iconSet showValue="0">
        <cfvo type="percent" val="0"/>
        <cfvo type="num" val="1"/>
        <cfvo type="num" val="1" gte="0"/>
      </iconSet>
    </cfRule>
  </conditionalFormatting>
  <conditionalFormatting sqref="Y176:Z176">
    <cfRule type="cellIs" dxfId="782" priority="729" operator="equal">
      <formula>"OPORTUNIDADE"</formula>
    </cfRule>
  </conditionalFormatting>
  <conditionalFormatting sqref="Y176:Z176">
    <cfRule type="cellIs" dxfId="781" priority="727" operator="equal">
      <formula>"NÃO"</formula>
    </cfRule>
    <cfRule type="cellIs" dxfId="780" priority="728" operator="equal">
      <formula>"SIM"</formula>
    </cfRule>
  </conditionalFormatting>
  <conditionalFormatting sqref="Y177:Z177">
    <cfRule type="cellIs" dxfId="779" priority="726" operator="equal">
      <formula>"OPORTUNIDADE"</formula>
    </cfRule>
  </conditionalFormatting>
  <conditionalFormatting sqref="Y177:Z177">
    <cfRule type="cellIs" dxfId="778" priority="724" operator="equal">
      <formula>"NÃO"</formula>
    </cfRule>
    <cfRule type="cellIs" dxfId="777" priority="725" operator="equal">
      <formula>"SIM"</formula>
    </cfRule>
  </conditionalFormatting>
  <conditionalFormatting sqref="Y177:Z177">
    <cfRule type="cellIs" dxfId="776" priority="723" operator="equal">
      <formula>"OPORTUNIDADE"</formula>
    </cfRule>
  </conditionalFormatting>
  <conditionalFormatting sqref="Y177:Z177">
    <cfRule type="cellIs" dxfId="775" priority="721" operator="equal">
      <formula>"NÃO"</formula>
    </cfRule>
    <cfRule type="cellIs" dxfId="774" priority="722" operator="equal">
      <formula>"SIM"</formula>
    </cfRule>
  </conditionalFormatting>
  <conditionalFormatting sqref="Y176:Z176">
    <cfRule type="cellIs" dxfId="773" priority="720" operator="equal">
      <formula>"OPORTUNIDADE"</formula>
    </cfRule>
  </conditionalFormatting>
  <conditionalFormatting sqref="Y176:Z176">
    <cfRule type="cellIs" dxfId="772" priority="718" operator="equal">
      <formula>"NÃO"</formula>
    </cfRule>
    <cfRule type="cellIs" dxfId="771" priority="719" operator="equal">
      <formula>"SIM"</formula>
    </cfRule>
  </conditionalFormatting>
  <conditionalFormatting sqref="Y176:Z176">
    <cfRule type="cellIs" dxfId="770" priority="717" operator="equal">
      <formula>"OPORTUNIDADE"</formula>
    </cfRule>
  </conditionalFormatting>
  <conditionalFormatting sqref="Y176:Z176">
    <cfRule type="cellIs" dxfId="769" priority="715" operator="equal">
      <formula>"NÃO"</formula>
    </cfRule>
    <cfRule type="cellIs" dxfId="768" priority="716" operator="equal">
      <formula>"SIM"</formula>
    </cfRule>
  </conditionalFormatting>
  <conditionalFormatting sqref="Y177:Z177">
    <cfRule type="cellIs" dxfId="767" priority="714" operator="equal">
      <formula>"OPORTUNIDADE"</formula>
    </cfRule>
  </conditionalFormatting>
  <conditionalFormatting sqref="Y177:Z177">
    <cfRule type="cellIs" dxfId="766" priority="712" operator="equal">
      <formula>"NÃO"</formula>
    </cfRule>
    <cfRule type="cellIs" dxfId="765" priority="713" operator="equal">
      <formula>"SIM"</formula>
    </cfRule>
  </conditionalFormatting>
  <conditionalFormatting sqref="Y177:Z177">
    <cfRule type="cellIs" dxfId="764" priority="711" operator="equal">
      <formula>"OPORTUNIDADE"</formula>
    </cfRule>
  </conditionalFormatting>
  <conditionalFormatting sqref="Y177:Z177">
    <cfRule type="cellIs" dxfId="763" priority="709" operator="equal">
      <formula>"NÃO"</formula>
    </cfRule>
    <cfRule type="cellIs" dxfId="762" priority="710" operator="equal">
      <formula>"SIM"</formula>
    </cfRule>
  </conditionalFormatting>
  <conditionalFormatting sqref="Y177:Z177">
    <cfRule type="cellIs" dxfId="761" priority="708" operator="equal">
      <formula>"OPORTUNIDADE"</formula>
    </cfRule>
  </conditionalFormatting>
  <conditionalFormatting sqref="Y177:Z177">
    <cfRule type="cellIs" dxfId="760" priority="706" operator="equal">
      <formula>"NÃO"</formula>
    </cfRule>
    <cfRule type="cellIs" dxfId="759" priority="707" operator="equal">
      <formula>"SIM"</formula>
    </cfRule>
  </conditionalFormatting>
  <conditionalFormatting sqref="Y178:Z178">
    <cfRule type="cellIs" dxfId="758" priority="705" operator="equal">
      <formula>"OPORTUNIDADE"</formula>
    </cfRule>
  </conditionalFormatting>
  <conditionalFormatting sqref="Y178:Z178">
    <cfRule type="cellIs" dxfId="757" priority="703" operator="equal">
      <formula>"NÃO"</formula>
    </cfRule>
    <cfRule type="cellIs" dxfId="756" priority="704" operator="equal">
      <formula>"SIM"</formula>
    </cfRule>
  </conditionalFormatting>
  <conditionalFormatting sqref="Y178:Z178">
    <cfRule type="cellIs" dxfId="755" priority="702" operator="equal">
      <formula>"OPORTUNIDADE"</formula>
    </cfRule>
  </conditionalFormatting>
  <conditionalFormatting sqref="Y178:Z178">
    <cfRule type="cellIs" dxfId="754" priority="700" operator="equal">
      <formula>"NÃO"</formula>
    </cfRule>
    <cfRule type="cellIs" dxfId="753" priority="701" operator="equal">
      <formula>"SIM"</formula>
    </cfRule>
  </conditionalFormatting>
  <conditionalFormatting sqref="Y177:Z177">
    <cfRule type="cellIs" dxfId="752" priority="699" operator="equal">
      <formula>"OPORTUNIDADE"</formula>
    </cfRule>
  </conditionalFormatting>
  <conditionalFormatting sqref="Y177:Z177">
    <cfRule type="cellIs" dxfId="751" priority="697" operator="equal">
      <formula>"NÃO"</formula>
    </cfRule>
    <cfRule type="cellIs" dxfId="750" priority="698" operator="equal">
      <formula>"SIM"</formula>
    </cfRule>
  </conditionalFormatting>
  <conditionalFormatting sqref="Y177:Z177">
    <cfRule type="cellIs" dxfId="749" priority="696" operator="equal">
      <formula>"OPORTUNIDADE"</formula>
    </cfRule>
  </conditionalFormatting>
  <conditionalFormatting sqref="Y177:Z177">
    <cfRule type="cellIs" dxfId="748" priority="694" operator="equal">
      <formula>"NÃO"</formula>
    </cfRule>
    <cfRule type="cellIs" dxfId="747" priority="695" operator="equal">
      <formula>"SIM"</formula>
    </cfRule>
  </conditionalFormatting>
  <conditionalFormatting sqref="Y178:Z178">
    <cfRule type="cellIs" dxfId="746" priority="693" operator="equal">
      <formula>"OPORTUNIDADE"</formula>
    </cfRule>
  </conditionalFormatting>
  <conditionalFormatting sqref="Y178:Z178">
    <cfRule type="cellIs" dxfId="745" priority="691" operator="equal">
      <formula>"NÃO"</formula>
    </cfRule>
    <cfRule type="cellIs" dxfId="744" priority="692" operator="equal">
      <formula>"SIM"</formula>
    </cfRule>
  </conditionalFormatting>
  <conditionalFormatting sqref="Y178:Z178">
    <cfRule type="cellIs" dxfId="743" priority="690" operator="equal">
      <formula>"OPORTUNIDADE"</formula>
    </cfRule>
  </conditionalFormatting>
  <conditionalFormatting sqref="Y178:Z178">
    <cfRule type="cellIs" dxfId="742" priority="688" operator="equal">
      <formula>"NÃO"</formula>
    </cfRule>
    <cfRule type="cellIs" dxfId="741" priority="689" operator="equal">
      <formula>"SIM"</formula>
    </cfRule>
  </conditionalFormatting>
  <conditionalFormatting sqref="Z174">
    <cfRule type="cellIs" dxfId="740" priority="687" operator="equal">
      <formula>"OPORTUNIDADE"</formula>
    </cfRule>
  </conditionalFormatting>
  <conditionalFormatting sqref="Z174">
    <cfRule type="cellIs" dxfId="739" priority="685" operator="equal">
      <formula>"NÃO"</formula>
    </cfRule>
    <cfRule type="cellIs" dxfId="738" priority="686" operator="equal">
      <formula>"SIM"</formula>
    </cfRule>
  </conditionalFormatting>
  <conditionalFormatting sqref="Z174">
    <cfRule type="cellIs" dxfId="737" priority="684" operator="equal">
      <formula>"OPORTUNIDADE"</formula>
    </cfRule>
  </conditionalFormatting>
  <conditionalFormatting sqref="Z174">
    <cfRule type="cellIs" dxfId="736" priority="682" operator="equal">
      <formula>"NÃO"</formula>
    </cfRule>
    <cfRule type="cellIs" dxfId="735" priority="683" operator="equal">
      <formula>"SIM"</formula>
    </cfRule>
  </conditionalFormatting>
  <conditionalFormatting sqref="Z174">
    <cfRule type="cellIs" dxfId="734" priority="681" operator="equal">
      <formula>"OPORTUNIDADE"</formula>
    </cfRule>
  </conditionalFormatting>
  <conditionalFormatting sqref="Z174">
    <cfRule type="cellIs" dxfId="733" priority="679" operator="equal">
      <formula>"NÃO"</formula>
    </cfRule>
    <cfRule type="cellIs" dxfId="732" priority="680" operator="equal">
      <formula>"SIM"</formula>
    </cfRule>
  </conditionalFormatting>
  <conditionalFormatting sqref="Z174">
    <cfRule type="cellIs" dxfId="731" priority="678" operator="equal">
      <formula>"OPORTUNIDADE"</formula>
    </cfRule>
  </conditionalFormatting>
  <conditionalFormatting sqref="Z174">
    <cfRule type="cellIs" dxfId="730" priority="676" operator="equal">
      <formula>"NÃO"</formula>
    </cfRule>
    <cfRule type="cellIs" dxfId="729" priority="677" operator="equal">
      <formula>"SIM"</formula>
    </cfRule>
  </conditionalFormatting>
  <conditionalFormatting sqref="Z174">
    <cfRule type="cellIs" dxfId="728" priority="675" operator="equal">
      <formula>"OPORTUNIDADE"</formula>
    </cfRule>
  </conditionalFormatting>
  <conditionalFormatting sqref="Z174">
    <cfRule type="cellIs" dxfId="727" priority="673" operator="equal">
      <formula>"NÃO"</formula>
    </cfRule>
    <cfRule type="cellIs" dxfId="726" priority="674" operator="equal">
      <formula>"SIM"</formula>
    </cfRule>
  </conditionalFormatting>
  <conditionalFormatting sqref="Z174">
    <cfRule type="cellIs" dxfId="725" priority="672" operator="equal">
      <formula>"OPORTUNIDADE"</formula>
    </cfRule>
  </conditionalFormatting>
  <conditionalFormatting sqref="Z174">
    <cfRule type="cellIs" dxfId="724" priority="670" operator="equal">
      <formula>"NÃO"</formula>
    </cfRule>
    <cfRule type="cellIs" dxfId="723" priority="671" operator="equal">
      <formula>"SIM"</formula>
    </cfRule>
  </conditionalFormatting>
  <conditionalFormatting sqref="Y174">
    <cfRule type="cellIs" dxfId="722" priority="669" operator="equal">
      <formula>"OPORTUNIDADE"</formula>
    </cfRule>
  </conditionalFormatting>
  <conditionalFormatting sqref="Y174">
    <cfRule type="cellIs" dxfId="721" priority="667" operator="equal">
      <formula>"NÃO"</formula>
    </cfRule>
    <cfRule type="cellIs" dxfId="720" priority="668" operator="equal">
      <formula>"SIM"</formula>
    </cfRule>
  </conditionalFormatting>
  <conditionalFormatting sqref="Z174">
    <cfRule type="cellIs" dxfId="719" priority="666" operator="equal">
      <formula>"OPORTUNIDADE"</formula>
    </cfRule>
  </conditionalFormatting>
  <conditionalFormatting sqref="Z174">
    <cfRule type="cellIs" dxfId="718" priority="664" operator="equal">
      <formula>"NÃO"</formula>
    </cfRule>
    <cfRule type="cellIs" dxfId="717" priority="665" operator="equal">
      <formula>"SIM"</formula>
    </cfRule>
  </conditionalFormatting>
  <conditionalFormatting sqref="Z174">
    <cfRule type="cellIs" dxfId="716" priority="663" operator="equal">
      <formula>"OPORTUNIDADE"</formula>
    </cfRule>
  </conditionalFormatting>
  <conditionalFormatting sqref="Z174">
    <cfRule type="cellIs" dxfId="715" priority="661" operator="equal">
      <formula>"NÃO"</formula>
    </cfRule>
    <cfRule type="cellIs" dxfId="714" priority="662" operator="equal">
      <formula>"SIM"</formula>
    </cfRule>
  </conditionalFormatting>
  <conditionalFormatting sqref="Z174">
    <cfRule type="cellIs" dxfId="713" priority="660" operator="equal">
      <formula>"OPORTUNIDADE"</formula>
    </cfRule>
  </conditionalFormatting>
  <conditionalFormatting sqref="Z174">
    <cfRule type="cellIs" dxfId="712" priority="658" operator="equal">
      <formula>"NÃO"</formula>
    </cfRule>
    <cfRule type="cellIs" dxfId="711" priority="659" operator="equal">
      <formula>"SIM"</formula>
    </cfRule>
  </conditionalFormatting>
  <conditionalFormatting sqref="Z174">
    <cfRule type="cellIs" dxfId="710" priority="657" operator="equal">
      <formula>"OPORTUNIDADE"</formula>
    </cfRule>
  </conditionalFormatting>
  <conditionalFormatting sqref="Z174">
    <cfRule type="cellIs" dxfId="709" priority="655" operator="equal">
      <formula>"NÃO"</formula>
    </cfRule>
    <cfRule type="cellIs" dxfId="708" priority="656" operator="equal">
      <formula>"SIM"</formula>
    </cfRule>
  </conditionalFormatting>
  <conditionalFormatting sqref="Z174">
    <cfRule type="cellIs" dxfId="707" priority="654" operator="equal">
      <formula>"OPORTUNIDADE"</formula>
    </cfRule>
  </conditionalFormatting>
  <conditionalFormatting sqref="Z174">
    <cfRule type="cellIs" dxfId="706" priority="652" operator="equal">
      <formula>"NÃO"</formula>
    </cfRule>
    <cfRule type="cellIs" dxfId="705" priority="653" operator="equal">
      <formula>"SIM"</formula>
    </cfRule>
  </conditionalFormatting>
  <conditionalFormatting sqref="Z174">
    <cfRule type="cellIs" dxfId="704" priority="651" operator="equal">
      <formula>"OPORTUNIDADE"</formula>
    </cfRule>
  </conditionalFormatting>
  <conditionalFormatting sqref="Z174">
    <cfRule type="cellIs" dxfId="703" priority="649" operator="equal">
      <formula>"NÃO"</formula>
    </cfRule>
    <cfRule type="cellIs" dxfId="702" priority="650" operator="equal">
      <formula>"SIM"</formula>
    </cfRule>
  </conditionalFormatting>
  <conditionalFormatting sqref="Z174">
    <cfRule type="cellIs" dxfId="701" priority="648" operator="equal">
      <formula>"OPORTUNIDADE"</formula>
    </cfRule>
  </conditionalFormatting>
  <conditionalFormatting sqref="Z174">
    <cfRule type="cellIs" dxfId="700" priority="646" operator="equal">
      <formula>"NÃO"</formula>
    </cfRule>
    <cfRule type="cellIs" dxfId="699" priority="647" operator="equal">
      <formula>"SIM"</formula>
    </cfRule>
  </conditionalFormatting>
  <conditionalFormatting sqref="Z174">
    <cfRule type="cellIs" dxfId="698" priority="645" operator="equal">
      <formula>"OPORTUNIDADE"</formula>
    </cfRule>
  </conditionalFormatting>
  <conditionalFormatting sqref="Z174">
    <cfRule type="cellIs" dxfId="697" priority="643" operator="equal">
      <formula>"NÃO"</formula>
    </cfRule>
    <cfRule type="cellIs" dxfId="696" priority="644" operator="equal">
      <formula>"SIM"</formula>
    </cfRule>
  </conditionalFormatting>
  <conditionalFormatting sqref="Z174">
    <cfRule type="cellIs" dxfId="695" priority="642" operator="equal">
      <formula>"OPORTUNIDADE"</formula>
    </cfRule>
  </conditionalFormatting>
  <conditionalFormatting sqref="Z174">
    <cfRule type="cellIs" dxfId="694" priority="640" operator="equal">
      <formula>"NÃO"</formula>
    </cfRule>
    <cfRule type="cellIs" dxfId="693" priority="641" operator="equal">
      <formula>"SIM"</formula>
    </cfRule>
  </conditionalFormatting>
  <conditionalFormatting sqref="Z174">
    <cfRule type="cellIs" dxfId="692" priority="639" operator="equal">
      <formula>"OPORTUNIDADE"</formula>
    </cfRule>
  </conditionalFormatting>
  <conditionalFormatting sqref="Z174">
    <cfRule type="cellIs" dxfId="691" priority="637" operator="equal">
      <formula>"NÃO"</formula>
    </cfRule>
    <cfRule type="cellIs" dxfId="690" priority="638" operator="equal">
      <formula>"SIM"</formula>
    </cfRule>
  </conditionalFormatting>
  <conditionalFormatting sqref="Z174">
    <cfRule type="cellIs" dxfId="689" priority="636" operator="equal">
      <formula>"OPORTUNIDADE"</formula>
    </cfRule>
  </conditionalFormatting>
  <conditionalFormatting sqref="Z174">
    <cfRule type="cellIs" dxfId="688" priority="634" operator="equal">
      <formula>"NÃO"</formula>
    </cfRule>
    <cfRule type="cellIs" dxfId="687" priority="635" operator="equal">
      <formula>"SIM"</formula>
    </cfRule>
  </conditionalFormatting>
  <conditionalFormatting sqref="Z174">
    <cfRule type="cellIs" dxfId="686" priority="633" operator="equal">
      <formula>"OPORTUNIDADE"</formula>
    </cfRule>
  </conditionalFormatting>
  <conditionalFormatting sqref="Z174">
    <cfRule type="cellIs" dxfId="685" priority="631" operator="equal">
      <formula>"NÃO"</formula>
    </cfRule>
    <cfRule type="cellIs" dxfId="684" priority="632" operator="equal">
      <formula>"SIM"</formula>
    </cfRule>
  </conditionalFormatting>
  <conditionalFormatting sqref="Z174">
    <cfRule type="cellIs" dxfId="683" priority="630" operator="equal">
      <formula>"OPORTUNIDADE"</formula>
    </cfRule>
  </conditionalFormatting>
  <conditionalFormatting sqref="Z174">
    <cfRule type="cellIs" dxfId="682" priority="628" operator="equal">
      <formula>"NÃO"</formula>
    </cfRule>
    <cfRule type="cellIs" dxfId="681" priority="629" operator="equal">
      <formula>"SIM"</formula>
    </cfRule>
  </conditionalFormatting>
  <conditionalFormatting sqref="Z174">
    <cfRule type="cellIs" dxfId="680" priority="627" operator="equal">
      <formula>"OPORTUNIDADE"</formula>
    </cfRule>
  </conditionalFormatting>
  <conditionalFormatting sqref="Z174">
    <cfRule type="cellIs" dxfId="679" priority="625" operator="equal">
      <formula>"NÃO"</formula>
    </cfRule>
    <cfRule type="cellIs" dxfId="678" priority="626" operator="equal">
      <formula>"SIM"</formula>
    </cfRule>
  </conditionalFormatting>
  <conditionalFormatting sqref="Z174">
    <cfRule type="cellIs" dxfId="677" priority="624" operator="equal">
      <formula>"OPORTUNIDADE"</formula>
    </cfRule>
  </conditionalFormatting>
  <conditionalFormatting sqref="Z174">
    <cfRule type="cellIs" dxfId="676" priority="622" operator="equal">
      <formula>"NÃO"</formula>
    </cfRule>
    <cfRule type="cellIs" dxfId="675" priority="623" operator="equal">
      <formula>"SIM"</formula>
    </cfRule>
  </conditionalFormatting>
  <conditionalFormatting sqref="Z174">
    <cfRule type="cellIs" dxfId="674" priority="621" operator="equal">
      <formula>"OPORTUNIDADE"</formula>
    </cfRule>
  </conditionalFormatting>
  <conditionalFormatting sqref="Z174">
    <cfRule type="cellIs" dxfId="673" priority="619" operator="equal">
      <formula>"NÃO"</formula>
    </cfRule>
    <cfRule type="cellIs" dxfId="672" priority="620" operator="equal">
      <formula>"SIM"</formula>
    </cfRule>
  </conditionalFormatting>
  <conditionalFormatting sqref="Z174">
    <cfRule type="cellIs" dxfId="671" priority="618" operator="equal">
      <formula>"OPORTUNIDADE"</formula>
    </cfRule>
  </conditionalFormatting>
  <conditionalFormatting sqref="Z174">
    <cfRule type="cellIs" dxfId="670" priority="616" operator="equal">
      <formula>"NÃO"</formula>
    </cfRule>
    <cfRule type="cellIs" dxfId="669" priority="617" operator="equal">
      <formula>"SIM"</formula>
    </cfRule>
  </conditionalFormatting>
  <conditionalFormatting sqref="Z174">
    <cfRule type="cellIs" dxfId="668" priority="615" operator="equal">
      <formula>"OPORTUNIDADE"</formula>
    </cfRule>
  </conditionalFormatting>
  <conditionalFormatting sqref="Z174">
    <cfRule type="cellIs" dxfId="667" priority="613" operator="equal">
      <formula>"NÃO"</formula>
    </cfRule>
    <cfRule type="cellIs" dxfId="666" priority="614" operator="equal">
      <formula>"SIM"</formula>
    </cfRule>
  </conditionalFormatting>
  <conditionalFormatting sqref="Y174">
    <cfRule type="cellIs" dxfId="665" priority="612" operator="equal">
      <formula>"OPORTUNIDADE"</formula>
    </cfRule>
  </conditionalFormatting>
  <conditionalFormatting sqref="Y174">
    <cfRule type="cellIs" dxfId="664" priority="610" operator="equal">
      <formula>"NÃO"</formula>
    </cfRule>
    <cfRule type="cellIs" dxfId="663" priority="611" operator="equal">
      <formula>"SIM"</formula>
    </cfRule>
  </conditionalFormatting>
  <conditionalFormatting sqref="Z174">
    <cfRule type="cellIs" dxfId="662" priority="609" operator="equal">
      <formula>"OPORTUNIDADE"</formula>
    </cfRule>
  </conditionalFormatting>
  <conditionalFormatting sqref="Z174">
    <cfRule type="cellIs" dxfId="661" priority="607" operator="equal">
      <formula>"NÃO"</formula>
    </cfRule>
    <cfRule type="cellIs" dxfId="660" priority="608" operator="equal">
      <formula>"SIM"</formula>
    </cfRule>
  </conditionalFormatting>
  <conditionalFormatting sqref="Z174">
    <cfRule type="cellIs" dxfId="659" priority="606" operator="equal">
      <formula>"OPORTUNIDADE"</formula>
    </cfRule>
  </conditionalFormatting>
  <conditionalFormatting sqref="Z174">
    <cfRule type="cellIs" dxfId="658" priority="604" operator="equal">
      <formula>"NÃO"</formula>
    </cfRule>
    <cfRule type="cellIs" dxfId="657" priority="605" operator="equal">
      <formula>"SIM"</formula>
    </cfRule>
  </conditionalFormatting>
  <conditionalFormatting sqref="Z174">
    <cfRule type="cellIs" dxfId="656" priority="603" operator="equal">
      <formula>"OPORTUNIDADE"</formula>
    </cfRule>
  </conditionalFormatting>
  <conditionalFormatting sqref="Z174">
    <cfRule type="cellIs" dxfId="655" priority="601" operator="equal">
      <formula>"NÃO"</formula>
    </cfRule>
    <cfRule type="cellIs" dxfId="654" priority="602" operator="equal">
      <formula>"SIM"</formula>
    </cfRule>
  </conditionalFormatting>
  <conditionalFormatting sqref="Z174">
    <cfRule type="cellIs" dxfId="653" priority="600" operator="equal">
      <formula>"OPORTUNIDADE"</formula>
    </cfRule>
  </conditionalFormatting>
  <conditionalFormatting sqref="Z174">
    <cfRule type="cellIs" dxfId="652" priority="598" operator="equal">
      <formula>"NÃO"</formula>
    </cfRule>
    <cfRule type="cellIs" dxfId="651" priority="599" operator="equal">
      <formula>"SIM"</formula>
    </cfRule>
  </conditionalFormatting>
  <conditionalFormatting sqref="Z174">
    <cfRule type="cellIs" dxfId="650" priority="597" operator="equal">
      <formula>"OPORTUNIDADE"</formula>
    </cfRule>
  </conditionalFormatting>
  <conditionalFormatting sqref="Z174">
    <cfRule type="cellIs" dxfId="649" priority="595" operator="equal">
      <formula>"NÃO"</formula>
    </cfRule>
    <cfRule type="cellIs" dxfId="648" priority="596" operator="equal">
      <formula>"SIM"</formula>
    </cfRule>
  </conditionalFormatting>
  <conditionalFormatting sqref="Y174">
    <cfRule type="cellIs" dxfId="647" priority="594" operator="equal">
      <formula>"OPORTUNIDADE"</formula>
    </cfRule>
  </conditionalFormatting>
  <conditionalFormatting sqref="Y174">
    <cfRule type="cellIs" dxfId="646" priority="592" operator="equal">
      <formula>"NÃO"</formula>
    </cfRule>
    <cfRule type="cellIs" dxfId="645" priority="593" operator="equal">
      <formula>"SIM"</formula>
    </cfRule>
  </conditionalFormatting>
  <conditionalFormatting sqref="Z174">
    <cfRule type="cellIs" dxfId="644" priority="591" operator="equal">
      <formula>"OPORTUNIDADE"</formula>
    </cfRule>
  </conditionalFormatting>
  <conditionalFormatting sqref="Z174">
    <cfRule type="cellIs" dxfId="643" priority="589" operator="equal">
      <formula>"NÃO"</formula>
    </cfRule>
    <cfRule type="cellIs" dxfId="642" priority="590" operator="equal">
      <formula>"SIM"</formula>
    </cfRule>
  </conditionalFormatting>
  <conditionalFormatting sqref="Z174">
    <cfRule type="cellIs" dxfId="641" priority="588" operator="equal">
      <formula>"OPORTUNIDADE"</formula>
    </cfRule>
  </conditionalFormatting>
  <conditionalFormatting sqref="Z174">
    <cfRule type="cellIs" dxfId="640" priority="586" operator="equal">
      <formula>"NÃO"</formula>
    </cfRule>
    <cfRule type="cellIs" dxfId="639" priority="587" operator="equal">
      <formula>"SIM"</formula>
    </cfRule>
  </conditionalFormatting>
  <conditionalFormatting sqref="Z174">
    <cfRule type="cellIs" dxfId="638" priority="585" operator="equal">
      <formula>"OPORTUNIDADE"</formula>
    </cfRule>
  </conditionalFormatting>
  <conditionalFormatting sqref="Z174">
    <cfRule type="cellIs" dxfId="637" priority="583" operator="equal">
      <formula>"NÃO"</formula>
    </cfRule>
    <cfRule type="cellIs" dxfId="636" priority="584" operator="equal">
      <formula>"SIM"</formula>
    </cfRule>
  </conditionalFormatting>
  <conditionalFormatting sqref="Z174">
    <cfRule type="cellIs" dxfId="635" priority="582" operator="equal">
      <formula>"OPORTUNIDADE"</formula>
    </cfRule>
  </conditionalFormatting>
  <conditionalFormatting sqref="Z174">
    <cfRule type="cellIs" dxfId="634" priority="580" operator="equal">
      <formula>"NÃO"</formula>
    </cfRule>
    <cfRule type="cellIs" dxfId="633" priority="581" operator="equal">
      <formula>"SIM"</formula>
    </cfRule>
  </conditionalFormatting>
  <conditionalFormatting sqref="Z174">
    <cfRule type="cellIs" dxfId="632" priority="579" operator="equal">
      <formula>"OPORTUNIDADE"</formula>
    </cfRule>
  </conditionalFormatting>
  <conditionalFormatting sqref="Z174">
    <cfRule type="cellIs" dxfId="631" priority="577" operator="equal">
      <formula>"NÃO"</formula>
    </cfRule>
    <cfRule type="cellIs" dxfId="630" priority="578" operator="equal">
      <formula>"SIM"</formula>
    </cfRule>
  </conditionalFormatting>
  <conditionalFormatting sqref="Z174">
    <cfRule type="cellIs" dxfId="629" priority="576" operator="equal">
      <formula>"OPORTUNIDADE"</formula>
    </cfRule>
  </conditionalFormatting>
  <conditionalFormatting sqref="Z174">
    <cfRule type="cellIs" dxfId="628" priority="574" operator="equal">
      <formula>"NÃO"</formula>
    </cfRule>
    <cfRule type="cellIs" dxfId="627" priority="575" operator="equal">
      <formula>"SIM"</formula>
    </cfRule>
  </conditionalFormatting>
  <conditionalFormatting sqref="Z174">
    <cfRule type="cellIs" dxfId="626" priority="573" operator="equal">
      <formula>"OPORTUNIDADE"</formula>
    </cfRule>
  </conditionalFormatting>
  <conditionalFormatting sqref="Z174">
    <cfRule type="cellIs" dxfId="625" priority="571" operator="equal">
      <formula>"NÃO"</formula>
    </cfRule>
    <cfRule type="cellIs" dxfId="624" priority="572" operator="equal">
      <formula>"SIM"</formula>
    </cfRule>
  </conditionalFormatting>
  <conditionalFormatting sqref="Z174">
    <cfRule type="cellIs" dxfId="623" priority="570" operator="equal">
      <formula>"OPORTUNIDADE"</formula>
    </cfRule>
  </conditionalFormatting>
  <conditionalFormatting sqref="Z174">
    <cfRule type="cellIs" dxfId="622" priority="568" operator="equal">
      <formula>"NÃO"</formula>
    </cfRule>
    <cfRule type="cellIs" dxfId="621" priority="569" operator="equal">
      <formula>"SIM"</formula>
    </cfRule>
  </conditionalFormatting>
  <conditionalFormatting sqref="Z174">
    <cfRule type="cellIs" dxfId="620" priority="567" operator="equal">
      <formula>"OPORTUNIDADE"</formula>
    </cfRule>
  </conditionalFormatting>
  <conditionalFormatting sqref="Z174">
    <cfRule type="cellIs" dxfId="619" priority="565" operator="equal">
      <formula>"NÃO"</formula>
    </cfRule>
    <cfRule type="cellIs" dxfId="618" priority="566" operator="equal">
      <formula>"SIM"</formula>
    </cfRule>
  </conditionalFormatting>
  <conditionalFormatting sqref="Z174">
    <cfRule type="cellIs" dxfId="617" priority="564" operator="equal">
      <formula>"OPORTUNIDADE"</formula>
    </cfRule>
  </conditionalFormatting>
  <conditionalFormatting sqref="Z174">
    <cfRule type="cellIs" dxfId="616" priority="562" operator="equal">
      <formula>"NÃO"</formula>
    </cfRule>
    <cfRule type="cellIs" dxfId="615" priority="563" operator="equal">
      <formula>"SIM"</formula>
    </cfRule>
  </conditionalFormatting>
  <conditionalFormatting sqref="BK150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Y167">
    <cfRule type="cellIs" dxfId="614" priority="560" operator="equal">
      <formula>"OPORTUNIDADE"</formula>
    </cfRule>
  </conditionalFormatting>
  <conditionalFormatting sqref="Y167">
    <cfRule type="cellIs" dxfId="613" priority="558" operator="equal">
      <formula>"NÃO"</formula>
    </cfRule>
    <cfRule type="cellIs" dxfId="612" priority="559" operator="equal">
      <formula>"SIM"</formula>
    </cfRule>
  </conditionalFormatting>
  <conditionalFormatting sqref="Y167">
    <cfRule type="cellIs" dxfId="611" priority="557" operator="equal">
      <formula>"OPORTUNIDADE"</formula>
    </cfRule>
  </conditionalFormatting>
  <conditionalFormatting sqref="Y167">
    <cfRule type="cellIs" dxfId="610" priority="555" operator="equal">
      <formula>"NÃO"</formula>
    </cfRule>
    <cfRule type="cellIs" dxfId="609" priority="556" operator="equal">
      <formula>"SIM"</formula>
    </cfRule>
  </conditionalFormatting>
  <conditionalFormatting sqref="Y167">
    <cfRule type="cellIs" dxfId="608" priority="554" operator="equal">
      <formula>"OPORTUNIDADE"</formula>
    </cfRule>
  </conditionalFormatting>
  <conditionalFormatting sqref="Y167">
    <cfRule type="cellIs" dxfId="607" priority="552" operator="equal">
      <formula>"NÃO"</formula>
    </cfRule>
    <cfRule type="cellIs" dxfId="606" priority="553" operator="equal">
      <formula>"SIM"</formula>
    </cfRule>
  </conditionalFormatting>
  <conditionalFormatting sqref="Z167">
    <cfRule type="cellIs" dxfId="605" priority="551" operator="equal">
      <formula>"OPORTUNIDADE"</formula>
    </cfRule>
  </conditionalFormatting>
  <conditionalFormatting sqref="Z167">
    <cfRule type="cellIs" dxfId="604" priority="549" operator="equal">
      <formula>"NÃO"</formula>
    </cfRule>
    <cfRule type="cellIs" dxfId="603" priority="550" operator="equal">
      <formula>"SIM"</formula>
    </cfRule>
  </conditionalFormatting>
  <conditionalFormatting sqref="Z167">
    <cfRule type="cellIs" dxfId="602" priority="548" operator="equal">
      <formula>"OPORTUNIDADE"</formula>
    </cfRule>
  </conditionalFormatting>
  <conditionalFormatting sqref="Z167">
    <cfRule type="cellIs" dxfId="601" priority="546" operator="equal">
      <formula>"NÃO"</formula>
    </cfRule>
    <cfRule type="cellIs" dxfId="600" priority="547" operator="equal">
      <formula>"SIM"</formula>
    </cfRule>
  </conditionalFormatting>
  <conditionalFormatting sqref="Z167">
    <cfRule type="cellIs" dxfId="599" priority="545" operator="equal">
      <formula>"OPORTUNIDADE"</formula>
    </cfRule>
  </conditionalFormatting>
  <conditionalFormatting sqref="Z167">
    <cfRule type="cellIs" dxfId="598" priority="543" operator="equal">
      <formula>"NÃO"</formula>
    </cfRule>
    <cfRule type="cellIs" dxfId="597" priority="544" operator="equal">
      <formula>"SIM"</formula>
    </cfRule>
  </conditionalFormatting>
  <conditionalFormatting sqref="Z167">
    <cfRule type="cellIs" dxfId="596" priority="542" operator="equal">
      <formula>"OPORTUNIDADE"</formula>
    </cfRule>
  </conditionalFormatting>
  <conditionalFormatting sqref="Z167">
    <cfRule type="cellIs" dxfId="595" priority="540" operator="equal">
      <formula>"NÃO"</formula>
    </cfRule>
    <cfRule type="cellIs" dxfId="594" priority="541" operator="equal">
      <formula>"SIM"</formula>
    </cfRule>
  </conditionalFormatting>
  <conditionalFormatting sqref="Z167">
    <cfRule type="cellIs" dxfId="593" priority="539" operator="equal">
      <formula>"OPORTUNIDADE"</formula>
    </cfRule>
  </conditionalFormatting>
  <conditionalFormatting sqref="Z167">
    <cfRule type="cellIs" dxfId="592" priority="537" operator="equal">
      <formula>"NÃO"</formula>
    </cfRule>
    <cfRule type="cellIs" dxfId="591" priority="538" operator="equal">
      <formula>"SIM"</formula>
    </cfRule>
  </conditionalFormatting>
  <conditionalFormatting sqref="Z167">
    <cfRule type="cellIs" dxfId="590" priority="536" operator="equal">
      <formula>"OPORTUNIDADE"</formula>
    </cfRule>
  </conditionalFormatting>
  <conditionalFormatting sqref="Z167">
    <cfRule type="cellIs" dxfId="589" priority="534" operator="equal">
      <formula>"NÃO"</formula>
    </cfRule>
    <cfRule type="cellIs" dxfId="588" priority="535" operator="equal">
      <formula>"SIM"</formula>
    </cfRule>
  </conditionalFormatting>
  <conditionalFormatting sqref="Z167">
    <cfRule type="cellIs" dxfId="587" priority="533" operator="equal">
      <formula>"OPORTUNIDADE"</formula>
    </cfRule>
  </conditionalFormatting>
  <conditionalFormatting sqref="Z167">
    <cfRule type="cellIs" dxfId="586" priority="531" operator="equal">
      <formula>"NÃO"</formula>
    </cfRule>
    <cfRule type="cellIs" dxfId="585" priority="532" operator="equal">
      <formula>"SIM"</formula>
    </cfRule>
  </conditionalFormatting>
  <conditionalFormatting sqref="Z167">
    <cfRule type="cellIs" dxfId="584" priority="530" operator="equal">
      <formula>"OPORTUNIDADE"</formula>
    </cfRule>
  </conditionalFormatting>
  <conditionalFormatting sqref="Z167">
    <cfRule type="cellIs" dxfId="583" priority="528" operator="equal">
      <formula>"NÃO"</formula>
    </cfRule>
    <cfRule type="cellIs" dxfId="582" priority="529" operator="equal">
      <formula>"SIM"</formula>
    </cfRule>
  </conditionalFormatting>
  <conditionalFormatting sqref="Z167">
    <cfRule type="cellIs" dxfId="581" priority="527" operator="equal">
      <formula>"OPORTUNIDADE"</formula>
    </cfRule>
  </conditionalFormatting>
  <conditionalFormatting sqref="Z167">
    <cfRule type="cellIs" dxfId="580" priority="525" operator="equal">
      <formula>"NÃO"</formula>
    </cfRule>
    <cfRule type="cellIs" dxfId="579" priority="526" operator="equal">
      <formula>"SIM"</formula>
    </cfRule>
  </conditionalFormatting>
  <conditionalFormatting sqref="Z167">
    <cfRule type="cellIs" dxfId="578" priority="524" operator="equal">
      <formula>"OPORTUNIDADE"</formula>
    </cfRule>
  </conditionalFormatting>
  <conditionalFormatting sqref="Z167">
    <cfRule type="cellIs" dxfId="577" priority="522" operator="equal">
      <formula>"NÃO"</formula>
    </cfRule>
    <cfRule type="cellIs" dxfId="576" priority="523" operator="equal">
      <formula>"SIM"</formula>
    </cfRule>
  </conditionalFormatting>
  <conditionalFormatting sqref="Z167">
    <cfRule type="cellIs" dxfId="575" priority="521" operator="equal">
      <formula>"OPORTUNIDADE"</formula>
    </cfRule>
  </conditionalFormatting>
  <conditionalFormatting sqref="Z167">
    <cfRule type="cellIs" dxfId="574" priority="519" operator="equal">
      <formula>"NÃO"</formula>
    </cfRule>
    <cfRule type="cellIs" dxfId="573" priority="520" operator="equal">
      <formula>"SIM"</formula>
    </cfRule>
  </conditionalFormatting>
  <conditionalFormatting sqref="Z167">
    <cfRule type="cellIs" dxfId="572" priority="518" operator="equal">
      <formula>"OPORTUNIDADE"</formula>
    </cfRule>
  </conditionalFormatting>
  <conditionalFormatting sqref="Z167">
    <cfRule type="cellIs" dxfId="571" priority="516" operator="equal">
      <formula>"NÃO"</formula>
    </cfRule>
    <cfRule type="cellIs" dxfId="570" priority="517" operator="equal">
      <formula>"SIM"</formula>
    </cfRule>
  </conditionalFormatting>
  <conditionalFormatting sqref="Z167">
    <cfRule type="cellIs" dxfId="569" priority="515" operator="equal">
      <formula>"OPORTUNIDADE"</formula>
    </cfRule>
  </conditionalFormatting>
  <conditionalFormatting sqref="Z167">
    <cfRule type="cellIs" dxfId="568" priority="513" operator="equal">
      <formula>"NÃO"</formula>
    </cfRule>
    <cfRule type="cellIs" dxfId="567" priority="514" operator="equal">
      <formula>"SIM"</formula>
    </cfRule>
  </conditionalFormatting>
  <conditionalFormatting sqref="Z167">
    <cfRule type="cellIs" dxfId="566" priority="512" operator="equal">
      <formula>"OPORTUNIDADE"</formula>
    </cfRule>
  </conditionalFormatting>
  <conditionalFormatting sqref="Z167">
    <cfRule type="cellIs" dxfId="565" priority="510" operator="equal">
      <formula>"NÃO"</formula>
    </cfRule>
    <cfRule type="cellIs" dxfId="564" priority="511" operator="equal">
      <formula>"SIM"</formula>
    </cfRule>
  </conditionalFormatting>
  <conditionalFormatting sqref="Z167">
    <cfRule type="cellIs" dxfId="563" priority="509" operator="equal">
      <formula>"OPORTUNIDADE"</formula>
    </cfRule>
  </conditionalFormatting>
  <conditionalFormatting sqref="Z167">
    <cfRule type="cellIs" dxfId="562" priority="507" operator="equal">
      <formula>"NÃO"</formula>
    </cfRule>
    <cfRule type="cellIs" dxfId="561" priority="508" operator="equal">
      <formula>"SIM"</formula>
    </cfRule>
  </conditionalFormatting>
  <conditionalFormatting sqref="Z167">
    <cfRule type="cellIs" dxfId="560" priority="506" operator="equal">
      <formula>"OPORTUNIDADE"</formula>
    </cfRule>
  </conditionalFormatting>
  <conditionalFormatting sqref="Z167">
    <cfRule type="cellIs" dxfId="559" priority="504" operator="equal">
      <formula>"NÃO"</formula>
    </cfRule>
    <cfRule type="cellIs" dxfId="558" priority="505" operator="equal">
      <formula>"SIM"</formula>
    </cfRule>
  </conditionalFormatting>
  <conditionalFormatting sqref="Z167">
    <cfRule type="cellIs" dxfId="557" priority="503" operator="equal">
      <formula>"OPORTUNIDADE"</formula>
    </cfRule>
  </conditionalFormatting>
  <conditionalFormatting sqref="Z167">
    <cfRule type="cellIs" dxfId="556" priority="501" operator="equal">
      <formula>"NÃO"</formula>
    </cfRule>
    <cfRule type="cellIs" dxfId="555" priority="502" operator="equal">
      <formula>"SIM"</formula>
    </cfRule>
  </conditionalFormatting>
  <conditionalFormatting sqref="Z167">
    <cfRule type="cellIs" dxfId="554" priority="500" operator="equal">
      <formula>"OPORTUNIDADE"</formula>
    </cfRule>
  </conditionalFormatting>
  <conditionalFormatting sqref="Z167">
    <cfRule type="cellIs" dxfId="553" priority="498" operator="equal">
      <formula>"NÃO"</formula>
    </cfRule>
    <cfRule type="cellIs" dxfId="552" priority="499" operator="equal">
      <formula>"SIM"</formula>
    </cfRule>
  </conditionalFormatting>
  <conditionalFormatting sqref="Y167">
    <cfRule type="cellIs" dxfId="551" priority="497" operator="equal">
      <formula>"OPORTUNIDADE"</formula>
    </cfRule>
  </conditionalFormatting>
  <conditionalFormatting sqref="Y167">
    <cfRule type="cellIs" dxfId="550" priority="495" operator="equal">
      <formula>"NÃO"</formula>
    </cfRule>
    <cfRule type="cellIs" dxfId="549" priority="496" operator="equal">
      <formula>"SIM"</formula>
    </cfRule>
  </conditionalFormatting>
  <conditionalFormatting sqref="Z167">
    <cfRule type="cellIs" dxfId="548" priority="494" operator="equal">
      <formula>"OPORTUNIDADE"</formula>
    </cfRule>
  </conditionalFormatting>
  <conditionalFormatting sqref="Z167">
    <cfRule type="cellIs" dxfId="547" priority="492" operator="equal">
      <formula>"NÃO"</formula>
    </cfRule>
    <cfRule type="cellIs" dxfId="546" priority="493" operator="equal">
      <formula>"SIM"</formula>
    </cfRule>
  </conditionalFormatting>
  <conditionalFormatting sqref="Z167">
    <cfRule type="cellIs" dxfId="545" priority="491" operator="equal">
      <formula>"OPORTUNIDADE"</formula>
    </cfRule>
  </conditionalFormatting>
  <conditionalFormatting sqref="Z167">
    <cfRule type="cellIs" dxfId="544" priority="489" operator="equal">
      <formula>"NÃO"</formula>
    </cfRule>
    <cfRule type="cellIs" dxfId="543" priority="490" operator="equal">
      <formula>"SIM"</formula>
    </cfRule>
  </conditionalFormatting>
  <conditionalFormatting sqref="Z167">
    <cfRule type="cellIs" dxfId="542" priority="488" operator="equal">
      <formula>"OPORTUNIDADE"</formula>
    </cfRule>
  </conditionalFormatting>
  <conditionalFormatting sqref="Z167">
    <cfRule type="cellIs" dxfId="541" priority="486" operator="equal">
      <formula>"NÃO"</formula>
    </cfRule>
    <cfRule type="cellIs" dxfId="540" priority="487" operator="equal">
      <formula>"SIM"</formula>
    </cfRule>
  </conditionalFormatting>
  <conditionalFormatting sqref="Z167">
    <cfRule type="cellIs" dxfId="539" priority="485" operator="equal">
      <formula>"OPORTUNIDADE"</formula>
    </cfRule>
  </conditionalFormatting>
  <conditionalFormatting sqref="Z167">
    <cfRule type="cellIs" dxfId="538" priority="483" operator="equal">
      <formula>"NÃO"</formula>
    </cfRule>
    <cfRule type="cellIs" dxfId="537" priority="484" operator="equal">
      <formula>"SIM"</formula>
    </cfRule>
  </conditionalFormatting>
  <conditionalFormatting sqref="Z167">
    <cfRule type="cellIs" dxfId="536" priority="482" operator="equal">
      <formula>"OPORTUNIDADE"</formula>
    </cfRule>
  </conditionalFormatting>
  <conditionalFormatting sqref="Z167">
    <cfRule type="cellIs" dxfId="535" priority="480" operator="equal">
      <formula>"NÃO"</formula>
    </cfRule>
    <cfRule type="cellIs" dxfId="534" priority="481" operator="equal">
      <formula>"SIM"</formula>
    </cfRule>
  </conditionalFormatting>
  <conditionalFormatting sqref="Y167">
    <cfRule type="cellIs" dxfId="533" priority="479" operator="equal">
      <formula>"OPORTUNIDADE"</formula>
    </cfRule>
  </conditionalFormatting>
  <conditionalFormatting sqref="Y167">
    <cfRule type="cellIs" dxfId="532" priority="477" operator="equal">
      <formula>"NÃO"</formula>
    </cfRule>
    <cfRule type="cellIs" dxfId="531" priority="478" operator="equal">
      <formula>"SIM"</formula>
    </cfRule>
  </conditionalFormatting>
  <conditionalFormatting sqref="Z167">
    <cfRule type="cellIs" dxfId="530" priority="476" operator="equal">
      <formula>"OPORTUNIDADE"</formula>
    </cfRule>
  </conditionalFormatting>
  <conditionalFormatting sqref="Z167">
    <cfRule type="cellIs" dxfId="529" priority="474" operator="equal">
      <formula>"NÃO"</formula>
    </cfRule>
    <cfRule type="cellIs" dxfId="528" priority="475" operator="equal">
      <formula>"SIM"</formula>
    </cfRule>
  </conditionalFormatting>
  <conditionalFormatting sqref="Z167">
    <cfRule type="cellIs" dxfId="527" priority="473" operator="equal">
      <formula>"OPORTUNIDADE"</formula>
    </cfRule>
  </conditionalFormatting>
  <conditionalFormatting sqref="Z167">
    <cfRule type="cellIs" dxfId="526" priority="471" operator="equal">
      <formula>"NÃO"</formula>
    </cfRule>
    <cfRule type="cellIs" dxfId="525" priority="472" operator="equal">
      <formula>"SIM"</formula>
    </cfRule>
  </conditionalFormatting>
  <conditionalFormatting sqref="Z167">
    <cfRule type="cellIs" dxfId="524" priority="470" operator="equal">
      <formula>"OPORTUNIDADE"</formula>
    </cfRule>
  </conditionalFormatting>
  <conditionalFormatting sqref="Z167">
    <cfRule type="cellIs" dxfId="523" priority="468" operator="equal">
      <formula>"NÃO"</formula>
    </cfRule>
    <cfRule type="cellIs" dxfId="522" priority="469" operator="equal">
      <formula>"SIM"</formula>
    </cfRule>
  </conditionalFormatting>
  <conditionalFormatting sqref="Z167">
    <cfRule type="cellIs" dxfId="521" priority="467" operator="equal">
      <formula>"OPORTUNIDADE"</formula>
    </cfRule>
  </conditionalFormatting>
  <conditionalFormatting sqref="Z167">
    <cfRule type="cellIs" dxfId="520" priority="465" operator="equal">
      <formula>"NÃO"</formula>
    </cfRule>
    <cfRule type="cellIs" dxfId="519" priority="466" operator="equal">
      <formula>"SIM"</formula>
    </cfRule>
  </conditionalFormatting>
  <conditionalFormatting sqref="Y167">
    <cfRule type="cellIs" dxfId="518" priority="464" operator="equal">
      <formula>"OPORTUNIDADE"</formula>
    </cfRule>
  </conditionalFormatting>
  <conditionalFormatting sqref="Y167">
    <cfRule type="cellIs" dxfId="517" priority="462" operator="equal">
      <formula>"NÃO"</formula>
    </cfRule>
    <cfRule type="cellIs" dxfId="516" priority="463" operator="equal">
      <formula>"SIM"</formula>
    </cfRule>
  </conditionalFormatting>
  <conditionalFormatting sqref="Z167">
    <cfRule type="cellIs" dxfId="515" priority="461" operator="equal">
      <formula>"OPORTUNIDADE"</formula>
    </cfRule>
  </conditionalFormatting>
  <conditionalFormatting sqref="Z167">
    <cfRule type="cellIs" dxfId="514" priority="459" operator="equal">
      <formula>"NÃO"</formula>
    </cfRule>
    <cfRule type="cellIs" dxfId="513" priority="460" operator="equal">
      <formula>"SIM"</formula>
    </cfRule>
  </conditionalFormatting>
  <conditionalFormatting sqref="Y167:Z167">
    <cfRule type="cellIs" dxfId="512" priority="458" operator="equal">
      <formula>"OPORTUNIDADE"</formula>
    </cfRule>
  </conditionalFormatting>
  <conditionalFormatting sqref="Y167:Z167">
    <cfRule type="cellIs" dxfId="511" priority="456" operator="equal">
      <formula>"NÃO"</formula>
    </cfRule>
    <cfRule type="cellIs" dxfId="510" priority="457" operator="equal">
      <formula>"SIM"</formula>
    </cfRule>
  </conditionalFormatting>
  <conditionalFormatting sqref="Y167:Z167">
    <cfRule type="cellIs" dxfId="509" priority="455" operator="equal">
      <formula>"OPORTUNIDADE"</formula>
    </cfRule>
  </conditionalFormatting>
  <conditionalFormatting sqref="Y167:Z167">
    <cfRule type="cellIs" dxfId="508" priority="453" operator="equal">
      <formula>"NÃO"</formula>
    </cfRule>
    <cfRule type="cellIs" dxfId="507" priority="454" operator="equal">
      <formula>"SIM"</formula>
    </cfRule>
  </conditionalFormatting>
  <conditionalFormatting sqref="Y167:Z167">
    <cfRule type="cellIs" dxfId="506" priority="452" operator="equal">
      <formula>"OPORTUNIDADE"</formula>
    </cfRule>
  </conditionalFormatting>
  <conditionalFormatting sqref="Y167:Z167">
    <cfRule type="cellIs" dxfId="505" priority="450" operator="equal">
      <formula>"NÃO"</formula>
    </cfRule>
    <cfRule type="cellIs" dxfId="504" priority="451" operator="equal">
      <formula>"SIM"</formula>
    </cfRule>
  </conditionalFormatting>
  <conditionalFormatting sqref="Y167">
    <cfRule type="cellIs" dxfId="503" priority="449" operator="equal">
      <formula>"OPORTUNIDADE"</formula>
    </cfRule>
  </conditionalFormatting>
  <conditionalFormatting sqref="Y167">
    <cfRule type="cellIs" dxfId="502" priority="447" operator="equal">
      <formula>"NÃO"</formula>
    </cfRule>
    <cfRule type="cellIs" dxfId="501" priority="448" operator="equal">
      <formula>"SIM"</formula>
    </cfRule>
  </conditionalFormatting>
  <conditionalFormatting sqref="Y167">
    <cfRule type="cellIs" dxfId="500" priority="446" operator="equal">
      <formula>"OPORTUNIDADE"</formula>
    </cfRule>
  </conditionalFormatting>
  <conditionalFormatting sqref="Y167">
    <cfRule type="cellIs" dxfId="499" priority="444" operator="equal">
      <formula>"NÃO"</formula>
    </cfRule>
    <cfRule type="cellIs" dxfId="498" priority="445" operator="equal">
      <formula>"SIM"</formula>
    </cfRule>
  </conditionalFormatting>
  <conditionalFormatting sqref="Y167">
    <cfRule type="cellIs" dxfId="497" priority="443" operator="equal">
      <formula>"OPORTUNIDADE"</formula>
    </cfRule>
  </conditionalFormatting>
  <conditionalFormatting sqref="Y167">
    <cfRule type="cellIs" dxfId="496" priority="441" operator="equal">
      <formula>"NÃO"</formula>
    </cfRule>
    <cfRule type="cellIs" dxfId="495" priority="442" operator="equal">
      <formula>"SIM"</formula>
    </cfRule>
  </conditionalFormatting>
  <conditionalFormatting sqref="Y167">
    <cfRule type="cellIs" dxfId="494" priority="440" operator="equal">
      <formula>"OPORTUNIDADE"</formula>
    </cfRule>
  </conditionalFormatting>
  <conditionalFormatting sqref="Y167">
    <cfRule type="cellIs" dxfId="493" priority="438" operator="equal">
      <formula>"NÃO"</formula>
    </cfRule>
    <cfRule type="cellIs" dxfId="492" priority="439" operator="equal">
      <formula>"SIM"</formula>
    </cfRule>
  </conditionalFormatting>
  <conditionalFormatting sqref="Y167">
    <cfRule type="cellIs" dxfId="491" priority="437" operator="equal">
      <formula>"OPORTUNIDADE"</formula>
    </cfRule>
  </conditionalFormatting>
  <conditionalFormatting sqref="Y167">
    <cfRule type="cellIs" dxfId="490" priority="435" operator="equal">
      <formula>"NÃO"</formula>
    </cfRule>
    <cfRule type="cellIs" dxfId="489" priority="436" operator="equal">
      <formula>"SIM"</formula>
    </cfRule>
  </conditionalFormatting>
  <conditionalFormatting sqref="Y167">
    <cfRule type="cellIs" dxfId="488" priority="434" operator="equal">
      <formula>"OPORTUNIDADE"</formula>
    </cfRule>
  </conditionalFormatting>
  <conditionalFormatting sqref="Y167">
    <cfRule type="cellIs" dxfId="487" priority="432" operator="equal">
      <formula>"NÃO"</formula>
    </cfRule>
    <cfRule type="cellIs" dxfId="486" priority="433" operator="equal">
      <formula>"SIM"</formula>
    </cfRule>
  </conditionalFormatting>
  <conditionalFormatting sqref="Y167">
    <cfRule type="cellIs" dxfId="485" priority="431" operator="equal">
      <formula>"OPORTUNIDADE"</formula>
    </cfRule>
  </conditionalFormatting>
  <conditionalFormatting sqref="Y167">
    <cfRule type="cellIs" dxfId="484" priority="429" operator="equal">
      <formula>"NÃO"</formula>
    </cfRule>
    <cfRule type="cellIs" dxfId="483" priority="430" operator="equal">
      <formula>"SIM"</formula>
    </cfRule>
  </conditionalFormatting>
  <conditionalFormatting sqref="Y171">
    <cfRule type="cellIs" dxfId="482" priority="428" operator="equal">
      <formula>"OPORTUNIDADE"</formula>
    </cfRule>
  </conditionalFormatting>
  <conditionalFormatting sqref="Y171">
    <cfRule type="cellIs" dxfId="481" priority="426" operator="equal">
      <formula>"NÃO"</formula>
    </cfRule>
    <cfRule type="cellIs" dxfId="480" priority="427" operator="equal">
      <formula>"SIM"</formula>
    </cfRule>
  </conditionalFormatting>
  <conditionalFormatting sqref="Y171">
    <cfRule type="cellIs" dxfId="479" priority="425" operator="equal">
      <formula>"OPORTUNIDADE"</formula>
    </cfRule>
  </conditionalFormatting>
  <conditionalFormatting sqref="Y171">
    <cfRule type="cellIs" dxfId="478" priority="423" operator="equal">
      <formula>"NÃO"</formula>
    </cfRule>
    <cfRule type="cellIs" dxfId="477" priority="424" operator="equal">
      <formula>"SIM"</formula>
    </cfRule>
  </conditionalFormatting>
  <conditionalFormatting sqref="Y171">
    <cfRule type="cellIs" dxfId="476" priority="422" operator="equal">
      <formula>"OPORTUNIDADE"</formula>
    </cfRule>
  </conditionalFormatting>
  <conditionalFormatting sqref="Y171">
    <cfRule type="cellIs" dxfId="475" priority="420" operator="equal">
      <formula>"NÃO"</formula>
    </cfRule>
    <cfRule type="cellIs" dxfId="474" priority="421" operator="equal">
      <formula>"SIM"</formula>
    </cfRule>
  </conditionalFormatting>
  <conditionalFormatting sqref="Y171">
    <cfRule type="cellIs" dxfId="473" priority="419" operator="equal">
      <formula>"OPORTUNIDADE"</formula>
    </cfRule>
  </conditionalFormatting>
  <conditionalFormatting sqref="Y171">
    <cfRule type="cellIs" dxfId="472" priority="417" operator="equal">
      <formula>"NÃO"</formula>
    </cfRule>
    <cfRule type="cellIs" dxfId="471" priority="418" operator="equal">
      <formula>"SIM"</formula>
    </cfRule>
  </conditionalFormatting>
  <conditionalFormatting sqref="Y171">
    <cfRule type="cellIs" dxfId="470" priority="416" operator="equal">
      <formula>"OPORTUNIDADE"</formula>
    </cfRule>
  </conditionalFormatting>
  <conditionalFormatting sqref="Y171">
    <cfRule type="cellIs" dxfId="469" priority="414" operator="equal">
      <formula>"NÃO"</formula>
    </cfRule>
    <cfRule type="cellIs" dxfId="468" priority="415" operator="equal">
      <formula>"SIM"</formula>
    </cfRule>
  </conditionalFormatting>
  <conditionalFormatting sqref="Y171">
    <cfRule type="cellIs" dxfId="467" priority="413" operator="equal">
      <formula>"OPORTUNIDADE"</formula>
    </cfRule>
  </conditionalFormatting>
  <conditionalFormatting sqref="Y171">
    <cfRule type="cellIs" dxfId="466" priority="411" operator="equal">
      <formula>"NÃO"</formula>
    </cfRule>
    <cfRule type="cellIs" dxfId="465" priority="412" operator="equal">
      <formula>"SIM"</formula>
    </cfRule>
  </conditionalFormatting>
  <conditionalFormatting sqref="Y171">
    <cfRule type="cellIs" dxfId="464" priority="410" operator="equal">
      <formula>"OPORTUNIDADE"</formula>
    </cfRule>
  </conditionalFormatting>
  <conditionalFormatting sqref="Y171">
    <cfRule type="cellIs" dxfId="463" priority="408" operator="equal">
      <formula>"NÃO"</formula>
    </cfRule>
    <cfRule type="cellIs" dxfId="462" priority="409" operator="equal">
      <formula>"SIM"</formula>
    </cfRule>
  </conditionalFormatting>
  <conditionalFormatting sqref="Y171">
    <cfRule type="cellIs" dxfId="461" priority="407" operator="equal">
      <formula>"OPORTUNIDADE"</formula>
    </cfRule>
  </conditionalFormatting>
  <conditionalFormatting sqref="Y171">
    <cfRule type="cellIs" dxfId="460" priority="405" operator="equal">
      <formula>"NÃO"</formula>
    </cfRule>
    <cfRule type="cellIs" dxfId="459" priority="406" operator="equal">
      <formula>"SIM"</formula>
    </cfRule>
  </conditionalFormatting>
  <conditionalFormatting sqref="Y171">
    <cfRule type="cellIs" dxfId="458" priority="404" operator="equal">
      <formula>"OPORTUNIDADE"</formula>
    </cfRule>
  </conditionalFormatting>
  <conditionalFormatting sqref="Y171">
    <cfRule type="cellIs" dxfId="457" priority="402" operator="equal">
      <formula>"NÃO"</formula>
    </cfRule>
    <cfRule type="cellIs" dxfId="456" priority="403" operator="equal">
      <formula>"SIM"</formula>
    </cfRule>
  </conditionalFormatting>
  <conditionalFormatting sqref="Z171">
    <cfRule type="cellIs" dxfId="455" priority="401" operator="equal">
      <formula>"OPORTUNIDADE"</formula>
    </cfRule>
  </conditionalFormatting>
  <conditionalFormatting sqref="Z171">
    <cfRule type="cellIs" dxfId="454" priority="399" operator="equal">
      <formula>"NÃO"</formula>
    </cfRule>
    <cfRule type="cellIs" dxfId="453" priority="400" operator="equal">
      <formula>"SIM"</formula>
    </cfRule>
  </conditionalFormatting>
  <conditionalFormatting sqref="Z171">
    <cfRule type="cellIs" dxfId="452" priority="398" operator="equal">
      <formula>"OPORTUNIDADE"</formula>
    </cfRule>
  </conditionalFormatting>
  <conditionalFormatting sqref="Z171">
    <cfRule type="cellIs" dxfId="451" priority="396" operator="equal">
      <formula>"NÃO"</formula>
    </cfRule>
    <cfRule type="cellIs" dxfId="450" priority="397" operator="equal">
      <formula>"SIM"</formula>
    </cfRule>
  </conditionalFormatting>
  <conditionalFormatting sqref="Z171">
    <cfRule type="cellIs" dxfId="449" priority="395" operator="equal">
      <formula>"OPORTUNIDADE"</formula>
    </cfRule>
  </conditionalFormatting>
  <conditionalFormatting sqref="Z171">
    <cfRule type="cellIs" dxfId="448" priority="393" operator="equal">
      <formula>"NÃO"</formula>
    </cfRule>
    <cfRule type="cellIs" dxfId="447" priority="394" operator="equal">
      <formula>"SIM"</formula>
    </cfRule>
  </conditionalFormatting>
  <conditionalFormatting sqref="Z171">
    <cfRule type="cellIs" dxfId="446" priority="392" operator="equal">
      <formula>"OPORTUNIDADE"</formula>
    </cfRule>
  </conditionalFormatting>
  <conditionalFormatting sqref="Z171">
    <cfRule type="cellIs" dxfId="445" priority="390" operator="equal">
      <formula>"NÃO"</formula>
    </cfRule>
    <cfRule type="cellIs" dxfId="444" priority="391" operator="equal">
      <formula>"SIM"</formula>
    </cfRule>
  </conditionalFormatting>
  <conditionalFormatting sqref="Z171">
    <cfRule type="cellIs" dxfId="443" priority="389" operator="equal">
      <formula>"OPORTUNIDADE"</formula>
    </cfRule>
  </conditionalFormatting>
  <conditionalFormatting sqref="Z171">
    <cfRule type="cellIs" dxfId="442" priority="387" operator="equal">
      <formula>"NÃO"</formula>
    </cfRule>
    <cfRule type="cellIs" dxfId="441" priority="388" operator="equal">
      <formula>"SIM"</formula>
    </cfRule>
  </conditionalFormatting>
  <conditionalFormatting sqref="Z171">
    <cfRule type="cellIs" dxfId="440" priority="386" operator="equal">
      <formula>"OPORTUNIDADE"</formula>
    </cfRule>
  </conditionalFormatting>
  <conditionalFormatting sqref="Z171">
    <cfRule type="cellIs" dxfId="439" priority="384" operator="equal">
      <formula>"NÃO"</formula>
    </cfRule>
    <cfRule type="cellIs" dxfId="438" priority="385" operator="equal">
      <formula>"SIM"</formula>
    </cfRule>
  </conditionalFormatting>
  <conditionalFormatting sqref="Z171">
    <cfRule type="cellIs" dxfId="437" priority="383" operator="equal">
      <formula>"OPORTUNIDADE"</formula>
    </cfRule>
  </conditionalFormatting>
  <conditionalFormatting sqref="Z171">
    <cfRule type="cellIs" dxfId="436" priority="381" operator="equal">
      <formula>"NÃO"</formula>
    </cfRule>
    <cfRule type="cellIs" dxfId="435" priority="382" operator="equal">
      <formula>"SIM"</formula>
    </cfRule>
  </conditionalFormatting>
  <conditionalFormatting sqref="Z171">
    <cfRule type="cellIs" dxfId="434" priority="380" operator="equal">
      <formula>"OPORTUNIDADE"</formula>
    </cfRule>
  </conditionalFormatting>
  <conditionalFormatting sqref="Z171">
    <cfRule type="cellIs" dxfId="433" priority="378" operator="equal">
      <formula>"NÃO"</formula>
    </cfRule>
    <cfRule type="cellIs" dxfId="432" priority="379" operator="equal">
      <formula>"SIM"</formula>
    </cfRule>
  </conditionalFormatting>
  <conditionalFormatting sqref="Z171">
    <cfRule type="cellIs" dxfId="431" priority="377" operator="equal">
      <formula>"OPORTUNIDADE"</formula>
    </cfRule>
  </conditionalFormatting>
  <conditionalFormatting sqref="Z171">
    <cfRule type="cellIs" dxfId="430" priority="375" operator="equal">
      <formula>"NÃO"</formula>
    </cfRule>
    <cfRule type="cellIs" dxfId="429" priority="376" operator="equal">
      <formula>"SIM"</formula>
    </cfRule>
  </conditionalFormatting>
  <conditionalFormatting sqref="Z171">
    <cfRule type="cellIs" dxfId="428" priority="374" operator="equal">
      <formula>"OPORTUNIDADE"</formula>
    </cfRule>
  </conditionalFormatting>
  <conditionalFormatting sqref="Z171">
    <cfRule type="cellIs" dxfId="427" priority="372" operator="equal">
      <formula>"NÃO"</formula>
    </cfRule>
    <cfRule type="cellIs" dxfId="426" priority="373" operator="equal">
      <formula>"SIM"</formula>
    </cfRule>
  </conditionalFormatting>
  <conditionalFormatting sqref="Z171">
    <cfRule type="cellIs" dxfId="425" priority="371" operator="equal">
      <formula>"OPORTUNIDADE"</formula>
    </cfRule>
  </conditionalFormatting>
  <conditionalFormatting sqref="Z171">
    <cfRule type="cellIs" dxfId="424" priority="369" operator="equal">
      <formula>"NÃO"</formula>
    </cfRule>
    <cfRule type="cellIs" dxfId="423" priority="370" operator="equal">
      <formula>"SIM"</formula>
    </cfRule>
  </conditionalFormatting>
  <conditionalFormatting sqref="Z171">
    <cfRule type="cellIs" dxfId="422" priority="368" operator="equal">
      <formula>"OPORTUNIDADE"</formula>
    </cfRule>
  </conditionalFormatting>
  <conditionalFormatting sqref="Z171">
    <cfRule type="cellIs" dxfId="421" priority="366" operator="equal">
      <formula>"NÃO"</formula>
    </cfRule>
    <cfRule type="cellIs" dxfId="420" priority="367" operator="equal">
      <formula>"SIM"</formula>
    </cfRule>
  </conditionalFormatting>
  <conditionalFormatting sqref="Z171">
    <cfRule type="cellIs" dxfId="419" priority="365" operator="equal">
      <formula>"OPORTUNIDADE"</formula>
    </cfRule>
  </conditionalFormatting>
  <conditionalFormatting sqref="Z171">
    <cfRule type="cellIs" dxfId="418" priority="363" operator="equal">
      <formula>"NÃO"</formula>
    </cfRule>
    <cfRule type="cellIs" dxfId="417" priority="364" operator="equal">
      <formula>"SIM"</formula>
    </cfRule>
  </conditionalFormatting>
  <conditionalFormatting sqref="Z171">
    <cfRule type="cellIs" dxfId="416" priority="362" operator="equal">
      <formula>"OPORTUNIDADE"</formula>
    </cfRule>
  </conditionalFormatting>
  <conditionalFormatting sqref="Z171">
    <cfRule type="cellIs" dxfId="415" priority="360" operator="equal">
      <formula>"NÃO"</formula>
    </cfRule>
    <cfRule type="cellIs" dxfId="414" priority="361" operator="equal">
      <formula>"SIM"</formula>
    </cfRule>
  </conditionalFormatting>
  <conditionalFormatting sqref="Z171">
    <cfRule type="cellIs" dxfId="413" priority="359" operator="equal">
      <formula>"OPORTUNIDADE"</formula>
    </cfRule>
  </conditionalFormatting>
  <conditionalFormatting sqref="Z171">
    <cfRule type="cellIs" dxfId="412" priority="357" operator="equal">
      <formula>"NÃO"</formula>
    </cfRule>
    <cfRule type="cellIs" dxfId="411" priority="358" operator="equal">
      <formula>"SIM"</formula>
    </cfRule>
  </conditionalFormatting>
  <conditionalFormatting sqref="Z171">
    <cfRule type="cellIs" dxfId="410" priority="356" operator="equal">
      <formula>"OPORTUNIDADE"</formula>
    </cfRule>
  </conditionalFormatting>
  <conditionalFormatting sqref="Z171">
    <cfRule type="cellIs" dxfId="409" priority="354" operator="equal">
      <formula>"NÃO"</formula>
    </cfRule>
    <cfRule type="cellIs" dxfId="408" priority="355" operator="equal">
      <formula>"SIM"</formula>
    </cfRule>
  </conditionalFormatting>
  <conditionalFormatting sqref="Z171">
    <cfRule type="cellIs" dxfId="407" priority="353" operator="equal">
      <formula>"OPORTUNIDADE"</formula>
    </cfRule>
  </conditionalFormatting>
  <conditionalFormatting sqref="Z171">
    <cfRule type="cellIs" dxfId="406" priority="351" operator="equal">
      <formula>"NÃO"</formula>
    </cfRule>
    <cfRule type="cellIs" dxfId="405" priority="352" operator="equal">
      <formula>"SIM"</formula>
    </cfRule>
  </conditionalFormatting>
  <conditionalFormatting sqref="Z171">
    <cfRule type="cellIs" dxfId="404" priority="350" operator="equal">
      <formula>"OPORTUNIDADE"</formula>
    </cfRule>
  </conditionalFormatting>
  <conditionalFormatting sqref="Z171">
    <cfRule type="cellIs" dxfId="403" priority="348" operator="equal">
      <formula>"NÃO"</formula>
    </cfRule>
    <cfRule type="cellIs" dxfId="402" priority="349" operator="equal">
      <formula>"SIM"</formula>
    </cfRule>
  </conditionalFormatting>
  <conditionalFormatting sqref="Y171">
    <cfRule type="cellIs" dxfId="401" priority="347" operator="equal">
      <formula>"OPORTUNIDADE"</formula>
    </cfRule>
  </conditionalFormatting>
  <conditionalFormatting sqref="Y171">
    <cfRule type="cellIs" dxfId="400" priority="345" operator="equal">
      <formula>"NÃO"</formula>
    </cfRule>
    <cfRule type="cellIs" dxfId="399" priority="346" operator="equal">
      <formula>"SIM"</formula>
    </cfRule>
  </conditionalFormatting>
  <conditionalFormatting sqref="Z171">
    <cfRule type="cellIs" dxfId="398" priority="344" operator="equal">
      <formula>"OPORTUNIDADE"</formula>
    </cfRule>
  </conditionalFormatting>
  <conditionalFormatting sqref="Z171">
    <cfRule type="cellIs" dxfId="397" priority="342" operator="equal">
      <formula>"NÃO"</formula>
    </cfRule>
    <cfRule type="cellIs" dxfId="396" priority="343" operator="equal">
      <formula>"SIM"</formula>
    </cfRule>
  </conditionalFormatting>
  <conditionalFormatting sqref="Z171">
    <cfRule type="cellIs" dxfId="395" priority="341" operator="equal">
      <formula>"OPORTUNIDADE"</formula>
    </cfRule>
  </conditionalFormatting>
  <conditionalFormatting sqref="Z171">
    <cfRule type="cellIs" dxfId="394" priority="339" operator="equal">
      <formula>"NÃO"</formula>
    </cfRule>
    <cfRule type="cellIs" dxfId="393" priority="340" operator="equal">
      <formula>"SIM"</formula>
    </cfRule>
  </conditionalFormatting>
  <conditionalFormatting sqref="Z171">
    <cfRule type="cellIs" dxfId="392" priority="338" operator="equal">
      <formula>"OPORTUNIDADE"</formula>
    </cfRule>
  </conditionalFormatting>
  <conditionalFormatting sqref="Z171">
    <cfRule type="cellIs" dxfId="391" priority="336" operator="equal">
      <formula>"NÃO"</formula>
    </cfRule>
    <cfRule type="cellIs" dxfId="390" priority="337" operator="equal">
      <formula>"SIM"</formula>
    </cfRule>
  </conditionalFormatting>
  <conditionalFormatting sqref="Z171">
    <cfRule type="cellIs" dxfId="389" priority="335" operator="equal">
      <formula>"OPORTUNIDADE"</formula>
    </cfRule>
  </conditionalFormatting>
  <conditionalFormatting sqref="Z171">
    <cfRule type="cellIs" dxfId="388" priority="333" operator="equal">
      <formula>"NÃO"</formula>
    </cfRule>
    <cfRule type="cellIs" dxfId="387" priority="334" operator="equal">
      <formula>"SIM"</formula>
    </cfRule>
  </conditionalFormatting>
  <conditionalFormatting sqref="Z171">
    <cfRule type="cellIs" dxfId="386" priority="332" operator="equal">
      <formula>"OPORTUNIDADE"</formula>
    </cfRule>
  </conditionalFormatting>
  <conditionalFormatting sqref="Z171">
    <cfRule type="cellIs" dxfId="385" priority="330" operator="equal">
      <formula>"NÃO"</formula>
    </cfRule>
    <cfRule type="cellIs" dxfId="384" priority="331" operator="equal">
      <formula>"SIM"</formula>
    </cfRule>
  </conditionalFormatting>
  <conditionalFormatting sqref="Y171">
    <cfRule type="cellIs" dxfId="383" priority="329" operator="equal">
      <formula>"OPORTUNIDADE"</formula>
    </cfRule>
  </conditionalFormatting>
  <conditionalFormatting sqref="Y171">
    <cfRule type="cellIs" dxfId="382" priority="327" operator="equal">
      <formula>"NÃO"</formula>
    </cfRule>
    <cfRule type="cellIs" dxfId="381" priority="328" operator="equal">
      <formula>"SIM"</formula>
    </cfRule>
  </conditionalFormatting>
  <conditionalFormatting sqref="Z171">
    <cfRule type="cellIs" dxfId="380" priority="326" operator="equal">
      <formula>"OPORTUNIDADE"</formula>
    </cfRule>
  </conditionalFormatting>
  <conditionalFormatting sqref="Z171">
    <cfRule type="cellIs" dxfId="379" priority="324" operator="equal">
      <formula>"NÃO"</formula>
    </cfRule>
    <cfRule type="cellIs" dxfId="378" priority="325" operator="equal">
      <formula>"SIM"</formula>
    </cfRule>
  </conditionalFormatting>
  <conditionalFormatting sqref="Z171">
    <cfRule type="cellIs" dxfId="377" priority="323" operator="equal">
      <formula>"OPORTUNIDADE"</formula>
    </cfRule>
  </conditionalFormatting>
  <conditionalFormatting sqref="Z171">
    <cfRule type="cellIs" dxfId="376" priority="321" operator="equal">
      <formula>"NÃO"</formula>
    </cfRule>
    <cfRule type="cellIs" dxfId="375" priority="322" operator="equal">
      <formula>"SIM"</formula>
    </cfRule>
  </conditionalFormatting>
  <conditionalFormatting sqref="Z171">
    <cfRule type="cellIs" dxfId="374" priority="320" operator="equal">
      <formula>"OPORTUNIDADE"</formula>
    </cfRule>
  </conditionalFormatting>
  <conditionalFormatting sqref="Z171">
    <cfRule type="cellIs" dxfId="373" priority="318" operator="equal">
      <formula>"NÃO"</formula>
    </cfRule>
    <cfRule type="cellIs" dxfId="372" priority="319" operator="equal">
      <formula>"SIM"</formula>
    </cfRule>
  </conditionalFormatting>
  <conditionalFormatting sqref="Z171">
    <cfRule type="cellIs" dxfId="371" priority="317" operator="equal">
      <formula>"OPORTUNIDADE"</formula>
    </cfRule>
  </conditionalFormatting>
  <conditionalFormatting sqref="Z171">
    <cfRule type="cellIs" dxfId="370" priority="315" operator="equal">
      <formula>"NÃO"</formula>
    </cfRule>
    <cfRule type="cellIs" dxfId="369" priority="316" operator="equal">
      <formula>"SIM"</formula>
    </cfRule>
  </conditionalFormatting>
  <conditionalFormatting sqref="Y171">
    <cfRule type="cellIs" dxfId="368" priority="314" operator="equal">
      <formula>"OPORTUNIDADE"</formula>
    </cfRule>
  </conditionalFormatting>
  <conditionalFormatting sqref="Y171">
    <cfRule type="cellIs" dxfId="367" priority="312" operator="equal">
      <formula>"NÃO"</formula>
    </cfRule>
    <cfRule type="cellIs" dxfId="366" priority="313" operator="equal">
      <formula>"SIM"</formula>
    </cfRule>
  </conditionalFormatting>
  <conditionalFormatting sqref="Z171">
    <cfRule type="cellIs" dxfId="365" priority="311" operator="equal">
      <formula>"OPORTUNIDADE"</formula>
    </cfRule>
  </conditionalFormatting>
  <conditionalFormatting sqref="Z171">
    <cfRule type="cellIs" dxfId="364" priority="309" operator="equal">
      <formula>"NÃO"</formula>
    </cfRule>
    <cfRule type="cellIs" dxfId="363" priority="310" operator="equal">
      <formula>"SIM"</formula>
    </cfRule>
  </conditionalFormatting>
  <conditionalFormatting sqref="Y171:Z171">
    <cfRule type="cellIs" dxfId="362" priority="308" operator="equal">
      <formula>"OPORTUNIDADE"</formula>
    </cfRule>
  </conditionalFormatting>
  <conditionalFormatting sqref="Y171:Z171">
    <cfRule type="cellIs" dxfId="361" priority="306" operator="equal">
      <formula>"NÃO"</formula>
    </cfRule>
    <cfRule type="cellIs" dxfId="360" priority="307" operator="equal">
      <formula>"SIM"</formula>
    </cfRule>
  </conditionalFormatting>
  <conditionalFormatting sqref="Y171:Z171">
    <cfRule type="cellIs" dxfId="359" priority="305" operator="equal">
      <formula>"OPORTUNIDADE"</formula>
    </cfRule>
  </conditionalFormatting>
  <conditionalFormatting sqref="Y171:Z171">
    <cfRule type="cellIs" dxfId="358" priority="303" operator="equal">
      <formula>"NÃO"</formula>
    </cfRule>
    <cfRule type="cellIs" dxfId="357" priority="304" operator="equal">
      <formula>"SIM"</formula>
    </cfRule>
  </conditionalFormatting>
  <conditionalFormatting sqref="Y171:Z171">
    <cfRule type="cellIs" dxfId="356" priority="302" operator="equal">
      <formula>"OPORTUNIDADE"</formula>
    </cfRule>
  </conditionalFormatting>
  <conditionalFormatting sqref="Y171:Z171">
    <cfRule type="cellIs" dxfId="355" priority="300" operator="equal">
      <formula>"NÃO"</formula>
    </cfRule>
    <cfRule type="cellIs" dxfId="354" priority="301" operator="equal">
      <formula>"SIM"</formula>
    </cfRule>
  </conditionalFormatting>
  <conditionalFormatting sqref="Y171">
    <cfRule type="cellIs" dxfId="353" priority="299" operator="equal">
      <formula>"OPORTUNIDADE"</formula>
    </cfRule>
  </conditionalFormatting>
  <conditionalFormatting sqref="Y171">
    <cfRule type="cellIs" dxfId="352" priority="297" operator="equal">
      <formula>"NÃO"</formula>
    </cfRule>
    <cfRule type="cellIs" dxfId="351" priority="298" operator="equal">
      <formula>"SIM"</formula>
    </cfRule>
  </conditionalFormatting>
  <conditionalFormatting sqref="Y171">
    <cfRule type="cellIs" dxfId="350" priority="296" operator="equal">
      <formula>"OPORTUNIDADE"</formula>
    </cfRule>
  </conditionalFormatting>
  <conditionalFormatting sqref="Y171">
    <cfRule type="cellIs" dxfId="349" priority="294" operator="equal">
      <formula>"NÃO"</formula>
    </cfRule>
    <cfRule type="cellIs" dxfId="348" priority="295" operator="equal">
      <formula>"SIM"</formula>
    </cfRule>
  </conditionalFormatting>
  <conditionalFormatting sqref="Y171">
    <cfRule type="cellIs" dxfId="347" priority="293" operator="equal">
      <formula>"OPORTUNIDADE"</formula>
    </cfRule>
  </conditionalFormatting>
  <conditionalFormatting sqref="Y171">
    <cfRule type="cellIs" dxfId="346" priority="291" operator="equal">
      <formula>"NÃO"</formula>
    </cfRule>
    <cfRule type="cellIs" dxfId="345" priority="292" operator="equal">
      <formula>"SIM"</formula>
    </cfRule>
  </conditionalFormatting>
  <conditionalFormatting sqref="Y171">
    <cfRule type="cellIs" dxfId="344" priority="290" operator="equal">
      <formula>"OPORTUNIDADE"</formula>
    </cfRule>
  </conditionalFormatting>
  <conditionalFormatting sqref="Y171">
    <cfRule type="cellIs" dxfId="343" priority="288" operator="equal">
      <formula>"NÃO"</formula>
    </cfRule>
    <cfRule type="cellIs" dxfId="342" priority="289" operator="equal">
      <formula>"SIM"</formula>
    </cfRule>
  </conditionalFormatting>
  <conditionalFormatting sqref="Y171">
    <cfRule type="cellIs" dxfId="341" priority="287" operator="equal">
      <formula>"OPORTUNIDADE"</formula>
    </cfRule>
  </conditionalFormatting>
  <conditionalFormatting sqref="Y171">
    <cfRule type="cellIs" dxfId="340" priority="285" operator="equal">
      <formula>"NÃO"</formula>
    </cfRule>
    <cfRule type="cellIs" dxfId="339" priority="286" operator="equal">
      <formula>"SIM"</formula>
    </cfRule>
  </conditionalFormatting>
  <conditionalFormatting sqref="Y171">
    <cfRule type="cellIs" dxfId="338" priority="284" operator="equal">
      <formula>"OPORTUNIDADE"</formula>
    </cfRule>
  </conditionalFormatting>
  <conditionalFormatting sqref="Y171">
    <cfRule type="cellIs" dxfId="337" priority="282" operator="equal">
      <formula>"NÃO"</formula>
    </cfRule>
    <cfRule type="cellIs" dxfId="336" priority="283" operator="equal">
      <formula>"SIM"</formula>
    </cfRule>
  </conditionalFormatting>
  <conditionalFormatting sqref="Y171">
    <cfRule type="cellIs" dxfId="335" priority="281" operator="equal">
      <formula>"OPORTUNIDADE"</formula>
    </cfRule>
  </conditionalFormatting>
  <conditionalFormatting sqref="Y171">
    <cfRule type="cellIs" dxfId="334" priority="279" operator="equal">
      <formula>"NÃO"</formula>
    </cfRule>
    <cfRule type="cellIs" dxfId="333" priority="280" operator="equal">
      <formula>"SIM"</formula>
    </cfRule>
  </conditionalFormatting>
  <conditionalFormatting sqref="Y177:Z177">
    <cfRule type="cellIs" dxfId="332" priority="278" operator="equal">
      <formula>"OPORTUNIDADE"</formula>
    </cfRule>
  </conditionalFormatting>
  <conditionalFormatting sqref="Y177:Z177">
    <cfRule type="cellIs" dxfId="331" priority="276" operator="equal">
      <formula>"NÃO"</formula>
    </cfRule>
    <cfRule type="cellIs" dxfId="330" priority="277" operator="equal">
      <formula>"SIM"</formula>
    </cfRule>
  </conditionalFormatting>
  <conditionalFormatting sqref="Y178:Z178">
    <cfRule type="cellIs" dxfId="329" priority="275" operator="equal">
      <formula>"OPORTUNIDADE"</formula>
    </cfRule>
  </conditionalFormatting>
  <conditionalFormatting sqref="Y178:Z178">
    <cfRule type="cellIs" dxfId="328" priority="273" operator="equal">
      <formula>"NÃO"</formula>
    </cfRule>
    <cfRule type="cellIs" dxfId="327" priority="274" operator="equal">
      <formula>"SIM"</formula>
    </cfRule>
  </conditionalFormatting>
  <conditionalFormatting sqref="Y178:Z178">
    <cfRule type="cellIs" dxfId="326" priority="272" operator="equal">
      <formula>"OPORTUNIDADE"</formula>
    </cfRule>
  </conditionalFormatting>
  <conditionalFormatting sqref="Y178:Z178">
    <cfRule type="cellIs" dxfId="325" priority="270" operator="equal">
      <formula>"NÃO"</formula>
    </cfRule>
    <cfRule type="cellIs" dxfId="324" priority="271" operator="equal">
      <formula>"SIM"</formula>
    </cfRule>
  </conditionalFormatting>
  <conditionalFormatting sqref="Y177:Z177">
    <cfRule type="cellIs" dxfId="323" priority="269" operator="equal">
      <formula>"OPORTUNIDADE"</formula>
    </cfRule>
  </conditionalFormatting>
  <conditionalFormatting sqref="Y177:Z177">
    <cfRule type="cellIs" dxfId="322" priority="267" operator="equal">
      <formula>"NÃO"</formula>
    </cfRule>
    <cfRule type="cellIs" dxfId="321" priority="268" operator="equal">
      <formula>"SIM"</formula>
    </cfRule>
  </conditionalFormatting>
  <conditionalFormatting sqref="Y177:Z177">
    <cfRule type="cellIs" dxfId="320" priority="266" operator="equal">
      <formula>"OPORTUNIDADE"</formula>
    </cfRule>
  </conditionalFormatting>
  <conditionalFormatting sqref="Y177:Z177">
    <cfRule type="cellIs" dxfId="319" priority="264" operator="equal">
      <formula>"NÃO"</formula>
    </cfRule>
    <cfRule type="cellIs" dxfId="318" priority="265" operator="equal">
      <formula>"SIM"</formula>
    </cfRule>
  </conditionalFormatting>
  <conditionalFormatting sqref="Y178:Z178">
    <cfRule type="cellIs" dxfId="317" priority="263" operator="equal">
      <formula>"OPORTUNIDADE"</formula>
    </cfRule>
  </conditionalFormatting>
  <conditionalFormatting sqref="Y178:Z178">
    <cfRule type="cellIs" dxfId="316" priority="261" operator="equal">
      <formula>"NÃO"</formula>
    </cfRule>
    <cfRule type="cellIs" dxfId="315" priority="262" operator="equal">
      <formula>"SIM"</formula>
    </cfRule>
  </conditionalFormatting>
  <conditionalFormatting sqref="Y178:Z178">
    <cfRule type="cellIs" dxfId="314" priority="260" operator="equal">
      <formula>"OPORTUNIDADE"</formula>
    </cfRule>
  </conditionalFormatting>
  <conditionalFormatting sqref="Y178:Z178">
    <cfRule type="cellIs" dxfId="313" priority="258" operator="equal">
      <formula>"NÃO"</formula>
    </cfRule>
    <cfRule type="cellIs" dxfId="312" priority="259" operator="equal">
      <formula>"SIM"</formula>
    </cfRule>
  </conditionalFormatting>
  <conditionalFormatting sqref="Y178:Z178">
    <cfRule type="cellIs" dxfId="311" priority="257" operator="equal">
      <formula>"OPORTUNIDADE"</formula>
    </cfRule>
  </conditionalFormatting>
  <conditionalFormatting sqref="Y178:Z178">
    <cfRule type="cellIs" dxfId="310" priority="255" operator="equal">
      <formula>"NÃO"</formula>
    </cfRule>
    <cfRule type="cellIs" dxfId="309" priority="256" operator="equal">
      <formula>"SIM"</formula>
    </cfRule>
  </conditionalFormatting>
  <conditionalFormatting sqref="Y179:Z179">
    <cfRule type="cellIs" dxfId="308" priority="254" operator="equal">
      <formula>"OPORTUNIDADE"</formula>
    </cfRule>
  </conditionalFormatting>
  <conditionalFormatting sqref="Y179:Z179">
    <cfRule type="cellIs" dxfId="307" priority="252" operator="equal">
      <formula>"NÃO"</formula>
    </cfRule>
    <cfRule type="cellIs" dxfId="306" priority="253" operator="equal">
      <formula>"SIM"</formula>
    </cfRule>
  </conditionalFormatting>
  <conditionalFormatting sqref="Y179:Z179">
    <cfRule type="cellIs" dxfId="305" priority="251" operator="equal">
      <formula>"OPORTUNIDADE"</formula>
    </cfRule>
  </conditionalFormatting>
  <conditionalFormatting sqref="Y179:Z179">
    <cfRule type="cellIs" dxfId="304" priority="249" operator="equal">
      <formula>"NÃO"</formula>
    </cfRule>
    <cfRule type="cellIs" dxfId="303" priority="250" operator="equal">
      <formula>"SIM"</formula>
    </cfRule>
  </conditionalFormatting>
  <conditionalFormatting sqref="Y178:Z178">
    <cfRule type="cellIs" dxfId="302" priority="248" operator="equal">
      <formula>"OPORTUNIDADE"</formula>
    </cfRule>
  </conditionalFormatting>
  <conditionalFormatting sqref="Y178:Z178">
    <cfRule type="cellIs" dxfId="301" priority="246" operator="equal">
      <formula>"NÃO"</formula>
    </cfRule>
    <cfRule type="cellIs" dxfId="300" priority="247" operator="equal">
      <formula>"SIM"</formula>
    </cfRule>
  </conditionalFormatting>
  <conditionalFormatting sqref="Y178:Z178">
    <cfRule type="cellIs" dxfId="299" priority="245" operator="equal">
      <formula>"OPORTUNIDADE"</formula>
    </cfRule>
  </conditionalFormatting>
  <conditionalFormatting sqref="Y178:Z178">
    <cfRule type="cellIs" dxfId="298" priority="243" operator="equal">
      <formula>"NÃO"</formula>
    </cfRule>
    <cfRule type="cellIs" dxfId="297" priority="244" operator="equal">
      <formula>"SIM"</formula>
    </cfRule>
  </conditionalFormatting>
  <conditionalFormatting sqref="Y179:Z179">
    <cfRule type="cellIs" dxfId="296" priority="242" operator="equal">
      <formula>"OPORTUNIDADE"</formula>
    </cfRule>
  </conditionalFormatting>
  <conditionalFormatting sqref="Y179:Z179">
    <cfRule type="cellIs" dxfId="295" priority="240" operator="equal">
      <formula>"NÃO"</formula>
    </cfRule>
    <cfRule type="cellIs" dxfId="294" priority="241" operator="equal">
      <formula>"SIM"</formula>
    </cfRule>
  </conditionalFormatting>
  <conditionalFormatting sqref="Y179:Z179">
    <cfRule type="cellIs" dxfId="293" priority="239" operator="equal">
      <formula>"OPORTUNIDADE"</formula>
    </cfRule>
  </conditionalFormatting>
  <conditionalFormatting sqref="Y179:Z179">
    <cfRule type="cellIs" dxfId="292" priority="237" operator="equal">
      <formula>"NÃO"</formula>
    </cfRule>
    <cfRule type="cellIs" dxfId="291" priority="238" operator="equal">
      <formula>"SIM"</formula>
    </cfRule>
  </conditionalFormatting>
  <conditionalFormatting sqref="Y178:Z178">
    <cfRule type="cellIs" dxfId="290" priority="236" operator="equal">
      <formula>"OPORTUNIDADE"</formula>
    </cfRule>
  </conditionalFormatting>
  <conditionalFormatting sqref="Y178:Z178">
    <cfRule type="cellIs" dxfId="289" priority="234" operator="equal">
      <formula>"NÃO"</formula>
    </cfRule>
    <cfRule type="cellIs" dxfId="288" priority="235" operator="equal">
      <formula>"SIM"</formula>
    </cfRule>
  </conditionalFormatting>
  <conditionalFormatting sqref="Y179:Z179">
    <cfRule type="cellIs" dxfId="287" priority="233" operator="equal">
      <formula>"OPORTUNIDADE"</formula>
    </cfRule>
  </conditionalFormatting>
  <conditionalFormatting sqref="Y179:Z179">
    <cfRule type="cellIs" dxfId="286" priority="231" operator="equal">
      <formula>"NÃO"</formula>
    </cfRule>
    <cfRule type="cellIs" dxfId="285" priority="232" operator="equal">
      <formula>"SIM"</formula>
    </cfRule>
  </conditionalFormatting>
  <conditionalFormatting sqref="Y179:Z179">
    <cfRule type="cellIs" dxfId="284" priority="230" operator="equal">
      <formula>"OPORTUNIDADE"</formula>
    </cfRule>
  </conditionalFormatting>
  <conditionalFormatting sqref="Y179:Z179">
    <cfRule type="cellIs" dxfId="283" priority="228" operator="equal">
      <formula>"NÃO"</formula>
    </cfRule>
    <cfRule type="cellIs" dxfId="282" priority="229" operator="equal">
      <formula>"SIM"</formula>
    </cfRule>
  </conditionalFormatting>
  <conditionalFormatting sqref="Y178:Z178">
    <cfRule type="cellIs" dxfId="281" priority="227" operator="equal">
      <formula>"OPORTUNIDADE"</formula>
    </cfRule>
  </conditionalFormatting>
  <conditionalFormatting sqref="Y178:Z178">
    <cfRule type="cellIs" dxfId="280" priority="225" operator="equal">
      <formula>"NÃO"</formula>
    </cfRule>
    <cfRule type="cellIs" dxfId="279" priority="226" operator="equal">
      <formula>"SIM"</formula>
    </cfRule>
  </conditionalFormatting>
  <conditionalFormatting sqref="Y178:Z178">
    <cfRule type="cellIs" dxfId="278" priority="224" operator="equal">
      <formula>"OPORTUNIDADE"</formula>
    </cfRule>
  </conditionalFormatting>
  <conditionalFormatting sqref="Y178:Z178">
    <cfRule type="cellIs" dxfId="277" priority="222" operator="equal">
      <formula>"NÃO"</formula>
    </cfRule>
    <cfRule type="cellIs" dxfId="276" priority="223" operator="equal">
      <formula>"SIM"</formula>
    </cfRule>
  </conditionalFormatting>
  <conditionalFormatting sqref="Y179:Z179">
    <cfRule type="cellIs" dxfId="275" priority="221" operator="equal">
      <formula>"OPORTUNIDADE"</formula>
    </cfRule>
  </conditionalFormatting>
  <conditionalFormatting sqref="Y179:Z179">
    <cfRule type="cellIs" dxfId="274" priority="219" operator="equal">
      <formula>"NÃO"</formula>
    </cfRule>
    <cfRule type="cellIs" dxfId="273" priority="220" operator="equal">
      <formula>"SIM"</formula>
    </cfRule>
  </conditionalFormatting>
  <conditionalFormatting sqref="Y179:Z179">
    <cfRule type="cellIs" dxfId="272" priority="218" operator="equal">
      <formula>"OPORTUNIDADE"</formula>
    </cfRule>
  </conditionalFormatting>
  <conditionalFormatting sqref="Y179:Z179">
    <cfRule type="cellIs" dxfId="271" priority="216" operator="equal">
      <formula>"NÃO"</formula>
    </cfRule>
    <cfRule type="cellIs" dxfId="270" priority="217" operator="equal">
      <formula>"SIM"</formula>
    </cfRule>
  </conditionalFormatting>
  <conditionalFormatting sqref="Y179:Z179">
    <cfRule type="cellIs" dxfId="269" priority="215" operator="equal">
      <formula>"OPORTUNIDADE"</formula>
    </cfRule>
  </conditionalFormatting>
  <conditionalFormatting sqref="Y179:Z179">
    <cfRule type="cellIs" dxfId="268" priority="213" operator="equal">
      <formula>"NÃO"</formula>
    </cfRule>
    <cfRule type="cellIs" dxfId="267" priority="214" operator="equal">
      <formula>"SIM"</formula>
    </cfRule>
  </conditionalFormatting>
  <conditionalFormatting sqref="Y180:Z180">
    <cfRule type="cellIs" dxfId="266" priority="212" operator="equal">
      <formula>"OPORTUNIDADE"</formula>
    </cfRule>
  </conditionalFormatting>
  <conditionalFormatting sqref="Y180:Z180">
    <cfRule type="cellIs" dxfId="265" priority="210" operator="equal">
      <formula>"NÃO"</formula>
    </cfRule>
    <cfRule type="cellIs" dxfId="264" priority="211" operator="equal">
      <formula>"SIM"</formula>
    </cfRule>
  </conditionalFormatting>
  <conditionalFormatting sqref="Y180:Z180">
    <cfRule type="cellIs" dxfId="263" priority="209" operator="equal">
      <formula>"OPORTUNIDADE"</formula>
    </cfRule>
  </conditionalFormatting>
  <conditionalFormatting sqref="Y180:Z180">
    <cfRule type="cellIs" dxfId="262" priority="207" operator="equal">
      <formula>"NÃO"</formula>
    </cfRule>
    <cfRule type="cellIs" dxfId="261" priority="208" operator="equal">
      <formula>"SIM"</formula>
    </cfRule>
  </conditionalFormatting>
  <conditionalFormatting sqref="Y179:Z179">
    <cfRule type="cellIs" dxfId="260" priority="206" operator="equal">
      <formula>"OPORTUNIDADE"</formula>
    </cfRule>
  </conditionalFormatting>
  <conditionalFormatting sqref="Y179:Z179">
    <cfRule type="cellIs" dxfId="259" priority="204" operator="equal">
      <formula>"NÃO"</formula>
    </cfRule>
    <cfRule type="cellIs" dxfId="258" priority="205" operator="equal">
      <formula>"SIM"</formula>
    </cfRule>
  </conditionalFormatting>
  <conditionalFormatting sqref="Y179:Z179">
    <cfRule type="cellIs" dxfId="257" priority="203" operator="equal">
      <formula>"OPORTUNIDADE"</formula>
    </cfRule>
  </conditionalFormatting>
  <conditionalFormatting sqref="Y179:Z179">
    <cfRule type="cellIs" dxfId="256" priority="201" operator="equal">
      <formula>"NÃO"</formula>
    </cfRule>
    <cfRule type="cellIs" dxfId="255" priority="202" operator="equal">
      <formula>"SIM"</formula>
    </cfRule>
  </conditionalFormatting>
  <conditionalFormatting sqref="Y180:Z180">
    <cfRule type="cellIs" dxfId="254" priority="200" operator="equal">
      <formula>"OPORTUNIDADE"</formula>
    </cfRule>
  </conditionalFormatting>
  <conditionalFormatting sqref="Y180:Z180">
    <cfRule type="cellIs" dxfId="253" priority="198" operator="equal">
      <formula>"NÃO"</formula>
    </cfRule>
    <cfRule type="cellIs" dxfId="252" priority="199" operator="equal">
      <formula>"SIM"</formula>
    </cfRule>
  </conditionalFormatting>
  <conditionalFormatting sqref="Y180:Z180">
    <cfRule type="cellIs" dxfId="251" priority="197" operator="equal">
      <formula>"OPORTUNIDADE"</formula>
    </cfRule>
  </conditionalFormatting>
  <conditionalFormatting sqref="Y180:Z180">
    <cfRule type="cellIs" dxfId="250" priority="195" operator="equal">
      <formula>"NÃO"</formula>
    </cfRule>
    <cfRule type="cellIs" dxfId="249" priority="196" operator="equal">
      <formula>"SIM"</formula>
    </cfRule>
  </conditionalFormatting>
  <conditionalFormatting sqref="Z176">
    <cfRule type="cellIs" dxfId="248" priority="194" operator="equal">
      <formula>"OPORTUNIDADE"</formula>
    </cfRule>
  </conditionalFormatting>
  <conditionalFormatting sqref="Z176">
    <cfRule type="cellIs" dxfId="247" priority="192" operator="equal">
      <formula>"NÃO"</formula>
    </cfRule>
    <cfRule type="cellIs" dxfId="246" priority="193" operator="equal">
      <formula>"SIM"</formula>
    </cfRule>
  </conditionalFormatting>
  <conditionalFormatting sqref="Z176">
    <cfRule type="cellIs" dxfId="245" priority="191" operator="equal">
      <formula>"OPORTUNIDADE"</formula>
    </cfRule>
  </conditionalFormatting>
  <conditionalFormatting sqref="Z176">
    <cfRule type="cellIs" dxfId="244" priority="189" operator="equal">
      <formula>"NÃO"</formula>
    </cfRule>
    <cfRule type="cellIs" dxfId="243" priority="190" operator="equal">
      <formula>"SIM"</formula>
    </cfRule>
  </conditionalFormatting>
  <conditionalFormatting sqref="Z176">
    <cfRule type="cellIs" dxfId="242" priority="188" operator="equal">
      <formula>"OPORTUNIDADE"</formula>
    </cfRule>
  </conditionalFormatting>
  <conditionalFormatting sqref="Z176">
    <cfRule type="cellIs" dxfId="241" priority="186" operator="equal">
      <formula>"NÃO"</formula>
    </cfRule>
    <cfRule type="cellIs" dxfId="240" priority="187" operator="equal">
      <formula>"SIM"</formula>
    </cfRule>
  </conditionalFormatting>
  <conditionalFormatting sqref="Z176">
    <cfRule type="cellIs" dxfId="239" priority="185" operator="equal">
      <formula>"OPORTUNIDADE"</formula>
    </cfRule>
  </conditionalFormatting>
  <conditionalFormatting sqref="Z176">
    <cfRule type="cellIs" dxfId="238" priority="183" operator="equal">
      <formula>"NÃO"</formula>
    </cfRule>
    <cfRule type="cellIs" dxfId="237" priority="184" operator="equal">
      <formula>"SIM"</formula>
    </cfRule>
  </conditionalFormatting>
  <conditionalFormatting sqref="Z176">
    <cfRule type="cellIs" dxfId="236" priority="182" operator="equal">
      <formula>"OPORTUNIDADE"</formula>
    </cfRule>
  </conditionalFormatting>
  <conditionalFormatting sqref="Z176">
    <cfRule type="cellIs" dxfId="235" priority="180" operator="equal">
      <formula>"NÃO"</formula>
    </cfRule>
    <cfRule type="cellIs" dxfId="234" priority="181" operator="equal">
      <formula>"SIM"</formula>
    </cfRule>
  </conditionalFormatting>
  <conditionalFormatting sqref="Z176">
    <cfRule type="cellIs" dxfId="233" priority="179" operator="equal">
      <formula>"OPORTUNIDADE"</formula>
    </cfRule>
  </conditionalFormatting>
  <conditionalFormatting sqref="Z176">
    <cfRule type="cellIs" dxfId="232" priority="177" operator="equal">
      <formula>"NÃO"</formula>
    </cfRule>
    <cfRule type="cellIs" dxfId="231" priority="178" operator="equal">
      <formula>"SIM"</formula>
    </cfRule>
  </conditionalFormatting>
  <conditionalFormatting sqref="Y176">
    <cfRule type="cellIs" dxfId="230" priority="176" operator="equal">
      <formula>"OPORTUNIDADE"</formula>
    </cfRule>
  </conditionalFormatting>
  <conditionalFormatting sqref="Y176">
    <cfRule type="cellIs" dxfId="229" priority="174" operator="equal">
      <formula>"NÃO"</formula>
    </cfRule>
    <cfRule type="cellIs" dxfId="228" priority="175" operator="equal">
      <formula>"SIM"</formula>
    </cfRule>
  </conditionalFormatting>
  <conditionalFormatting sqref="Z176">
    <cfRule type="cellIs" dxfId="227" priority="173" operator="equal">
      <formula>"OPORTUNIDADE"</formula>
    </cfRule>
  </conditionalFormatting>
  <conditionalFormatting sqref="Z176">
    <cfRule type="cellIs" dxfId="226" priority="171" operator="equal">
      <formula>"NÃO"</formula>
    </cfRule>
    <cfRule type="cellIs" dxfId="225" priority="172" operator="equal">
      <formula>"SIM"</formula>
    </cfRule>
  </conditionalFormatting>
  <conditionalFormatting sqref="Z176">
    <cfRule type="cellIs" dxfId="224" priority="170" operator="equal">
      <formula>"OPORTUNIDADE"</formula>
    </cfRule>
  </conditionalFormatting>
  <conditionalFormatting sqref="Z176">
    <cfRule type="cellIs" dxfId="223" priority="168" operator="equal">
      <formula>"NÃO"</formula>
    </cfRule>
    <cfRule type="cellIs" dxfId="222" priority="169" operator="equal">
      <formula>"SIM"</formula>
    </cfRule>
  </conditionalFormatting>
  <conditionalFormatting sqref="Z176">
    <cfRule type="cellIs" dxfId="221" priority="167" operator="equal">
      <formula>"OPORTUNIDADE"</formula>
    </cfRule>
  </conditionalFormatting>
  <conditionalFormatting sqref="Z176">
    <cfRule type="cellIs" dxfId="220" priority="165" operator="equal">
      <formula>"NÃO"</formula>
    </cfRule>
    <cfRule type="cellIs" dxfId="219" priority="166" operator="equal">
      <formula>"SIM"</formula>
    </cfRule>
  </conditionalFormatting>
  <conditionalFormatting sqref="Z176">
    <cfRule type="cellIs" dxfId="218" priority="164" operator="equal">
      <formula>"OPORTUNIDADE"</formula>
    </cfRule>
  </conditionalFormatting>
  <conditionalFormatting sqref="Z176">
    <cfRule type="cellIs" dxfId="217" priority="162" operator="equal">
      <formula>"NÃO"</formula>
    </cfRule>
    <cfRule type="cellIs" dxfId="216" priority="163" operator="equal">
      <formula>"SIM"</formula>
    </cfRule>
  </conditionalFormatting>
  <conditionalFormatting sqref="Z176">
    <cfRule type="cellIs" dxfId="215" priority="161" operator="equal">
      <formula>"OPORTUNIDADE"</formula>
    </cfRule>
  </conditionalFormatting>
  <conditionalFormatting sqref="Z176">
    <cfRule type="cellIs" dxfId="214" priority="159" operator="equal">
      <formula>"NÃO"</formula>
    </cfRule>
    <cfRule type="cellIs" dxfId="213" priority="160" operator="equal">
      <formula>"SIM"</formula>
    </cfRule>
  </conditionalFormatting>
  <conditionalFormatting sqref="Z176">
    <cfRule type="cellIs" dxfId="212" priority="158" operator="equal">
      <formula>"OPORTUNIDADE"</formula>
    </cfRule>
  </conditionalFormatting>
  <conditionalFormatting sqref="Z176">
    <cfRule type="cellIs" dxfId="211" priority="156" operator="equal">
      <formula>"NÃO"</formula>
    </cfRule>
    <cfRule type="cellIs" dxfId="210" priority="157" operator="equal">
      <formula>"SIM"</formula>
    </cfRule>
  </conditionalFormatting>
  <conditionalFormatting sqref="Z176">
    <cfRule type="cellIs" dxfId="209" priority="155" operator="equal">
      <formula>"OPORTUNIDADE"</formula>
    </cfRule>
  </conditionalFormatting>
  <conditionalFormatting sqref="Z176">
    <cfRule type="cellIs" dxfId="208" priority="153" operator="equal">
      <formula>"NÃO"</formula>
    </cfRule>
    <cfRule type="cellIs" dxfId="207" priority="154" operator="equal">
      <formula>"SIM"</formula>
    </cfRule>
  </conditionalFormatting>
  <conditionalFormatting sqref="Z176">
    <cfRule type="cellIs" dxfId="206" priority="152" operator="equal">
      <formula>"OPORTUNIDADE"</formula>
    </cfRule>
  </conditionalFormatting>
  <conditionalFormatting sqref="Z176">
    <cfRule type="cellIs" dxfId="205" priority="150" operator="equal">
      <formula>"NÃO"</formula>
    </cfRule>
    <cfRule type="cellIs" dxfId="204" priority="151" operator="equal">
      <formula>"SIM"</formula>
    </cfRule>
  </conditionalFormatting>
  <conditionalFormatting sqref="Z176">
    <cfRule type="cellIs" dxfId="203" priority="149" operator="equal">
      <formula>"OPORTUNIDADE"</formula>
    </cfRule>
  </conditionalFormatting>
  <conditionalFormatting sqref="Z176">
    <cfRule type="cellIs" dxfId="202" priority="147" operator="equal">
      <formula>"NÃO"</formula>
    </cfRule>
    <cfRule type="cellIs" dxfId="201" priority="148" operator="equal">
      <formula>"SIM"</formula>
    </cfRule>
  </conditionalFormatting>
  <conditionalFormatting sqref="Z176">
    <cfRule type="cellIs" dxfId="200" priority="146" operator="equal">
      <formula>"OPORTUNIDADE"</formula>
    </cfRule>
  </conditionalFormatting>
  <conditionalFormatting sqref="Z176">
    <cfRule type="cellIs" dxfId="199" priority="144" operator="equal">
      <formula>"NÃO"</formula>
    </cfRule>
    <cfRule type="cellIs" dxfId="198" priority="145" operator="equal">
      <formula>"SIM"</formula>
    </cfRule>
  </conditionalFormatting>
  <conditionalFormatting sqref="Z176">
    <cfRule type="cellIs" dxfId="197" priority="143" operator="equal">
      <formula>"OPORTUNIDADE"</formula>
    </cfRule>
  </conditionalFormatting>
  <conditionalFormatting sqref="Z176">
    <cfRule type="cellIs" dxfId="196" priority="141" operator="equal">
      <formula>"NÃO"</formula>
    </cfRule>
    <cfRule type="cellIs" dxfId="195" priority="142" operator="equal">
      <formula>"SIM"</formula>
    </cfRule>
  </conditionalFormatting>
  <conditionalFormatting sqref="Z176">
    <cfRule type="cellIs" dxfId="194" priority="140" operator="equal">
      <formula>"OPORTUNIDADE"</formula>
    </cfRule>
  </conditionalFormatting>
  <conditionalFormatting sqref="Z176">
    <cfRule type="cellIs" dxfId="193" priority="138" operator="equal">
      <formula>"NÃO"</formula>
    </cfRule>
    <cfRule type="cellIs" dxfId="192" priority="139" operator="equal">
      <formula>"SIM"</formula>
    </cfRule>
  </conditionalFormatting>
  <conditionalFormatting sqref="Z176">
    <cfRule type="cellIs" dxfId="191" priority="137" operator="equal">
      <formula>"OPORTUNIDADE"</formula>
    </cfRule>
  </conditionalFormatting>
  <conditionalFormatting sqref="Z176">
    <cfRule type="cellIs" dxfId="190" priority="135" operator="equal">
      <formula>"NÃO"</formula>
    </cfRule>
    <cfRule type="cellIs" dxfId="189" priority="136" operator="equal">
      <formula>"SIM"</formula>
    </cfRule>
  </conditionalFormatting>
  <conditionalFormatting sqref="Z176">
    <cfRule type="cellIs" dxfId="188" priority="134" operator="equal">
      <formula>"OPORTUNIDADE"</formula>
    </cfRule>
  </conditionalFormatting>
  <conditionalFormatting sqref="Z176">
    <cfRule type="cellIs" dxfId="187" priority="132" operator="equal">
      <formula>"NÃO"</formula>
    </cfRule>
    <cfRule type="cellIs" dxfId="186" priority="133" operator="equal">
      <formula>"SIM"</formula>
    </cfRule>
  </conditionalFormatting>
  <conditionalFormatting sqref="Z176">
    <cfRule type="cellIs" dxfId="185" priority="131" operator="equal">
      <formula>"OPORTUNIDADE"</formula>
    </cfRule>
  </conditionalFormatting>
  <conditionalFormatting sqref="Z176">
    <cfRule type="cellIs" dxfId="184" priority="129" operator="equal">
      <formula>"NÃO"</formula>
    </cfRule>
    <cfRule type="cellIs" dxfId="183" priority="130" operator="equal">
      <formula>"SIM"</formula>
    </cfRule>
  </conditionalFormatting>
  <conditionalFormatting sqref="Z176">
    <cfRule type="cellIs" dxfId="182" priority="128" operator="equal">
      <formula>"OPORTUNIDADE"</formula>
    </cfRule>
  </conditionalFormatting>
  <conditionalFormatting sqref="Z176">
    <cfRule type="cellIs" dxfId="181" priority="126" operator="equal">
      <formula>"NÃO"</formula>
    </cfRule>
    <cfRule type="cellIs" dxfId="180" priority="127" operator="equal">
      <formula>"SIM"</formula>
    </cfRule>
  </conditionalFormatting>
  <conditionalFormatting sqref="Z176">
    <cfRule type="cellIs" dxfId="179" priority="125" operator="equal">
      <formula>"OPORTUNIDADE"</formula>
    </cfRule>
  </conditionalFormatting>
  <conditionalFormatting sqref="Z176">
    <cfRule type="cellIs" dxfId="178" priority="123" operator="equal">
      <formula>"NÃO"</formula>
    </cfRule>
    <cfRule type="cellIs" dxfId="177" priority="124" operator="equal">
      <formula>"SIM"</formula>
    </cfRule>
  </conditionalFormatting>
  <conditionalFormatting sqref="Z176">
    <cfRule type="cellIs" dxfId="176" priority="122" operator="equal">
      <formula>"OPORTUNIDADE"</formula>
    </cfRule>
  </conditionalFormatting>
  <conditionalFormatting sqref="Z176">
    <cfRule type="cellIs" dxfId="175" priority="120" operator="equal">
      <formula>"NÃO"</formula>
    </cfRule>
    <cfRule type="cellIs" dxfId="174" priority="121" operator="equal">
      <formula>"SIM"</formula>
    </cfRule>
  </conditionalFormatting>
  <conditionalFormatting sqref="Y176">
    <cfRule type="cellIs" dxfId="173" priority="119" operator="equal">
      <formula>"OPORTUNIDADE"</formula>
    </cfRule>
  </conditionalFormatting>
  <conditionalFormatting sqref="Y176">
    <cfRule type="cellIs" dxfId="172" priority="117" operator="equal">
      <formula>"NÃO"</formula>
    </cfRule>
    <cfRule type="cellIs" dxfId="171" priority="118" operator="equal">
      <formula>"SIM"</formula>
    </cfRule>
  </conditionalFormatting>
  <conditionalFormatting sqref="Z176">
    <cfRule type="cellIs" dxfId="170" priority="116" operator="equal">
      <formula>"OPORTUNIDADE"</formula>
    </cfRule>
  </conditionalFormatting>
  <conditionalFormatting sqref="Z176">
    <cfRule type="cellIs" dxfId="169" priority="114" operator="equal">
      <formula>"NÃO"</formula>
    </cfRule>
    <cfRule type="cellIs" dxfId="168" priority="115" operator="equal">
      <formula>"SIM"</formula>
    </cfRule>
  </conditionalFormatting>
  <conditionalFormatting sqref="Z176">
    <cfRule type="cellIs" dxfId="167" priority="113" operator="equal">
      <formula>"OPORTUNIDADE"</formula>
    </cfRule>
  </conditionalFormatting>
  <conditionalFormatting sqref="Z176">
    <cfRule type="cellIs" dxfId="166" priority="111" operator="equal">
      <formula>"NÃO"</formula>
    </cfRule>
    <cfRule type="cellIs" dxfId="165" priority="112" operator="equal">
      <formula>"SIM"</formula>
    </cfRule>
  </conditionalFormatting>
  <conditionalFormatting sqref="Z176">
    <cfRule type="cellIs" dxfId="164" priority="110" operator="equal">
      <formula>"OPORTUNIDADE"</formula>
    </cfRule>
  </conditionalFormatting>
  <conditionalFormatting sqref="Z176">
    <cfRule type="cellIs" dxfId="163" priority="108" operator="equal">
      <formula>"NÃO"</formula>
    </cfRule>
    <cfRule type="cellIs" dxfId="162" priority="109" operator="equal">
      <formula>"SIM"</formula>
    </cfRule>
  </conditionalFormatting>
  <conditionalFormatting sqref="Z176">
    <cfRule type="cellIs" dxfId="161" priority="107" operator="equal">
      <formula>"OPORTUNIDADE"</formula>
    </cfRule>
  </conditionalFormatting>
  <conditionalFormatting sqref="Z176">
    <cfRule type="cellIs" dxfId="160" priority="105" operator="equal">
      <formula>"NÃO"</formula>
    </cfRule>
    <cfRule type="cellIs" dxfId="159" priority="106" operator="equal">
      <formula>"SIM"</formula>
    </cfRule>
  </conditionalFormatting>
  <conditionalFormatting sqref="Z176">
    <cfRule type="cellIs" dxfId="158" priority="104" operator="equal">
      <formula>"OPORTUNIDADE"</formula>
    </cfRule>
  </conditionalFormatting>
  <conditionalFormatting sqref="Z176">
    <cfRule type="cellIs" dxfId="157" priority="102" operator="equal">
      <formula>"NÃO"</formula>
    </cfRule>
    <cfRule type="cellIs" dxfId="156" priority="103" operator="equal">
      <formula>"SIM"</formula>
    </cfRule>
  </conditionalFormatting>
  <conditionalFormatting sqref="Y176">
    <cfRule type="cellIs" dxfId="155" priority="101" operator="equal">
      <formula>"OPORTUNIDADE"</formula>
    </cfRule>
  </conditionalFormatting>
  <conditionalFormatting sqref="Y176">
    <cfRule type="cellIs" dxfId="154" priority="99" operator="equal">
      <formula>"NÃO"</formula>
    </cfRule>
    <cfRule type="cellIs" dxfId="153" priority="100" operator="equal">
      <formula>"SIM"</formula>
    </cfRule>
  </conditionalFormatting>
  <conditionalFormatting sqref="Z176">
    <cfRule type="cellIs" dxfId="152" priority="98" operator="equal">
      <formula>"OPORTUNIDADE"</formula>
    </cfRule>
  </conditionalFormatting>
  <conditionalFormatting sqref="Z176">
    <cfRule type="cellIs" dxfId="151" priority="96" operator="equal">
      <formula>"NÃO"</formula>
    </cfRule>
    <cfRule type="cellIs" dxfId="150" priority="97" operator="equal">
      <formula>"SIM"</formula>
    </cfRule>
  </conditionalFormatting>
  <conditionalFormatting sqref="Z176">
    <cfRule type="cellIs" dxfId="149" priority="95" operator="equal">
      <formula>"OPORTUNIDADE"</formula>
    </cfRule>
  </conditionalFormatting>
  <conditionalFormatting sqref="Z176">
    <cfRule type="cellIs" dxfId="148" priority="93" operator="equal">
      <formula>"NÃO"</formula>
    </cfRule>
    <cfRule type="cellIs" dxfId="147" priority="94" operator="equal">
      <formula>"SIM"</formula>
    </cfRule>
  </conditionalFormatting>
  <conditionalFormatting sqref="Z176">
    <cfRule type="cellIs" dxfId="146" priority="92" operator="equal">
      <formula>"OPORTUNIDADE"</formula>
    </cfRule>
  </conditionalFormatting>
  <conditionalFormatting sqref="Z176">
    <cfRule type="cellIs" dxfId="145" priority="90" operator="equal">
      <formula>"NÃO"</formula>
    </cfRule>
    <cfRule type="cellIs" dxfId="144" priority="91" operator="equal">
      <formula>"SIM"</formula>
    </cfRule>
  </conditionalFormatting>
  <conditionalFormatting sqref="Z176">
    <cfRule type="cellIs" dxfId="143" priority="89" operator="equal">
      <formula>"OPORTUNIDADE"</formula>
    </cfRule>
  </conditionalFormatting>
  <conditionalFormatting sqref="Z176">
    <cfRule type="cellIs" dxfId="142" priority="87" operator="equal">
      <formula>"NÃO"</formula>
    </cfRule>
    <cfRule type="cellIs" dxfId="141" priority="88" operator="equal">
      <formula>"SIM"</formula>
    </cfRule>
  </conditionalFormatting>
  <conditionalFormatting sqref="Z176">
    <cfRule type="cellIs" dxfId="140" priority="86" operator="equal">
      <formula>"OPORTUNIDADE"</formula>
    </cfRule>
  </conditionalFormatting>
  <conditionalFormatting sqref="Z176">
    <cfRule type="cellIs" dxfId="139" priority="84" operator="equal">
      <formula>"NÃO"</formula>
    </cfRule>
    <cfRule type="cellIs" dxfId="138" priority="85" operator="equal">
      <formula>"SIM"</formula>
    </cfRule>
  </conditionalFormatting>
  <conditionalFormatting sqref="Z176">
    <cfRule type="cellIs" dxfId="137" priority="83" operator="equal">
      <formula>"OPORTUNIDADE"</formula>
    </cfRule>
  </conditionalFormatting>
  <conditionalFormatting sqref="Z176">
    <cfRule type="cellIs" dxfId="136" priority="81" operator="equal">
      <formula>"NÃO"</formula>
    </cfRule>
    <cfRule type="cellIs" dxfId="135" priority="82" operator="equal">
      <formula>"SIM"</formula>
    </cfRule>
  </conditionalFormatting>
  <conditionalFormatting sqref="Z176">
    <cfRule type="cellIs" dxfId="134" priority="80" operator="equal">
      <formula>"OPORTUNIDADE"</formula>
    </cfRule>
  </conditionalFormatting>
  <conditionalFormatting sqref="Z176">
    <cfRule type="cellIs" dxfId="133" priority="78" operator="equal">
      <formula>"NÃO"</formula>
    </cfRule>
    <cfRule type="cellIs" dxfId="132" priority="79" operator="equal">
      <formula>"SIM"</formula>
    </cfRule>
  </conditionalFormatting>
  <conditionalFormatting sqref="Z176">
    <cfRule type="cellIs" dxfId="131" priority="77" operator="equal">
      <formula>"OPORTUNIDADE"</formula>
    </cfRule>
  </conditionalFormatting>
  <conditionalFormatting sqref="Z176">
    <cfRule type="cellIs" dxfId="130" priority="75" operator="equal">
      <formula>"NÃO"</formula>
    </cfRule>
    <cfRule type="cellIs" dxfId="129" priority="76" operator="equal">
      <formula>"SIM"</formula>
    </cfRule>
  </conditionalFormatting>
  <conditionalFormatting sqref="Z176">
    <cfRule type="cellIs" dxfId="128" priority="74" operator="equal">
      <formula>"OPORTUNIDADE"</formula>
    </cfRule>
  </conditionalFormatting>
  <conditionalFormatting sqref="Z176">
    <cfRule type="cellIs" dxfId="127" priority="72" operator="equal">
      <formula>"NÃO"</formula>
    </cfRule>
    <cfRule type="cellIs" dxfId="126" priority="73" operator="equal">
      <formula>"SIM"</formula>
    </cfRule>
  </conditionalFormatting>
  <conditionalFormatting sqref="Z176">
    <cfRule type="cellIs" dxfId="125" priority="71" operator="equal">
      <formula>"OPORTUNIDADE"</formula>
    </cfRule>
  </conditionalFormatting>
  <conditionalFormatting sqref="Z176">
    <cfRule type="cellIs" dxfId="124" priority="69" operator="equal">
      <formula>"NÃO"</formula>
    </cfRule>
    <cfRule type="cellIs" dxfId="123" priority="70" operator="equal">
      <formula>"SIM"</formula>
    </cfRule>
  </conditionalFormatting>
  <conditionalFormatting sqref="Z181">
    <cfRule type="cellIs" dxfId="122" priority="68" operator="equal">
      <formula>"OPORTUNIDADE"</formula>
    </cfRule>
  </conditionalFormatting>
  <conditionalFormatting sqref="Z181">
    <cfRule type="cellIs" dxfId="121" priority="66" operator="equal">
      <formula>"NÃO"</formula>
    </cfRule>
    <cfRule type="cellIs" dxfId="120" priority="67" operator="equal">
      <formula>"SIM"</formula>
    </cfRule>
  </conditionalFormatting>
  <conditionalFormatting sqref="Y181">
    <cfRule type="cellIs" dxfId="119" priority="62" operator="equal">
      <formula>"OPORTUNIDADE"</formula>
    </cfRule>
  </conditionalFormatting>
  <conditionalFormatting sqref="Y181">
    <cfRule type="cellIs" dxfId="118" priority="60" operator="equal">
      <formula>"NÃO"</formula>
    </cfRule>
    <cfRule type="cellIs" dxfId="117" priority="61" operator="equal">
      <formula>"SIM"</formula>
    </cfRule>
  </conditionalFormatting>
  <conditionalFormatting sqref="Y181">
    <cfRule type="cellIs" dxfId="116" priority="59" operator="equal">
      <formula>"OPORTUNIDADE"</formula>
    </cfRule>
  </conditionalFormatting>
  <conditionalFormatting sqref="Y181">
    <cfRule type="cellIs" dxfId="115" priority="57" operator="equal">
      <formula>"NÃO"</formula>
    </cfRule>
    <cfRule type="cellIs" dxfId="114" priority="58" operator="equal">
      <formula>"SIM"</formula>
    </cfRule>
  </conditionalFormatting>
  <conditionalFormatting sqref="Y181">
    <cfRule type="cellIs" dxfId="113" priority="56" operator="equal">
      <formula>"OPORTUNIDADE"</formula>
    </cfRule>
  </conditionalFormatting>
  <conditionalFormatting sqref="Y181">
    <cfRule type="cellIs" dxfId="112" priority="54" operator="equal">
      <formula>"NÃO"</formula>
    </cfRule>
    <cfRule type="cellIs" dxfId="111" priority="55" operator="equal">
      <formula>"SIM"</formula>
    </cfRule>
  </conditionalFormatting>
  <conditionalFormatting sqref="Y181">
    <cfRule type="cellIs" dxfId="110" priority="53" operator="equal">
      <formula>"OPORTUNIDADE"</formula>
    </cfRule>
  </conditionalFormatting>
  <conditionalFormatting sqref="Y181">
    <cfRule type="cellIs" dxfId="109" priority="51" operator="equal">
      <formula>"NÃO"</formula>
    </cfRule>
    <cfRule type="cellIs" dxfId="108" priority="52" operator="equal">
      <formula>"SIM"</formula>
    </cfRule>
  </conditionalFormatting>
  <conditionalFormatting sqref="Y181">
    <cfRule type="cellIs" dxfId="107" priority="50" operator="equal">
      <formula>"OPORTUNIDADE"</formula>
    </cfRule>
  </conditionalFormatting>
  <conditionalFormatting sqref="Y181">
    <cfRule type="cellIs" dxfId="106" priority="48" operator="equal">
      <formula>"NÃO"</formula>
    </cfRule>
    <cfRule type="cellIs" dxfId="105" priority="49" operator="equal">
      <formula>"SIM"</formula>
    </cfRule>
  </conditionalFormatting>
  <conditionalFormatting sqref="BK1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7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95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99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P199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193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9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188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19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9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9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9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9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8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89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118 AG120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AI6:AI553 F6:F552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X6:X600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A5" sqref="A5:Q184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950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72" t="s">
        <v>1605</v>
      </c>
      <c r="D5" s="373"/>
      <c r="E5" s="373"/>
      <c r="F5" s="373"/>
      <c r="G5" s="373"/>
      <c r="H5" s="373"/>
      <c r="I5" s="373"/>
      <c r="J5" s="374"/>
      <c r="K5" s="375" t="s">
        <v>1606</v>
      </c>
      <c r="L5" s="376"/>
      <c r="M5" s="376"/>
      <c r="N5" s="376"/>
      <c r="O5" s="377" t="s">
        <v>1607</v>
      </c>
      <c r="P5" s="378"/>
      <c r="Q5" s="379"/>
    </row>
    <row r="6" spans="1:17" s="93" customFormat="1" ht="15.75" customHeight="1">
      <c r="A6" s="87" t="s">
        <v>1608</v>
      </c>
      <c r="B6" s="94" t="s">
        <v>1609</v>
      </c>
      <c r="C6" s="95" t="s">
        <v>1170</v>
      </c>
      <c r="D6" s="96" t="s">
        <v>1171</v>
      </c>
      <c r="E6" s="95" t="s">
        <v>1610</v>
      </c>
      <c r="F6" s="95" t="s">
        <v>1161</v>
      </c>
      <c r="G6" s="95" t="s">
        <v>1165</v>
      </c>
      <c r="H6" s="153" t="s">
        <v>627</v>
      </c>
      <c r="I6" s="131" t="s">
        <v>1166</v>
      </c>
      <c r="J6" s="131" t="s">
        <v>1167</v>
      </c>
      <c r="K6" s="139" t="s">
        <v>1161</v>
      </c>
      <c r="L6" s="139" t="s">
        <v>1611</v>
      </c>
      <c r="M6" s="139" t="s">
        <v>627</v>
      </c>
      <c r="N6" s="140" t="s">
        <v>1165</v>
      </c>
      <c r="O6" s="246" t="s">
        <v>1208</v>
      </c>
      <c r="P6" s="157"/>
      <c r="Q6" s="193" t="s">
        <v>1612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8.3333333333333329E-2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6.3888888888888884E-2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Contrato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0.125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 xml:space="preserve">TP pronta 09hrs, realizado intervalo troca de jacare das 09hrs ate 11:30 km 615/ substituido jacaré 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>Manutenção programada / Inofrmando em D-1 às 15h53 (Prog já enviado ao CCO)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Contrato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0.125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Contrato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0.16666666666666666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2</v>
      </c>
      <c r="P61" s="90"/>
      <c r="Q61" s="145" t="str">
        <f>IF($A$2=1,IF(FN_MC!BJ59="","*",FN_MC!BJ59),IF(FN_MC!BK59="","*",FN_MC!BK59))</f>
        <v>MC1 09HRS, carregou total de 15 vagoes em TGR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TP pronto 08:06, realizado  intervalo substituição de trilho 09:30 ate 11:30/ prod 624 metros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 xml:space="preserve">TP pronto 07:56, realizado intervalo solda km 406, das 10:40 ate 12:40/ prod 2 soldas 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2</v>
      </c>
      <c r="P65" s="90"/>
      <c r="Q65" s="145" t="str">
        <f>IF($A$2=1,IF(FN_MC!BJ63="","*",FN_MC!BJ63),IF(FN_MC!BK63="","*",FN_MC!BK63))</f>
        <v>MC1 07:46, realizado  intervalo da doll fracionado 09:37 ate 11:54/ prod 2290 metros, devido fluxo de trens foi concedido total 02hr17 minutos de intervalo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07:40,realizado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0.125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2</v>
      </c>
      <c r="P68" s="90"/>
      <c r="Q68" s="145" t="str">
        <f>IF($A$2=1,IF(FN_MC!BJ66="","*",FN_MC!BJ66),IF(FN_MC!BK66="","*",FN_MC!BK66))</f>
        <v xml:space="preserve"> MC1 08:58, realizado intervalo socadora 12:28 ate 13:45/ prod 150 metros, produção baixa devido parada nao programada, problema no transversal 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2</v>
      </c>
      <c r="P69" s="90"/>
      <c r="Q69" s="145" t="str">
        <f>IF($A$2=1,IF(FN_MC!BJ67="","*",FN_MC!BJ67),IF(FN_MC!BK67="","*",FN_MC!BK67))</f>
        <v>TP pronto 07:36, realizado intervalo da solda km 64+600 das 11:30 ate 13hrs/ prod 1 solda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6.25E-2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TP pronta 09:35, realizado intervalo substituição de trilho km 11 das 10:23 ate 11:53/prod 20 metros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0.14583333333333334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08:07,realizado intervalo da socadora km 308 ao 309, intervalo 11:45 ate 15:15 /prod 1080 metros 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2</v>
      </c>
      <c r="P73" s="90"/>
      <c r="Q73" s="145" t="str">
        <f>IF($A$2=1,IF(FN_MC!BJ71="","*",FN_MC!BJ71),IF(FN_MC!BK71="","*",FN_MC!BK71))</f>
        <v>MC1 08:56, realizado intervalod substituição trilho 10:11 ate 12:11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2</v>
      </c>
      <c r="P74" s="90"/>
      <c r="Q74" s="145" t="str">
        <f>IF($A$2=1,IF(FN_MC!BJ72="","*",FN_MC!BJ72),IF(FN_MC!BK72="","*",FN_MC!BK72))</f>
        <v xml:space="preserve">MC1 07:21, realizado  intervalo da solda 09:15 até 12:15 / 3 soldas 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realizado intervalo troca de trilho no km 1140, das 08:35 ate 13:35/prod 22 metros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MC1 12:05, em Inspeção auto de linha </v>
      </c>
    </row>
    <row r="77" spans="1:17" hidden="1">
      <c r="A77" s="97" t="str">
        <f>IF(FN_MC!B75="","*",FN_MC!B75)</f>
        <v>*</v>
      </c>
      <c r="B77" s="98" t="str">
        <f>IF(FN_MC!X75="","*",FN_MC!X75)</f>
        <v>Contrato</v>
      </c>
      <c r="C77" s="99" t="str">
        <f>IF(FN_MC!S75="","*",FN_MC!S75)</f>
        <v>FERRONORTE</v>
      </c>
      <c r="D77" s="99" t="str">
        <f>IF(FN_MC!T75="","*",FN_MC!T75)</f>
        <v>TMI-TCS</v>
      </c>
      <c r="E77" s="99" t="str">
        <f>IF(FN_MC!D75="","*",FN_MC!D75)</f>
        <v>MOD FN</v>
      </c>
      <c r="F77" s="99" t="str">
        <f>IF(FN_MC!H75="","*",FN_MC!H75)</f>
        <v>-</v>
      </c>
      <c r="G77" s="99" t="str">
        <f>IF(FN_MC!M75="","*",FN_MC!M75)</f>
        <v>TJA-TCS</v>
      </c>
      <c r="H77" s="154">
        <f>IF(FN_MC!K75="","*",FN_MC!K75)</f>
        <v>273</v>
      </c>
      <c r="I77" s="132">
        <f>IF(FN_MC!O75="","*",FN_MC!O75)</f>
        <v>0.375</v>
      </c>
      <c r="J77" s="132">
        <f>IF(FN_MC!P75="","*",FN_MC!P75)</f>
        <v>0.125</v>
      </c>
      <c r="K77" s="141" t="str">
        <f>IF(FN_MC!AK75="","*",FN_MC!AK75)</f>
        <v>-</v>
      </c>
      <c r="L77" s="141" t="str">
        <f>IF(FN_MC!AM75="","*",FN_MC!AM75)</f>
        <v>TJA-TCS</v>
      </c>
      <c r="M77" s="141">
        <f>IF(FN_MC!AP75="","*",FN_MC!AP75)</f>
        <v>273</v>
      </c>
      <c r="N77" s="141" t="str">
        <f>IF(FN_MC!AM75="","*",FN_MC!AM75)</f>
        <v>TJA-TCS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>
        <f>IF(FN_MC!B77="","*",FN_MC!B77)</f>
        <v>45997</v>
      </c>
      <c r="B79" s="98" t="str">
        <f>IF(FN_MC!X77="","*",FN_MC!X77)</f>
        <v>Oportunidade</v>
      </c>
      <c r="C79" s="99" t="str">
        <f>IF(FN_MC!S77="","*",FN_MC!S77)</f>
        <v>FERRONORTE</v>
      </c>
      <c r="D79" s="99" t="str">
        <f>IF(FN_MC!T77="","*",FN_MC!T77)</f>
        <v>TGR-TRO</v>
      </c>
      <c r="E79" s="99" t="str">
        <f>IF(FN_MC!D77="","*",FN_MC!D77)</f>
        <v>W70</v>
      </c>
      <c r="F79" s="99" t="str">
        <f>IF(FN_MC!H77="","*",FN_MC!H77)</f>
        <v>TAG2</v>
      </c>
      <c r="G79" s="99" t="str">
        <f>IF(FN_MC!M77="","*",FN_MC!M77)</f>
        <v>TGR-TBE</v>
      </c>
      <c r="H79" s="154">
        <f>IF(FN_MC!K77="","*",FN_MC!K77)</f>
        <v>529</v>
      </c>
      <c r="I79" s="132">
        <f>IF(FN_MC!O77="","*",FN_MC!O77)</f>
        <v>0.375</v>
      </c>
      <c r="J79" s="132">
        <f>IF(FN_MC!P77="","*",FN_MC!P77)</f>
        <v>4.1666666666666664E-2</v>
      </c>
      <c r="K79" s="141" t="str">
        <f>IF(FN_MC!AK77="","*",FN_MC!AK77)</f>
        <v>TAG2</v>
      </c>
      <c r="L79" s="141" t="str">
        <f>IF(FN_MC!AM77="","*",FN_MC!AM77)</f>
        <v>TGR-TBE</v>
      </c>
      <c r="M79" s="141">
        <f>IF(FN_MC!AP77="","*",FN_MC!AP77)</f>
        <v>529</v>
      </c>
      <c r="N79" s="141" t="str">
        <f>IF(FN_MC!AM77="","*",FN_MC!AM77)</f>
        <v>TGR-TBE</v>
      </c>
      <c r="O79" s="174">
        <f>FN_MC!BH77</f>
        <v>2</v>
      </c>
      <c r="P79" s="90"/>
      <c r="Q79" s="145" t="str">
        <f>IF($A$2=1,IF(FN_MC!BJ77="","*",FN_MC!BJ77),IF(FN_MC!BK77="","*",FN_MC!BK77))</f>
        <v>MC1 09:19, realizado a descarga de pedra das 11:48 ate 12:44 no km 529 ao 528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BRUNO (TF-525)</v>
      </c>
      <c r="F80" s="99" t="str">
        <f>IF(FN_MC!H78="","*",FN_MC!H78)</f>
        <v>440TVL</v>
      </c>
      <c r="G80" s="99" t="str">
        <f>IF(FN_MC!M78="","*",FN_MC!M78)</f>
        <v>TPC-TVL</v>
      </c>
      <c r="H80" s="154">
        <f>IF(FN_MC!K78="","*",FN_MC!K78)</f>
        <v>446</v>
      </c>
      <c r="I80" s="132">
        <f>IF(FN_MC!O78="","*",FN_MC!O78)</f>
        <v>0.33333333333333331</v>
      </c>
      <c r="J80" s="132">
        <f>IF(FN_MC!P78="","*",FN_MC!P78)</f>
        <v>6.25E-2</v>
      </c>
      <c r="K80" s="141" t="str">
        <f>IF(FN_MC!AK78="","*",FN_MC!AK78)</f>
        <v>440TVL</v>
      </c>
      <c r="L80" s="141" t="str">
        <f>IF(FN_MC!AM78="","*",FN_MC!AM78)</f>
        <v>TPC-TVL</v>
      </c>
      <c r="M80" s="141">
        <f>IF(FN_MC!AP78="","*",FN_MC!AP78)</f>
        <v>446</v>
      </c>
      <c r="N80" s="141" t="str">
        <f>IF(FN_MC!AM78="","*",FN_MC!AM78)</f>
        <v>TPC-TVL</v>
      </c>
      <c r="O80" s="174">
        <f>FN_MC!BH78</f>
        <v>2</v>
      </c>
      <c r="P80" s="90"/>
      <c r="Q80" s="145" t="str">
        <f>IF($A$2=1,IF(FN_MC!BJ78="","*",FN_MC!BJ78),IF(FN_MC!BK78="","*",FN_MC!BK78))</f>
        <v xml:space="preserve">TP pronta 08:20, realizado intervalo da solda km 445 das 08:30 ate 10:30/ prod 2 soldas 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W48</v>
      </c>
      <c r="F81" s="99" t="str">
        <f>IF(FN_MC!H79="","*",FN_MC!H79)</f>
        <v>TOM2</v>
      </c>
      <c r="G81" s="99" t="str">
        <f>IF(FN_MC!M79="","*",FN_MC!M79)</f>
        <v>TOM-TPC</v>
      </c>
      <c r="H81" s="154">
        <f>IF(FN_MC!K79="","*",FN_MC!K79)</f>
        <v>412</v>
      </c>
      <c r="I81" s="132">
        <f>IF(FN_MC!O79="","*",FN_MC!O79)</f>
        <v>0.35416666666666669</v>
      </c>
      <c r="J81" s="132">
        <f>IF(FN_MC!P79="","*",FN_MC!P79)</f>
        <v>8.3333333333333329E-2</v>
      </c>
      <c r="K81" s="141" t="str">
        <f>IF(FN_MC!AK79="","*",FN_MC!AK79)</f>
        <v>TOM2</v>
      </c>
      <c r="L81" s="141" t="str">
        <f>IF(FN_MC!AM79="","*",FN_MC!AM79)</f>
        <v>TOM-TPC</v>
      </c>
      <c r="M81" s="141">
        <f>IF(FN_MC!AP79="","*",FN_MC!AP79)</f>
        <v>412</v>
      </c>
      <c r="N81" s="141" t="str">
        <f>IF(FN_MC!AM79="","*",FN_MC!AM79)</f>
        <v>TOM-TPC</v>
      </c>
      <c r="O81" s="174">
        <f>FN_MC!BH79</f>
        <v>0</v>
      </c>
      <c r="P81" s="90"/>
      <c r="Q81" s="145" t="str">
        <f>IF($A$2=1,IF(FN_MC!BJ79="","*",FN_MC!BJ79),IF(FN_MC!BK79="","*",FN_MC!BK79))</f>
        <v xml:space="preserve">TP pronta 07:40, na saida do patio teve falha no motor para nao atrapalhar a circulação o mesmo recolheu 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440TVL</v>
      </c>
      <c r="G82" s="99" t="str">
        <f>IF(FN_MC!M80="","*",FN_MC!M80)</f>
        <v>TPC-TVL</v>
      </c>
      <c r="H82" s="154">
        <f>IF(FN_MC!K80="","*",FN_MC!K80)</f>
        <v>446</v>
      </c>
      <c r="I82" s="132">
        <f>IF(FN_MC!O80="","*",FN_MC!O80)</f>
        <v>0.33333333333333331</v>
      </c>
      <c r="J82" s="132">
        <f>IF(FN_MC!P80="","*",FN_MC!P80)</f>
        <v>6.25E-2</v>
      </c>
      <c r="K82" s="141" t="str">
        <f>IF(FN_MC!AK80="","*",FN_MC!AK80)</f>
        <v>440TVL</v>
      </c>
      <c r="L82" s="141" t="str">
        <f>IF(FN_MC!AM80="","*",FN_MC!AM80)</f>
        <v>TPC-TVL</v>
      </c>
      <c r="M82" s="141">
        <f>IF(FN_MC!AP80="","*",FN_MC!AP80)</f>
        <v>446</v>
      </c>
      <c r="N82" s="141" t="str">
        <f>IF(FN_MC!AM80="","*",FN_MC!AM80)</f>
        <v>TPC-TVL</v>
      </c>
      <c r="O82" s="174">
        <f>FN_MC!BH80</f>
        <v>2</v>
      </c>
      <c r="P82" s="90"/>
      <c r="Q82" s="145" t="str">
        <f>IF($A$2=1,IF(FN_MC!BJ80="","*",FN_MC!BJ80),IF(FN_MC!BK80="","*",FN_MC!BK80))</f>
        <v>TP pronta 08:20, realizado  intervalo da solda km 445 das 08:30 ate 10:30/ prod 1 solda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2</v>
      </c>
      <c r="P83" s="90"/>
      <c r="Q83" s="145" t="str">
        <f>IF($A$2=1,IF(FN_MC!BJ81="","*",FN_MC!BJ81),IF(FN_MC!BK81="","*",FN_MC!BK81))</f>
        <v xml:space="preserve">TP pronta 08:30,  autorizado intervalo 12:20 ate 13hrs 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197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197</v>
      </c>
      <c r="N84" s="141" t="str">
        <f>IF(FN_MC!AM82="","*",FN_MC!AM82)</f>
        <v>TID-TVI</v>
      </c>
      <c r="O84" s="174">
        <f>FN_MC!BH82</f>
        <v>2</v>
      </c>
      <c r="P84" s="90"/>
      <c r="Q84" s="145" t="str">
        <f>IF($A$2=1,IF(FN_MC!BJ82="","*",FN_MC!BJ82),IF(FN_MC!BK82="","*",FN_MC!BK82))</f>
        <v>MC1 09:06, realizado intervalo 10:16 ate 12:44/ prod 300 metros, baixa produção devido uma avaria no transmissor banca de socaria,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2</v>
      </c>
      <c r="P85" s="90"/>
      <c r="Q85" s="145" t="str">
        <f>IF($A$2=1,IF(FN_MC!BJ83="","*",FN_MC!BJ83),IF(FN_MC!BK83="","*",FN_MC!BK83))</f>
        <v>MC1 08:23, realizado  intervalo da solda 63,700 das 08:30 ate 10:30/ prod 2 soldas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2</v>
      </c>
      <c r="P86" s="90"/>
      <c r="Q86" s="145" t="str">
        <f>IF($A$2=1,IF(FN_MC!BJ84="","*",FN_MC!BJ84),IF(FN_MC!BK84="","*",FN_MC!BK84))</f>
        <v xml:space="preserve">MC1 09:04, realizado intervalo da execução da solda 09:53 ate 14hrs/prod 6 soldas 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 xml:space="preserve">MC1 08:10, previsao apos M82, quando foi licenciar o mesmo informou que deu alta temperatura 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4.1666666666666664E-2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 xml:space="preserve">MC1 09:24, cco concedeu 1hr de faixa porem o operador informou que era insuficiente 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309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309</v>
      </c>
      <c r="N90" s="141" t="str">
        <f>IF(FN_MC!AM88="","*",FN_MC!AM88)</f>
        <v>ZGT-ZXE</v>
      </c>
      <c r="O90" s="174">
        <f>FN_MC!BH88</f>
        <v>2</v>
      </c>
      <c r="P90" s="90"/>
      <c r="Q90" s="145" t="str">
        <f>IF($A$2=1,IF(FN_MC!BJ88="","*",FN_MC!BJ88),IF(FN_MC!BK88="","*",FN_MC!BK88))</f>
        <v>Realizado intervalo</v>
      </c>
    </row>
    <row r="91" spans="1:17" hidden="1">
      <c r="A91" s="97">
        <f>IF(FN_MC!B89="","*",FN_MC!B89)</f>
        <v>45998</v>
      </c>
      <c r="B91" s="98" t="str">
        <f>IF(FN_MC!X89="","*",FN_MC!X89)</f>
        <v>Oportunidade</v>
      </c>
      <c r="C91" s="99" t="str">
        <f>IF(FN_MC!S89="","*",FN_MC!S89)</f>
        <v>FERRONORTE</v>
      </c>
      <c r="D91" s="99" t="str">
        <f>IF(FN_MC!T89="","*",FN_MC!T89)</f>
        <v>TCS-TGR</v>
      </c>
      <c r="E91" s="99" t="str">
        <f>IF(FN_MC!D89="","*",FN_MC!D89)</f>
        <v>W48</v>
      </c>
      <c r="F91" s="99" t="str">
        <f>IF(FN_MC!H89="","*",FN_MC!H89)</f>
        <v>TOM2</v>
      </c>
      <c r="G91" s="99" t="str">
        <f>IF(FN_MC!M89="","*",FN_MC!M89)</f>
        <v>TOM-TPC</v>
      </c>
      <c r="H91" s="154">
        <f>IF(FN_MC!K89="","*",FN_MC!K89)</f>
        <v>412</v>
      </c>
      <c r="I91" s="132">
        <f>IF(FN_MC!O89="","*",FN_MC!O89)</f>
        <v>0.35416666666666669</v>
      </c>
      <c r="J91" s="132">
        <f>IF(FN_MC!P89="","*",FN_MC!P89)</f>
        <v>8.3333333333333329E-2</v>
      </c>
      <c r="K91" s="141" t="str">
        <f>IF(FN_MC!AK89="","*",FN_MC!AK89)</f>
        <v>TOM2</v>
      </c>
      <c r="L91" s="141" t="str">
        <f>IF(FN_MC!AM89="","*",FN_MC!AM89)</f>
        <v>TOM-TPC</v>
      </c>
      <c r="M91" s="141">
        <f>IF(FN_MC!AP89="","*",FN_MC!AP89)</f>
        <v>412</v>
      </c>
      <c r="N91" s="141" t="str">
        <f>IF(FN_MC!AM89="","*",FN_MC!AM89)</f>
        <v>TOM-TPC</v>
      </c>
      <c r="O91" s="174">
        <f>FN_MC!BH89</f>
        <v>2</v>
      </c>
      <c r="P91" s="90"/>
      <c r="Q91" s="145" t="str">
        <f>IF($A$2=1,IF(FN_MC!BJ89="","*",FN_MC!BJ89),IF(FN_MC!BK89="","*",FN_MC!BK89))</f>
        <v>MC1 08:08, intervalo da doll 09:14 ate 10hrs no km 412+800/prod 525, cco concedeu somente 46 minutos devido fluxo de trens</v>
      </c>
    </row>
    <row r="92" spans="1:17" hidden="1">
      <c r="A92" s="97" t="str">
        <f>IF(FN_MC!B90="","*",FN_MC!B90)</f>
        <v>*</v>
      </c>
      <c r="B92" s="98" t="str">
        <f>IF(FN_MC!X90="","*",FN_MC!X90)</f>
        <v>*</v>
      </c>
      <c r="C92" s="99" t="str">
        <f>IF(FN_MC!S90="","*",FN_MC!S90)</f>
        <v>*</v>
      </c>
      <c r="D92" s="99" t="str">
        <f>IF(FN_MC!T90="","*",FN_MC!T90)</f>
        <v>*</v>
      </c>
      <c r="E92" s="99" t="str">
        <f>IF(FN_MC!D90="","*",FN_MC!D90)</f>
        <v>*</v>
      </c>
      <c r="F92" s="99" t="str">
        <f>IF(FN_MC!H90="","*",FN_MC!H90)</f>
        <v>*</v>
      </c>
      <c r="G92" s="99" t="str">
        <f>IF(FN_MC!M90="","*",FN_MC!M90)</f>
        <v>*</v>
      </c>
      <c r="H92" s="154" t="str">
        <f>IF(FN_MC!K90="","*",FN_MC!K90)</f>
        <v>*</v>
      </c>
      <c r="I92" s="132" t="str">
        <f>IF(FN_MC!O90="","*",FN_MC!O90)</f>
        <v>*</v>
      </c>
      <c r="J92" s="132" t="str">
        <f>IF(FN_MC!P90="","*",FN_MC!P90)</f>
        <v>*</v>
      </c>
      <c r="K92" s="141" t="str">
        <f>IF(FN_MC!AK90="","*",FN_MC!AK90)</f>
        <v>*</v>
      </c>
      <c r="L92" s="141" t="str">
        <f>IF(FN_MC!AM90="","*",FN_MC!AM90)</f>
        <v>*</v>
      </c>
      <c r="M92" s="141" t="str">
        <f>IF(FN_MC!AP90="","*",FN_MC!AP90)</f>
        <v>*</v>
      </c>
      <c r="N92" s="141" t="str">
        <f>IF(FN_MC!AM90="","*",FN_MC!AM90)</f>
        <v>*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TGR-TRO</v>
      </c>
      <c r="E93" s="99" t="str">
        <f>IF(FN_MC!D91="","*",FN_MC!D91)</f>
        <v>W70</v>
      </c>
      <c r="F93" s="99" t="str">
        <f>IF(FN_MC!H91="","*",FN_MC!H91)</f>
        <v>TGR2</v>
      </c>
      <c r="G93" s="99" t="str">
        <f>IF(FN_MC!M91="","*",FN_MC!M91)</f>
        <v>TGR-TBE</v>
      </c>
      <c r="H93" s="154">
        <f>IF(FN_MC!K91="","*",FN_MC!K91)</f>
        <v>501.5</v>
      </c>
      <c r="I93" s="132">
        <f>IF(FN_MC!O91="","*",FN_MC!O91)</f>
        <v>0.39583333333333331</v>
      </c>
      <c r="J93" s="132">
        <f>IF(FN_MC!P91="","*",FN_MC!P91)</f>
        <v>4.1666666666666664E-2</v>
      </c>
      <c r="K93" s="141" t="str">
        <f>IF(FN_MC!AK91="","*",FN_MC!AK91)</f>
        <v>TGR2</v>
      </c>
      <c r="L93" s="141" t="str">
        <f>IF(FN_MC!AM91="","*",FN_MC!AM91)</f>
        <v>TGR-TBE</v>
      </c>
      <c r="M93" s="141">
        <f>IF(FN_MC!AP91="","*",FN_MC!AP91)</f>
        <v>501.5</v>
      </c>
      <c r="N93" s="141" t="str">
        <f>IF(FN_MC!AM91="","*",FN_MC!AM91)</f>
        <v>TGR-TBE</v>
      </c>
      <c r="O93" s="174">
        <f>FN_MC!BH91</f>
        <v>0</v>
      </c>
      <c r="P93" s="90"/>
      <c r="Q93" s="145" t="str">
        <f>IF($A$2=1,IF(FN_MC!BJ91="","*",FN_MC!BJ91),IF(FN_MC!BK91="","*",FN_MC!BK91))</f>
        <v xml:space="preserve">Alteração de programação carregamento 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BRUNO (TF-525)</v>
      </c>
      <c r="F94" s="99" t="str">
        <f>IF(FN_MC!H92="","*",FN_MC!H92)</f>
        <v>440TVL</v>
      </c>
      <c r="G94" s="99" t="str">
        <f>IF(FN_MC!M92="","*",FN_MC!M92)</f>
        <v>TPC-TVL</v>
      </c>
      <c r="H94" s="154">
        <f>IF(FN_MC!K92="","*",FN_MC!K92)</f>
        <v>446</v>
      </c>
      <c r="I94" s="132">
        <f>IF(FN_MC!O92="","*",FN_MC!O92)</f>
        <v>0.33333333333333331</v>
      </c>
      <c r="J94" s="132">
        <f>IF(FN_MC!P92="","*",FN_MC!P92)</f>
        <v>6.25E-2</v>
      </c>
      <c r="K94" s="141" t="str">
        <f>IF(FN_MC!AK92="","*",FN_MC!AK92)</f>
        <v>440TVL</v>
      </c>
      <c r="L94" s="141" t="str">
        <f>IF(FN_MC!AM92="","*",FN_MC!AM92)</f>
        <v>TPC-TVL</v>
      </c>
      <c r="M94" s="141">
        <f>IF(FN_MC!AP92="","*",FN_MC!AP92)</f>
        <v>446</v>
      </c>
      <c r="N94" s="141" t="str">
        <f>IF(FN_MC!AM92="","*",FN_MC!AM92)</f>
        <v>TPC-TVL</v>
      </c>
      <c r="O94" s="174">
        <f>FN_MC!BH92</f>
        <v>0</v>
      </c>
      <c r="P94" s="90"/>
      <c r="Q94" s="145" t="str">
        <f>IF($A$2=1,IF(FN_MC!BJ92="","*",FN_MC!BJ92),IF(FN_MC!BK92="","*",FN_MC!BK92))</f>
        <v>TP pronta 07:34, nao solicitou  o intervalo devido chuva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TCS-TGR</v>
      </c>
      <c r="E95" s="99" t="str">
        <f>IF(FN_MC!D93="","*",FN_MC!D93)</f>
        <v>W48</v>
      </c>
      <c r="F95" s="99" t="str">
        <f>IF(FN_MC!H93="","*",FN_MC!H93)</f>
        <v>TOM2</v>
      </c>
      <c r="G95" s="99" t="str">
        <f>IF(FN_MC!M93="","*",FN_MC!M93)</f>
        <v>TOM-TPC</v>
      </c>
      <c r="H95" s="154">
        <f>IF(FN_MC!K93="","*",FN_MC!K93)</f>
        <v>412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TOM2</v>
      </c>
      <c r="L95" s="141" t="str">
        <f>IF(FN_MC!AM93="","*",FN_MC!AM93)</f>
        <v>TOM-TPC</v>
      </c>
      <c r="M95" s="141">
        <f>IF(FN_MC!AP93="","*",FN_MC!AP93)</f>
        <v>412</v>
      </c>
      <c r="N95" s="141" t="str">
        <f>IF(FN_MC!AM93="","*",FN_MC!AM93)</f>
        <v>TOM-TPC</v>
      </c>
      <c r="O95" s="174">
        <f>FN_MC!BH93</f>
        <v>2</v>
      </c>
      <c r="P95" s="90"/>
      <c r="Q95" s="145" t="str">
        <f>IF($A$2=1,IF(FN_MC!BJ93="","*",FN_MC!BJ93),IF(FN_MC!BK93="","*",FN_MC!BK93))</f>
        <v xml:space="preserve">MC1 08:10, estava autorizado o intervalo das 10:28 ate 12hrs no km 412/ prod 255 metros, justificativa chuva na regiao 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TCS-TGR</v>
      </c>
      <c r="E96" s="99" t="str">
        <f>IF(FN_MC!D94="","*",FN_MC!D94)</f>
        <v>ELSON (TF-526)</v>
      </c>
      <c r="F96" s="99" t="str">
        <f>IF(FN_MC!H94="","*",FN_MC!H94)</f>
        <v>TMR326</v>
      </c>
      <c r="G96" s="99" t="str">
        <f>IF(FN_MC!M94="","*",FN_MC!M94)</f>
        <v>TMR-TLA</v>
      </c>
      <c r="H96" s="154">
        <f>IF(FN_MC!K94="","*",FN_MC!K94)</f>
        <v>321</v>
      </c>
      <c r="I96" s="132">
        <f>IF(FN_MC!O94="","*",FN_MC!O94)</f>
        <v>0.375</v>
      </c>
      <c r="J96" s="132">
        <f>IF(FN_MC!P94="","*",FN_MC!P94)</f>
        <v>6.25E-2</v>
      </c>
      <c r="K96" s="141" t="str">
        <f>IF(FN_MC!AK94="","*",FN_MC!AK94)</f>
        <v>TMR326</v>
      </c>
      <c r="L96" s="141" t="str">
        <f>IF(FN_MC!AM94="","*",FN_MC!AM94)</f>
        <v>TMR-TLA</v>
      </c>
      <c r="M96" s="141">
        <f>IF(FN_MC!AP94="","*",FN_MC!AP94)</f>
        <v>321</v>
      </c>
      <c r="N96" s="141" t="str">
        <f>IF(FN_MC!AM94="","*",FN_MC!AM94)</f>
        <v>TMR-TLA</v>
      </c>
      <c r="O96" s="174">
        <f>FN_MC!BH94</f>
        <v>0</v>
      </c>
      <c r="P96" s="90"/>
      <c r="Q96" s="145" t="str">
        <f>IF($A$2=1,IF(FN_MC!BJ94="","*",FN_MC!BJ94),IF(FN_MC!BK94="","*",FN_MC!BK94))</f>
        <v>TP pronta 08:40,  nao solicitou  o intervalo devido chuva</v>
      </c>
    </row>
    <row r="97" spans="1:17" ht="27" hidden="1" customHeight="1">
      <c r="A97" s="97" t="str">
        <f>IF(FN_MC!B95="","*",FN_MC!B95)</f>
        <v>*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W50</v>
      </c>
      <c r="F97" s="99" t="str">
        <f>IF(FN_MC!H95="","*",FN_MC!H95)</f>
        <v>TCS</v>
      </c>
      <c r="G97" s="99" t="str">
        <f>IF(FN_MC!M95="","*",FN_MC!M95)</f>
        <v>TCS</v>
      </c>
      <c r="H97" s="154">
        <f>IF(FN_MC!K95="","*",FN_MC!K95)</f>
        <v>290</v>
      </c>
      <c r="I97" s="132">
        <f>IF(FN_MC!O95="","*",FN_MC!O95)</f>
        <v>0.5</v>
      </c>
      <c r="J97" s="132">
        <f>IF(FN_MC!P95="","*",FN_MC!P95)</f>
        <v>8.3333333333333329E-2</v>
      </c>
      <c r="K97" s="141" t="str">
        <f>IF(FN_MC!AK95="","*",FN_MC!AK95)</f>
        <v>TCS</v>
      </c>
      <c r="L97" s="141" t="str">
        <f>IF(FN_MC!AM95="","*",FN_MC!AM95)</f>
        <v>TCS</v>
      </c>
      <c r="M97" s="141">
        <f>IF(FN_MC!AP95="","*",FN_MC!AP95)</f>
        <v>290</v>
      </c>
      <c r="N97" s="141" t="str">
        <f>IF(FN_MC!AM95="","*",FN_MC!AM95)</f>
        <v>TCS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Oportunidade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V86</v>
      </c>
      <c r="F98" s="99" t="str">
        <f>IF(FN_MC!H96="","*",FN_MC!H96)</f>
        <v>TID2</v>
      </c>
      <c r="G98" s="99" t="str">
        <f>IF(FN_MC!M96="","*",FN_MC!M96)</f>
        <v>TID-TVI</v>
      </c>
      <c r="H98" s="154">
        <f>IF(FN_MC!K96="","*",FN_MC!K96)</f>
        <v>200</v>
      </c>
      <c r="I98" s="132">
        <f>IF(FN_MC!O96="","*",FN_MC!O96)</f>
        <v>0.39583333333333331</v>
      </c>
      <c r="J98" s="132">
        <f>IF(FN_MC!P96="","*",FN_MC!P96)</f>
        <v>6.25E-2</v>
      </c>
      <c r="K98" s="141" t="str">
        <f>IF(FN_MC!AK96="","*",FN_MC!AK96)</f>
        <v>TID2</v>
      </c>
      <c r="L98" s="141" t="str">
        <f>IF(FN_MC!AM96="","*",FN_MC!AM96)</f>
        <v>TID-TVI</v>
      </c>
      <c r="M98" s="141">
        <f>IF(FN_MC!AP96="","*",FN_MC!AP96)</f>
        <v>200</v>
      </c>
      <c r="N98" s="141" t="str">
        <f>IF(FN_MC!AM96="","*",FN_MC!AM96)</f>
        <v>TID-TVI</v>
      </c>
      <c r="O98" s="174">
        <f>FN_MC!BH96</f>
        <v>0</v>
      </c>
      <c r="P98" s="90"/>
      <c r="Q98" s="145" t="str">
        <f>IF($A$2=1,IF(FN_MC!BJ96="","*",FN_MC!BJ96),IF(FN_MC!BK96="","*",FN_MC!BK96))</f>
        <v xml:space="preserve">MC1 09:16, sem oportuniade devido fluxo de trens 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TMI-TCS</v>
      </c>
      <c r="E99" s="99" t="str">
        <f>IF(FN_MC!D97="","*",FN_MC!D97)</f>
        <v>FRANCISCO (TF-670)</v>
      </c>
      <c r="F99" s="99" t="str">
        <f>IF(FN_MC!H97="","*",FN_MC!H97)</f>
        <v>TIN1</v>
      </c>
      <c r="G99" s="99" t="str">
        <f>IF(FN_MC!M97="","*",FN_MC!M97)</f>
        <v>TIN</v>
      </c>
      <c r="H99" s="154">
        <f>IF(FN_MC!K97="","*",FN_MC!K97)</f>
        <v>109.1</v>
      </c>
      <c r="I99" s="132">
        <f>IF(FN_MC!O97="","*",FN_MC!O97)</f>
        <v>0.375</v>
      </c>
      <c r="J99" s="132">
        <f>IF(FN_MC!P97="","*",FN_MC!P97)</f>
        <v>6.25E-2</v>
      </c>
      <c r="K99" s="141" t="str">
        <f>IF(FN_MC!AK97="","*",FN_MC!AK97)</f>
        <v>TIN1</v>
      </c>
      <c r="L99" s="141" t="str">
        <f>IF(FN_MC!AM97="","*",FN_MC!AM97)</f>
        <v>TIN</v>
      </c>
      <c r="M99" s="141">
        <f>IF(FN_MC!AP97="","*",FN_MC!AP97)</f>
        <v>109.1</v>
      </c>
      <c r="N99" s="141" t="str">
        <f>IF(FN_MC!AM97="","*",FN_MC!AM97)</f>
        <v>TIN</v>
      </c>
      <c r="O99" s="174">
        <f>FN_MC!BH97</f>
        <v>0</v>
      </c>
      <c r="P99" s="90"/>
      <c r="Q99" s="145" t="str">
        <f>IF($A$2=1,IF(FN_MC!BJ97="","*",FN_MC!BJ97),IF(FN_MC!BK97="","*",FN_MC!BK97))</f>
        <v>TP pronta 08:20, nao solicitou  o intervalo devido chuva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TMI-TCS</v>
      </c>
      <c r="E100" s="99" t="str">
        <f>IF(FN_MC!D98="","*",FN_MC!D98)</f>
        <v>ANISIO (TF-514)</v>
      </c>
      <c r="F100" s="99" t="str">
        <f>IF(FN_MC!H98="","*",FN_MC!H98)</f>
        <v>TAP2</v>
      </c>
      <c r="G100" s="99" t="str">
        <f>IF(FN_MC!M98="","*",FN_MC!M98)</f>
        <v>TAP</v>
      </c>
      <c r="H100" s="154">
        <f>IF(FN_MC!K98="","*",FN_MC!K98)</f>
        <v>25</v>
      </c>
      <c r="I100" s="132">
        <f>IF(FN_MC!O98="","*",FN_MC!O98)</f>
        <v>0.375</v>
      </c>
      <c r="J100" s="132">
        <f>IF(FN_MC!P98="","*",FN_MC!P98)</f>
        <v>6.25E-2</v>
      </c>
      <c r="K100" s="141" t="str">
        <f>IF(FN_MC!AK98="","*",FN_MC!AK98)</f>
        <v>TAP2</v>
      </c>
      <c r="L100" s="141" t="str">
        <f>IF(FN_MC!AM98="","*",FN_MC!AM98)</f>
        <v>TAP</v>
      </c>
      <c r="M100" s="141">
        <f>IF(FN_MC!AP98="","*",FN_MC!AP98)</f>
        <v>25</v>
      </c>
      <c r="N100" s="141" t="str">
        <f>IF(FN_MC!AM98="","*",FN_MC!AM98)</f>
        <v>TAP</v>
      </c>
      <c r="O100" s="174">
        <f>FN_MC!BH98</f>
        <v>2</v>
      </c>
      <c r="P100" s="90"/>
      <c r="Q100" s="145" t="str">
        <f>IF($A$2=1,IF(FN_MC!BJ98="","*",FN_MC!BJ98),IF(FN_MC!BK98="","*",FN_MC!BK98))</f>
        <v xml:space="preserve">TP pronta 10:50, em intervalo substituição de trilho das 11hr ate 12:30/prod 20 metros </v>
      </c>
    </row>
    <row r="101" spans="1:17" ht="33.75" hidden="1" customHeight="1">
      <c r="A101" s="97">
        <f>IF(FN_MC!B99="","*",FN_MC!B99)</f>
        <v>45999</v>
      </c>
      <c r="B101" s="98" t="str">
        <f>IF(FN_MC!X99="","*",FN_MC!X99)</f>
        <v>Contrato</v>
      </c>
      <c r="C101" s="99" t="str">
        <f>IF(FN_MC!S99="","*",FN_MC!S99)</f>
        <v>FERRONORTE</v>
      </c>
      <c r="D101" s="99" t="str">
        <f>IF(FN_MC!T99="","*",FN_MC!T99)</f>
        <v>TMI-TCS</v>
      </c>
      <c r="E101" s="99" t="str">
        <f>IF(FN_MC!D99="","*",FN_MC!D99)</f>
        <v>A60</v>
      </c>
      <c r="F101" s="99" t="str">
        <f>IF(FN_MC!H99="","*",FN_MC!H99)</f>
        <v>TMI</v>
      </c>
      <c r="G101" s="99" t="str">
        <f>IF(FN_MC!M99="","*",FN_MC!M99)</f>
        <v>TMI-TCS</v>
      </c>
      <c r="H101" s="154">
        <f>IF(FN_MC!K99="","*",FN_MC!K99)</f>
        <v>10</v>
      </c>
      <c r="I101" s="132">
        <f>IF(FN_MC!O99="","*",FN_MC!O99)</f>
        <v>0.33333333333333331</v>
      </c>
      <c r="J101" s="132">
        <f>IF(FN_MC!P99="","*",FN_MC!P99)</f>
        <v>4.1666666666666664E-2</v>
      </c>
      <c r="K101" s="141" t="str">
        <f>IF(FN_MC!AK99="","*",FN_MC!AK99)</f>
        <v>TMI</v>
      </c>
      <c r="L101" s="141" t="str">
        <f>IF(FN_MC!AM99="","*",FN_MC!AM99)</f>
        <v>TMI-TCS</v>
      </c>
      <c r="M101" s="141">
        <f>IF(FN_MC!AP99="","*",FN_MC!AP99)</f>
        <v>10</v>
      </c>
      <c r="N101" s="141" t="str">
        <f>IF(FN_MC!AM99="","*",FN_MC!AM99)</f>
        <v>TMI-TCS</v>
      </c>
      <c r="O101" s="174">
        <f>FN_MC!BH99</f>
        <v>2</v>
      </c>
      <c r="P101" s="90"/>
      <c r="Q101" s="145" t="str">
        <f>IF($A$2=1,IF(FN_MC!BJ99="","*",FN_MC!BJ99),IF(FN_MC!BK99="","*",FN_MC!BK99))</f>
        <v>MC1 09:51, em inspeção R7D</v>
      </c>
    </row>
    <row r="102" spans="1:17" ht="25.5" hidden="1" customHeight="1">
      <c r="A102" s="97">
        <f>IF(FN_MC!B100="","*",FN_MC!B100)</f>
        <v>45999</v>
      </c>
      <c r="B102" s="98" t="str">
        <f>IF(FN_MC!X100="","*",FN_MC!X100)</f>
        <v>Oportunidade</v>
      </c>
      <c r="C102" s="99" t="str">
        <f>IF(FN_MC!S100="","*",FN_MC!S100)</f>
        <v>MALHA CENTRAL</v>
      </c>
      <c r="D102" s="99" t="str">
        <f>IF(FN_MC!T100="","*",FN_MC!T100)</f>
        <v>RAMAL</v>
      </c>
      <c r="E102" s="99" t="str">
        <f>IF(FN_MC!D100="","*",FN_MC!D100)</f>
        <v>E17</v>
      </c>
      <c r="F102" s="99" t="str">
        <f>IF(FN_MC!H100="","*",FN_MC!H100)</f>
        <v>ZDK1</v>
      </c>
      <c r="G102" s="99" t="str">
        <f>IF(FN_MC!M100="","*",FN_MC!M100)</f>
        <v>ZDK-ZVT</v>
      </c>
      <c r="H102" s="154">
        <f>IF(FN_MC!K100="","*",FN_MC!K100)</f>
        <v>251</v>
      </c>
      <c r="I102" s="132">
        <f>IF(FN_MC!O100="","*",FN_MC!O100)</f>
        <v>0.375</v>
      </c>
      <c r="J102" s="132">
        <f>IF(FN_MC!P100="","*",FN_MC!P100)</f>
        <v>0.125</v>
      </c>
      <c r="K102" s="141" t="str">
        <f>IF(FN_MC!AK100="","*",FN_MC!AK100)</f>
        <v>ZDK1</v>
      </c>
      <c r="L102" s="141" t="str">
        <f>IF(FN_MC!AM100="","*",FN_MC!AM100)</f>
        <v>ZDK-ZVT</v>
      </c>
      <c r="M102" s="141">
        <f>IF(FN_MC!AP100="","*",FN_MC!AP100)</f>
        <v>251</v>
      </c>
      <c r="N102" s="141" t="str">
        <f>IF(FN_MC!AM100="","*",FN_MC!AM100)</f>
        <v>ZDK-ZVT</v>
      </c>
      <c r="O102" s="174">
        <f>FN_MC!BH100</f>
        <v>2</v>
      </c>
      <c r="P102" s="90"/>
      <c r="Q102" s="145" t="str">
        <f>IF($A$2=1,IF(FN_MC!BJ100="","*",FN_MC!BJ100),IF(FN_MC!BK100="","*",FN_MC!BK100))</f>
        <v>MC1 09:31, autorizado intervalo ate 14hrs/ prod. 5 soldas</v>
      </c>
    </row>
    <row r="103" spans="1:17" ht="21" hidden="1" customHeight="1">
      <c r="A103" s="97">
        <f>IF(FN_MC!B101="","*",FN_MC!B101)</f>
        <v>45999</v>
      </c>
      <c r="B103" s="98" t="str">
        <f>IF(FN_MC!X101="","*",FN_MC!X101)</f>
        <v>Oportunidade</v>
      </c>
      <c r="C103" s="99" t="str">
        <f>IF(FN_MC!S101="","*",FN_MC!S101)</f>
        <v>MALHA CENTRAL</v>
      </c>
      <c r="D103" s="99" t="str">
        <f>IF(FN_MC!T101="","*",FN_MC!T101)</f>
        <v>RAMAL</v>
      </c>
      <c r="E103" s="99" t="str">
        <f>IF(FN_MC!D101="","*",FN_MC!D101)</f>
        <v>V42</v>
      </c>
      <c r="F103" s="99" t="str">
        <f>IF(FN_MC!H101="","*",FN_MC!H101)</f>
        <v>ZGT1</v>
      </c>
      <c r="G103" s="99" t="str">
        <f>IF(FN_MC!M101="","*",FN_MC!M101)</f>
        <v>ZGT-ZXE</v>
      </c>
      <c r="H103" s="154">
        <f>IF(FN_MC!K101="","*",FN_MC!K101)</f>
        <v>310</v>
      </c>
      <c r="I103" s="132">
        <f>IF(FN_MC!O101="","*",FN_MC!O101)</f>
        <v>0.35416666666666669</v>
      </c>
      <c r="J103" s="132">
        <f>IF(FN_MC!P101="","*",FN_MC!P101)</f>
        <v>0.16666666666666666</v>
      </c>
      <c r="K103" s="141" t="str">
        <f>IF(FN_MC!AK101="","*",FN_MC!AK101)</f>
        <v>ZGT1</v>
      </c>
      <c r="L103" s="141" t="str">
        <f>IF(FN_MC!AM101="","*",FN_MC!AM101)</f>
        <v>ZGT-ZXE</v>
      </c>
      <c r="M103" s="141">
        <f>IF(FN_MC!AP101="","*",FN_MC!AP101)</f>
        <v>310</v>
      </c>
      <c r="N103" s="141" t="str">
        <f>IF(FN_MC!AM101="","*",FN_MC!AM101)</f>
        <v>ZGT-ZXE</v>
      </c>
      <c r="O103" s="174">
        <f>FN_MC!BH101</f>
        <v>2</v>
      </c>
      <c r="P103" s="90"/>
      <c r="Q103" s="145" t="str">
        <f>IF($A$2=1,IF(FN_MC!BJ101="","*",FN_MC!BJ101),IF(FN_MC!BK101="","*",FN_MC!BK101))</f>
        <v>MC1 06:01, segue em intervalo da socada das 07:56 ate 13:45/prod 1800 metros</v>
      </c>
    </row>
    <row r="104" spans="1:17" ht="28.5" hidden="1" customHeight="1">
      <c r="A104" s="97">
        <f>IF(FN_MC!B102="","*",FN_MC!B102)</f>
        <v>45999</v>
      </c>
      <c r="B104" s="98" t="str">
        <f>IF(FN_MC!X102="","*",FN_MC!X102)</f>
        <v>Oportunidade</v>
      </c>
      <c r="C104" s="99" t="str">
        <f>IF(FN_MC!S102="","*",FN_MC!S102)</f>
        <v>MALHA CENTRAL</v>
      </c>
      <c r="D104" s="99" t="str">
        <f>IF(FN_MC!T102="","*",FN_MC!T102)</f>
        <v>PRV-POV</v>
      </c>
      <c r="E104" s="99" t="str">
        <f>IF(FN_MC!D102="","*",FN_MC!D102)</f>
        <v>W94</v>
      </c>
      <c r="F104" s="99" t="str">
        <f>IF(FN_MC!H102="","*",FN_MC!H102)</f>
        <v>PUD</v>
      </c>
      <c r="G104" s="99" t="str">
        <f>IF(FN_MC!M102="","*",FN_MC!M102)</f>
        <v>PIT-K97</v>
      </c>
      <c r="H104" s="154">
        <f>IF(FN_MC!K102="","*",FN_MC!K102)</f>
        <v>2109</v>
      </c>
      <c r="I104" s="132">
        <f>IF(FN_MC!O102="","*",FN_MC!O102)</f>
        <v>0.375</v>
      </c>
      <c r="J104" s="132">
        <f>IF(FN_MC!P102="","*",FN_MC!P102)</f>
        <v>4.1666666666666664E-2</v>
      </c>
      <c r="K104" s="141" t="str">
        <f>IF(FN_MC!AK102="","*",FN_MC!AK102)</f>
        <v>PUD</v>
      </c>
      <c r="L104" s="141" t="str">
        <f>IF(FN_MC!AM102="","*",FN_MC!AM102)</f>
        <v>PIT-K97</v>
      </c>
      <c r="M104" s="141">
        <f>IF(FN_MC!AP102="","*",FN_MC!AP102)</f>
        <v>2109</v>
      </c>
      <c r="N104" s="141" t="str">
        <f>IF(FN_MC!AM102="","*",FN_MC!AM102)</f>
        <v>PIT-K97</v>
      </c>
      <c r="O104" s="174">
        <f>FN_MC!BH102</f>
        <v>2</v>
      </c>
      <c r="P104" s="90"/>
      <c r="Q104" s="145" t="str">
        <f>IF($A$2=1,IF(FN_MC!BJ102="","*",FN_MC!BJ102),IF(FN_MC!BK102="","*",FN_MC!BK102))</f>
        <v xml:space="preserve">MC1 08:39, reolhimento de material 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>
        <f>IF(FN_MC!B105="","*",FN_MC!B105)</f>
        <v>46000</v>
      </c>
      <c r="B107" s="98" t="str">
        <f>IF(FN_MC!X105="","*",FN_MC!X105)</f>
        <v>Contrato</v>
      </c>
      <c r="C107" s="99" t="str">
        <f>IF(FN_MC!S105="","*",FN_MC!S105)</f>
        <v>FERRONORTE</v>
      </c>
      <c r="D107" s="99" t="str">
        <f>IF(FN_MC!T105="","*",FN_MC!T105)</f>
        <v>TGR-TRO</v>
      </c>
      <c r="E107" s="99" t="str">
        <f>IF(FN_MC!D105="","*",FN_MC!D105)</f>
        <v>W70</v>
      </c>
      <c r="F107" s="99" t="str">
        <f>IF(FN_MC!H105="","*",FN_MC!H105)</f>
        <v>TGR2</v>
      </c>
      <c r="G107" s="99" t="str">
        <f>IF(FN_MC!M105="","*",FN_MC!M105)</f>
        <v>TGR-TBE</v>
      </c>
      <c r="H107" s="154">
        <f>IF(FN_MC!K105="","*",FN_MC!K105)</f>
        <v>507</v>
      </c>
      <c r="I107" s="132">
        <f>IF(FN_MC!O105="","*",FN_MC!O105)</f>
        <v>0.35416666666666669</v>
      </c>
      <c r="J107" s="132">
        <f>IF(FN_MC!P105="","*",FN_MC!P105)</f>
        <v>8.3333333333333329E-2</v>
      </c>
      <c r="K107" s="141" t="str">
        <f>IF(FN_MC!AK105="","*",FN_MC!AK105)</f>
        <v>TGR2</v>
      </c>
      <c r="L107" s="141" t="str">
        <f>IF(FN_MC!AM105="","*",FN_MC!AM105)</f>
        <v>TGR-TBE</v>
      </c>
      <c r="M107" s="141">
        <f>IF(FN_MC!AP105="","*",FN_MC!AP105)</f>
        <v>507</v>
      </c>
      <c r="N107" s="141" t="str">
        <f>IF(FN_MC!AM105="","*",FN_MC!AM105)</f>
        <v>TGR-TBE</v>
      </c>
      <c r="O107" s="174">
        <f>FN_MC!BH105</f>
        <v>1</v>
      </c>
      <c r="P107" s="90"/>
      <c r="Q107" s="145" t="str">
        <f>IF($A$2=1,IF(FN_MC!BJ105="","*",FN_MC!BJ105),IF(FN_MC!BK105="","*",FN_MC!BK105))</f>
        <v>MC1 08:41,realizado intervalo da descarga de pedra das 12:24 ate 13:36/ prod 16 vagoes</v>
      </c>
    </row>
    <row r="108" spans="1:17" hidden="1">
      <c r="A108" s="97">
        <f>IF(FN_MC!B106="","*",FN_MC!B106)</f>
        <v>46000</v>
      </c>
      <c r="B108" s="98" t="str">
        <f>IF(FN_MC!X106="","*",FN_MC!X106)</f>
        <v>Oportunidade</v>
      </c>
      <c r="C108" s="99" t="str">
        <f>IF(FN_MC!S106="","*",FN_MC!S106)</f>
        <v>FERRONORTE</v>
      </c>
      <c r="D108" s="99" t="str">
        <f>IF(FN_MC!T106="","*",FN_MC!T106)</f>
        <v>TCS-TGR</v>
      </c>
      <c r="E108" s="99" t="str">
        <f>IF(FN_MC!D106="","*",FN_MC!D106)</f>
        <v>BRUNO (TF-525)</v>
      </c>
      <c r="F108" s="99" t="str">
        <f>IF(FN_MC!H106="","*",FN_MC!H106)</f>
        <v>440TVL</v>
      </c>
      <c r="G108" s="99" t="str">
        <f>IF(FN_MC!M106="","*",FN_MC!M106)</f>
        <v>TPC-TVL</v>
      </c>
      <c r="H108" s="154">
        <f>IF(FN_MC!K106="","*",FN_MC!K106)</f>
        <v>446</v>
      </c>
      <c r="I108" s="132">
        <f>IF(FN_MC!O106="","*",FN_MC!O106)</f>
        <v>0.33333333333333331</v>
      </c>
      <c r="J108" s="132">
        <f>IF(FN_MC!P106="","*",FN_MC!P106)</f>
        <v>6.25E-2</v>
      </c>
      <c r="K108" s="141" t="str">
        <f>IF(FN_MC!AK106="","*",FN_MC!AK106)</f>
        <v>440TVL</v>
      </c>
      <c r="L108" s="141" t="str">
        <f>IF(FN_MC!AM106="","*",FN_MC!AM106)</f>
        <v>TPC-TVL</v>
      </c>
      <c r="M108" s="141">
        <f>IF(FN_MC!AP106="","*",FN_MC!AP106)</f>
        <v>446</v>
      </c>
      <c r="N108" s="141" t="str">
        <f>IF(FN_MC!AM106="","*",FN_MC!AM106)</f>
        <v>TPC-TVL</v>
      </c>
      <c r="O108" s="174">
        <f>FN_MC!BH106</f>
        <v>0</v>
      </c>
      <c r="P108" s="90"/>
      <c r="Q108" s="145" t="str">
        <f>IF($A$2=1,IF(FN_MC!BJ106="","*",FN_MC!BJ106),IF(FN_MC!BK106="","*",FN_MC!BK106))</f>
        <v>TP pronta 07:24,nao solicitou o intervalo devido a chuva</v>
      </c>
    </row>
    <row r="109" spans="1:17" ht="30" hidden="1" customHeight="1">
      <c r="A109" s="97">
        <f>IF(FN_MC!B107="","*",FN_MC!B107)</f>
        <v>46000</v>
      </c>
      <c r="B109" s="98" t="str">
        <f>IF(FN_MC!X107="","*",FN_MC!X107)</f>
        <v>Contrato</v>
      </c>
      <c r="C109" s="99" t="str">
        <f>IF(FN_MC!S107="","*",FN_MC!S107)</f>
        <v>FERRONORTE</v>
      </c>
      <c r="D109" s="99" t="str">
        <f>IF(FN_MC!T107="","*",FN_MC!T107)</f>
        <v>TCS-TGR</v>
      </c>
      <c r="E109" s="99" t="str">
        <f>IF(FN_MC!D107="","*",FN_MC!D107)</f>
        <v>W48</v>
      </c>
      <c r="F109" s="99" t="str">
        <f>IF(FN_MC!H107="","*",FN_MC!H107)</f>
        <v>TOM2</v>
      </c>
      <c r="G109" s="99" t="str">
        <f>IF(FN_MC!M107="","*",FN_MC!M107)</f>
        <v>TSE-TBA</v>
      </c>
      <c r="H109" s="154">
        <f>IF(FN_MC!K107="","*",FN_MC!K107)</f>
        <v>367.6</v>
      </c>
      <c r="I109" s="132">
        <f>IF(FN_MC!O107="","*",FN_MC!O107)</f>
        <v>0.35416666666666669</v>
      </c>
      <c r="J109" s="132">
        <f>IF(FN_MC!P107="","*",FN_MC!P107)</f>
        <v>0.16666666666666666</v>
      </c>
      <c r="K109" s="141" t="str">
        <f>IF(FN_MC!AK107="","*",FN_MC!AK107)</f>
        <v>TOM2</v>
      </c>
      <c r="L109" s="141" t="str">
        <f>IF(FN_MC!AM107="","*",FN_MC!AM107)</f>
        <v>TSE-TBA</v>
      </c>
      <c r="M109" s="141">
        <f>IF(FN_MC!AP107="","*",FN_MC!AP107)</f>
        <v>367.6</v>
      </c>
      <c r="N109" s="141" t="str">
        <f>IF(FN_MC!AM107="","*",FN_MC!AM107)</f>
        <v>TSE-TBA</v>
      </c>
      <c r="O109" s="174">
        <f>FN_MC!BH107</f>
        <v>0</v>
      </c>
      <c r="P109" s="90"/>
      <c r="Q109" s="145" t="str">
        <f>IF($A$2=1,IF(FN_MC!BJ107="","*",FN_MC!BJ107),IF(FN_MC!BK107="","*",FN_MC!BK107))</f>
        <v xml:space="preserve">Sem faixa devido cco priorizou a circulação </v>
      </c>
    </row>
    <row r="110" spans="1:17" hidden="1">
      <c r="A110" s="97">
        <f>IF(FN_MC!B108="","*",FN_MC!B108)</f>
        <v>46000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TCS-TGR</v>
      </c>
      <c r="E110" s="99" t="str">
        <f>IF(FN_MC!D108="","*",FN_MC!D108)</f>
        <v>ELSON (TF-526)</v>
      </c>
      <c r="F110" s="99" t="str">
        <f>IF(FN_MC!H108="","*",FN_MC!H108)</f>
        <v>TMR326</v>
      </c>
      <c r="G110" s="99" t="str">
        <f>IF(FN_MC!M108="","*",FN_MC!M108)</f>
        <v>TMR-TLA</v>
      </c>
      <c r="H110" s="154">
        <f>IF(FN_MC!K108="","*",FN_MC!K108)</f>
        <v>321</v>
      </c>
      <c r="I110" s="132">
        <f>IF(FN_MC!O108="","*",FN_MC!O108)</f>
        <v>0.375</v>
      </c>
      <c r="J110" s="132">
        <f>IF(FN_MC!P108="","*",FN_MC!P108)</f>
        <v>6.25E-2</v>
      </c>
      <c r="K110" s="141" t="str">
        <f>IF(FN_MC!AK108="","*",FN_MC!AK108)</f>
        <v>TMR326</v>
      </c>
      <c r="L110" s="141" t="str">
        <f>IF(FN_MC!AM108="","*",FN_MC!AM108)</f>
        <v>TMR-TLA</v>
      </c>
      <c r="M110" s="141">
        <f>IF(FN_MC!AP108="","*",FN_MC!AP108)</f>
        <v>321</v>
      </c>
      <c r="N110" s="141" t="str">
        <f>IF(FN_MC!AM108="","*",FN_MC!AM108)</f>
        <v>TMR-TLA</v>
      </c>
      <c r="O110" s="174">
        <f>FN_MC!BH108</f>
        <v>0</v>
      </c>
      <c r="P110" s="90"/>
      <c r="Q110" s="145" t="str">
        <f>IF($A$2=1,IF(FN_MC!BJ108="","*",FN_MC!BJ108),IF(FN_MC!BK108="","*",FN_MC!BK108))</f>
        <v>TP pronta 07:24, nao solicitou o intervalo devido a chuva</v>
      </c>
    </row>
    <row r="111" spans="1:17" hidden="1">
      <c r="A111" s="97">
        <f>IF(FN_MC!B109="","*",FN_MC!B109)</f>
        <v>46000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TMI-TCS</v>
      </c>
      <c r="E111" s="99" t="str">
        <f>IF(FN_MC!D109="","*",FN_MC!D109)</f>
        <v>A60</v>
      </c>
      <c r="F111" s="99" t="str">
        <f>IF(FN_MC!H109="","*",FN_MC!H109)</f>
        <v>TCS291</v>
      </c>
      <c r="G111" s="99" t="str">
        <f>IF(FN_MC!M109="","*",FN_MC!M109)</f>
        <v>TCS-TAG</v>
      </c>
      <c r="H111" s="154">
        <f>IF(FN_MC!K109="","*",FN_MC!K109)</f>
        <v>290</v>
      </c>
      <c r="I111" s="132">
        <f>IF(FN_MC!O109="","*",FN_MC!O109)</f>
        <v>0.3125</v>
      </c>
      <c r="J111" s="132">
        <f>IF(FN_MC!P109="","*",FN_MC!P109)</f>
        <v>4.1666666666666664E-2</v>
      </c>
      <c r="K111" s="141" t="str">
        <f>IF(FN_MC!AK109="","*",FN_MC!AK109)</f>
        <v>TCS291</v>
      </c>
      <c r="L111" s="141" t="str">
        <f>IF(FN_MC!AM109="","*",FN_MC!AM109)</f>
        <v>TCS-TAG</v>
      </c>
      <c r="M111" s="141">
        <f>IF(FN_MC!AP109="","*",FN_MC!AP109)</f>
        <v>290</v>
      </c>
      <c r="N111" s="141" t="str">
        <f>IF(FN_MC!AM109="","*",FN_MC!AM109)</f>
        <v>TCS-TAG</v>
      </c>
      <c r="O111" s="174">
        <f>FN_MC!BH109</f>
        <v>2</v>
      </c>
      <c r="P111" s="90"/>
      <c r="Q111" s="145" t="str">
        <f>IF($A$2=1,IF(FN_MC!BJ109="","*",FN_MC!BJ109),IF(FN_MC!BK109="","*",FN_MC!BK109))</f>
        <v>MC1 07:33, em inspeção R7D THE-TBA</v>
      </c>
    </row>
    <row r="112" spans="1:17" hidden="1">
      <c r="A112" s="97">
        <f>IF(FN_MC!B110="","*",FN_MC!B110)</f>
        <v>46000</v>
      </c>
      <c r="B112" s="98" t="str">
        <f>IF(FN_MC!X110="","*",FN_MC!X110)</f>
        <v>Contrato</v>
      </c>
      <c r="C112" s="99" t="str">
        <f>IF(FN_MC!S110="","*",FN_MC!S110)</f>
        <v>FERRONORTE</v>
      </c>
      <c r="D112" s="99" t="str">
        <f>IF(FN_MC!T110="","*",FN_MC!T110)</f>
        <v>TMI-TCS</v>
      </c>
      <c r="E112" s="99" t="str">
        <f>IF(FN_MC!D110="","*",FN_MC!D110)</f>
        <v>MOD FN</v>
      </c>
      <c r="F112" s="99" t="str">
        <f>IF(FN_MC!H110="","*",FN_MC!H110)</f>
        <v>-</v>
      </c>
      <c r="G112" s="99" t="str">
        <f>IF(FN_MC!M110="","*",FN_MC!M110)</f>
        <v>TID-TVI</v>
      </c>
      <c r="H112" s="154">
        <f>IF(FN_MC!K110="","*",FN_MC!K110)</f>
        <v>217</v>
      </c>
      <c r="I112" s="132">
        <f>IF(FN_MC!O110="","*",FN_MC!O110)</f>
        <v>0.41666666666666669</v>
      </c>
      <c r="J112" s="132">
        <f>IF(FN_MC!P110="","*",FN_MC!P110)</f>
        <v>0.125</v>
      </c>
      <c r="K112" s="141" t="str">
        <f>IF(FN_MC!AK110="","*",FN_MC!AK110)</f>
        <v>-</v>
      </c>
      <c r="L112" s="141" t="str">
        <f>IF(FN_MC!AM110="","*",FN_MC!AM110)</f>
        <v>TID-TVI</v>
      </c>
      <c r="M112" s="141">
        <f>IF(FN_MC!AP110="","*",FN_MC!AP110)</f>
        <v>217</v>
      </c>
      <c r="N112" s="141" t="str">
        <f>IF(FN_MC!AM110="","*",FN_MC!AM110)</f>
        <v>TID-TVI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Sem faixa devido cco priorizou a circulação </v>
      </c>
    </row>
    <row r="113" spans="1:17" ht="35.25" hidden="1" customHeight="1">
      <c r="A113" s="97">
        <f>IF(FN_MC!B111="","*",FN_MC!B111)</f>
        <v>46000</v>
      </c>
      <c r="B113" s="98" t="str">
        <f>IF(FN_MC!X111="","*",FN_MC!X111)</f>
        <v>Contrato</v>
      </c>
      <c r="C113" s="99" t="str">
        <f>IF(FN_MC!S111="","*",FN_MC!S111)</f>
        <v>FERRONORTE</v>
      </c>
      <c r="D113" s="99" t="str">
        <f>IF(FN_MC!T111="","*",FN_MC!T111)</f>
        <v>TMI-TCS</v>
      </c>
      <c r="E113" s="99" t="str">
        <f>IF(FN_MC!D111="","*",FN_MC!D111)</f>
        <v>W50</v>
      </c>
      <c r="F113" s="99" t="str">
        <f>IF(FN_MC!H111="","*",FN_MC!H111)</f>
        <v xml:space="preserve">TCS2 </v>
      </c>
      <c r="G113" s="99" t="str">
        <f>IF(FN_MC!M111="","*",FN_MC!M111)</f>
        <v>TID-TVI</v>
      </c>
      <c r="H113" s="154">
        <f>IF(FN_MC!K111="","*",FN_MC!K111)</f>
        <v>217</v>
      </c>
      <c r="I113" s="132">
        <f>IF(FN_MC!O111="","*",FN_MC!O111)</f>
        <v>0.33333333333333331</v>
      </c>
      <c r="J113" s="132">
        <f>IF(FN_MC!P111="","*",FN_MC!P111)</f>
        <v>6.9444444444444447E-4</v>
      </c>
      <c r="K113" s="141" t="str">
        <f>IF(FN_MC!AK111="","*",FN_MC!AK111)</f>
        <v xml:space="preserve">TCS2 </v>
      </c>
      <c r="L113" s="141" t="str">
        <f>IF(FN_MC!AM111="","*",FN_MC!AM111)</f>
        <v>TID-TVI</v>
      </c>
      <c r="M113" s="141">
        <f>IF(FN_MC!AP111="","*",FN_MC!AP111)</f>
        <v>217</v>
      </c>
      <c r="N113" s="141" t="str">
        <f>IF(FN_MC!AM111="","*",FN_MC!AM111)</f>
        <v>TID-TVI</v>
      </c>
      <c r="O113" s="174">
        <f>FN_MC!BH111</f>
        <v>0</v>
      </c>
      <c r="P113" s="90"/>
      <c r="Q113" s="145" t="str">
        <f>IF($A$2=1,IF(FN_MC!BJ111="","*",FN_MC!BJ111),IF(FN_MC!BK111="","*",FN_MC!BK111))</f>
        <v xml:space="preserve">Sem faixa devido cco priorizou a circulação </v>
      </c>
    </row>
    <row r="114" spans="1:17" hidden="1">
      <c r="A114" s="97">
        <f>IF(FN_MC!B112="","*",FN_MC!B112)</f>
        <v>46000</v>
      </c>
      <c r="B114" s="98" t="str">
        <f>IF(FN_MC!X112="","*",FN_MC!X112)</f>
        <v>Sombra de bloco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V86</v>
      </c>
      <c r="F114" s="99" t="str">
        <f>IF(FN_MC!H112="","*",FN_MC!H112)</f>
        <v>TID2</v>
      </c>
      <c r="G114" s="99" t="str">
        <f>IF(FN_MC!M112="","*",FN_MC!M112)</f>
        <v>TID-TVI</v>
      </c>
      <c r="H114" s="154">
        <f>IF(FN_MC!K112="","*",FN_MC!K112)</f>
        <v>200</v>
      </c>
      <c r="I114" s="132">
        <f>IF(FN_MC!O112="","*",FN_MC!O112)</f>
        <v>0.39583333333333331</v>
      </c>
      <c r="J114" s="132">
        <f>IF(FN_MC!P112="","*",FN_MC!P112)</f>
        <v>6.25E-2</v>
      </c>
      <c r="K114" s="141" t="str">
        <f>IF(FN_MC!AK112="","*",FN_MC!AK112)</f>
        <v>TID2</v>
      </c>
      <c r="L114" s="141" t="str">
        <f>IF(FN_MC!AM112="","*",FN_MC!AM112)</f>
        <v>TID-TVI</v>
      </c>
      <c r="M114" s="141">
        <f>IF(FN_MC!AP112="","*",FN_MC!AP112)</f>
        <v>200</v>
      </c>
      <c r="N114" s="141" t="str">
        <f>IF(FN_MC!AM112="","*",FN_MC!AM112)</f>
        <v>TID-TVI</v>
      </c>
      <c r="O114" s="174">
        <f>FN_MC!BH112</f>
        <v>2</v>
      </c>
      <c r="P114" s="90"/>
      <c r="Q114" s="145" t="str">
        <f>IF($A$2=1,IF(FN_MC!BJ112="","*",FN_MC!BJ112),IF(FN_MC!BK112="","*",FN_MC!BK112))</f>
        <v>MC1 09:13,realizado intervalo da socadora das 12:34 ate 14:30/prod 780 metros</v>
      </c>
    </row>
    <row r="115" spans="1:17" hidden="1">
      <c r="A115" s="97">
        <f>IF(FN_MC!B113="","*",FN_MC!B113)</f>
        <v>46000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FRANCISCO (TF-670)</v>
      </c>
      <c r="F115" s="99" t="str">
        <f>IF(FN_MC!H113="","*",FN_MC!H113)</f>
        <v>TIN1</v>
      </c>
      <c r="G115" s="99" t="str">
        <f>IF(FN_MC!M113="","*",FN_MC!M113)</f>
        <v>TIN</v>
      </c>
      <c r="H115" s="154">
        <f>IF(FN_MC!K113="","*",FN_MC!K113)</f>
        <v>109.1</v>
      </c>
      <c r="I115" s="132">
        <f>IF(FN_MC!O113="","*",FN_MC!O113)</f>
        <v>0.375</v>
      </c>
      <c r="J115" s="132">
        <f>IF(FN_MC!P113="","*",FN_MC!P113)</f>
        <v>6.25E-2</v>
      </c>
      <c r="K115" s="141" t="str">
        <f>IF(FN_MC!AK113="","*",FN_MC!AK113)</f>
        <v>TIN1</v>
      </c>
      <c r="L115" s="141" t="str">
        <f>IF(FN_MC!AM113="","*",FN_MC!AM113)</f>
        <v>TIN</v>
      </c>
      <c r="M115" s="141">
        <f>IF(FN_MC!AP113="","*",FN_MC!AP113)</f>
        <v>109.1</v>
      </c>
      <c r="N115" s="141" t="str">
        <f>IF(FN_MC!AM113="","*",FN_MC!AM113)</f>
        <v>TIN</v>
      </c>
      <c r="O115" s="174">
        <f>FN_MC!BH113</f>
        <v>0</v>
      </c>
      <c r="P115" s="90"/>
      <c r="Q115" s="145" t="str">
        <f>IF($A$2=1,IF(FN_MC!BJ113="","*",FN_MC!BJ113),IF(FN_MC!BK113="","*",FN_MC!BK113))</f>
        <v>TP pronta 07:24,nao solicitou o intervalo devido a chuva</v>
      </c>
    </row>
    <row r="116" spans="1:17" hidden="1">
      <c r="A116" s="97">
        <f>IF(FN_MC!B114="","*",FN_MC!B114)</f>
        <v>46000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ANISIO (TF-514)</v>
      </c>
      <c r="F116" s="99" t="str">
        <f>IF(FN_MC!H114="","*",FN_MC!H114)</f>
        <v>TAP2</v>
      </c>
      <c r="G116" s="99" t="str">
        <f>IF(FN_MC!M114="","*",FN_MC!M114)</f>
        <v>TAP</v>
      </c>
      <c r="H116" s="154">
        <f>IF(FN_MC!K114="","*",FN_MC!K114)</f>
        <v>23.3</v>
      </c>
      <c r="I116" s="132">
        <f>IF(FN_MC!O114="","*",FN_MC!O114)</f>
        <v>0.375</v>
      </c>
      <c r="J116" s="132">
        <f>IF(FN_MC!P114="","*",FN_MC!P114)</f>
        <v>4.1666666666666664E-2</v>
      </c>
      <c r="K116" s="141" t="str">
        <f>IF(FN_MC!AK114="","*",FN_MC!AK114)</f>
        <v>TAP2</v>
      </c>
      <c r="L116" s="141" t="str">
        <f>IF(FN_MC!AM114="","*",FN_MC!AM114)</f>
        <v>TAP</v>
      </c>
      <c r="M116" s="141">
        <f>IF(FN_MC!AP114="","*",FN_MC!AP114)</f>
        <v>23.3</v>
      </c>
      <c r="N116" s="141" t="str">
        <f>IF(FN_MC!AM114="","*",FN_MC!AM114)</f>
        <v>TAP</v>
      </c>
      <c r="O116" s="174">
        <f>FN_MC!BH114</f>
        <v>2</v>
      </c>
      <c r="P116" s="90"/>
      <c r="Q116" s="145" t="str">
        <f>IF($A$2=1,IF(FN_MC!BJ114="","*",FN_MC!BJ114),IF(FN_MC!BK114="","*",FN_MC!BK114))</f>
        <v>TP pronta 07:28,realizado o intervalo 12:36 ate 13:36 troca de trilho/ prod 12 metros</v>
      </c>
    </row>
    <row r="117" spans="1:17" hidden="1">
      <c r="A117" s="97">
        <f>IF(FN_MC!B115="","*",FN_MC!B115)</f>
        <v>46000</v>
      </c>
      <c r="B117" s="98" t="str">
        <f>IF(FN_MC!X115="","*",FN_MC!X115)</f>
        <v>Oportunidade</v>
      </c>
      <c r="C117" s="99" t="str">
        <f>IF(FN_MC!S115="","*",FN_MC!S115)</f>
        <v>MALHA CENTRAL</v>
      </c>
      <c r="D117" s="99" t="str">
        <f>IF(FN_MC!T115="","*",FN_MC!T115)</f>
        <v>RAMAL</v>
      </c>
      <c r="E117" s="99" t="str">
        <f>IF(FN_MC!D115="","*",FN_MC!D115)</f>
        <v>V42</v>
      </c>
      <c r="F117" s="99" t="str">
        <f>IF(FN_MC!H115="","*",FN_MC!H115)</f>
        <v>ZGT1</v>
      </c>
      <c r="G117" s="99" t="str">
        <f>IF(FN_MC!M115="","*",FN_MC!M115)</f>
        <v>ZGT-ZXE</v>
      </c>
      <c r="H117" s="154">
        <f>IF(FN_MC!K115="","*",FN_MC!K115)</f>
        <v>310</v>
      </c>
      <c r="I117" s="132">
        <f>IF(FN_MC!O115="","*",FN_MC!O115)</f>
        <v>0.35416666666666669</v>
      </c>
      <c r="J117" s="132">
        <f>IF(FN_MC!P115="","*",FN_MC!P115)</f>
        <v>0.16666666666666666</v>
      </c>
      <c r="K117" s="141" t="str">
        <f>IF(FN_MC!AK115="","*",FN_MC!AK115)</f>
        <v>ZGT1</v>
      </c>
      <c r="L117" s="141" t="str">
        <f>IF(FN_MC!AM115="","*",FN_MC!AM115)</f>
        <v>ZGT-ZXE</v>
      </c>
      <c r="M117" s="141">
        <f>IF(FN_MC!AP115="","*",FN_MC!AP115)</f>
        <v>310</v>
      </c>
      <c r="N117" s="141" t="str">
        <f>IF(FN_MC!AM115="","*",FN_MC!AM115)</f>
        <v>ZGT-ZXE</v>
      </c>
      <c r="O117" s="174">
        <f>FN_MC!BH115</f>
        <v>2</v>
      </c>
      <c r="P117" s="90"/>
      <c r="Q117" s="145" t="str">
        <f>IF($A$2=1,IF(FN_MC!BJ115="","*",FN_MC!BJ115),IF(FN_MC!BK115="","*",FN_MC!BK115))</f>
        <v xml:space="preserve">MC1 06:12, realizado intervalo da socadora das 08:03 ate 12:03/ prod 1300 metros </v>
      </c>
    </row>
    <row r="118" spans="1:17" hidden="1">
      <c r="A118" s="97">
        <f>IF(FN_MC!B116="","*",FN_MC!B116)</f>
        <v>46000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ZDK1</v>
      </c>
      <c r="G118" s="99" t="str">
        <f>IF(FN_MC!M116="","*",FN_MC!M116)</f>
        <v>ZDK-ZVT</v>
      </c>
      <c r="H118" s="154">
        <f>IF(FN_MC!K116="","*",FN_MC!K116)</f>
        <v>251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ZDK1</v>
      </c>
      <c r="L118" s="141" t="str">
        <f>IF(FN_MC!AM116="","*",FN_MC!AM116)</f>
        <v>ZDK-ZVT</v>
      </c>
      <c r="M118" s="141">
        <f>IF(FN_MC!AP116="","*",FN_MC!AP116)</f>
        <v>251</v>
      </c>
      <c r="N118" s="141" t="str">
        <f>IF(FN_MC!AM116="","*",FN_MC!AM116)</f>
        <v>ZDK-ZVT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Nao solciitou intervalod devido chuva no local </v>
      </c>
    </row>
    <row r="119" spans="1:17" hidden="1">
      <c r="A119" s="97">
        <f>IF(FN_MC!B117="","*",FN_MC!B117)</f>
        <v>46000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A74</v>
      </c>
      <c r="F119" s="99" t="str">
        <f>IF(FN_MC!H117="","*",FN_MC!H117)</f>
        <v>ZTP</v>
      </c>
      <c r="G119" s="99" t="str">
        <f>IF(FN_MC!M117="","*",FN_MC!M117)</f>
        <v>ZTP-ZBO</v>
      </c>
      <c r="H119" s="154">
        <f>IF(FN_MC!K117="","*",FN_MC!K117)</f>
        <v>336</v>
      </c>
      <c r="I119" s="132">
        <f>IF(FN_MC!O117="","*",FN_MC!O117)</f>
        <v>0.35416666666666669</v>
      </c>
      <c r="J119" s="132">
        <f>IF(FN_MC!P117="","*",FN_MC!P117)</f>
        <v>4.1666666666666664E-2</v>
      </c>
      <c r="K119" s="141" t="str">
        <f>IF(FN_MC!AK117="","*",FN_MC!AK117)</f>
        <v>ZTP</v>
      </c>
      <c r="L119" s="141" t="str">
        <f>IF(FN_MC!AM117="","*",FN_MC!AM117)</f>
        <v>ZTP-ZBO</v>
      </c>
      <c r="M119" s="141">
        <f>IF(FN_MC!AP117="","*",FN_MC!AP117)</f>
        <v>336</v>
      </c>
      <c r="N119" s="141" t="str">
        <f>IF(FN_MC!AM117="","*",FN_MC!AM117)</f>
        <v>ZTP-ZBO</v>
      </c>
      <c r="O119" s="174">
        <f>FN_MC!BH117</f>
        <v>2</v>
      </c>
      <c r="P119" s="90"/>
      <c r="Q119" s="145" t="str">
        <f>IF($A$2=1,IF(FN_MC!BJ117="","*",FN_MC!BJ117),IF(FN_MC!BK117="","*",FN_MC!BK117))</f>
        <v xml:space="preserve">MC1 08:05, em inspeção auto de linha </v>
      </c>
    </row>
    <row r="120" spans="1:17" hidden="1">
      <c r="A120" s="97">
        <f>IF(FN_MC!B118="","*",FN_MC!B118)</f>
        <v>46000</v>
      </c>
      <c r="B120" s="98" t="str">
        <f>IF(FN_MC!X118="","*",FN_MC!X118)</f>
        <v>Oportunidade</v>
      </c>
      <c r="C120" s="99" t="str">
        <f>IF(FN_MC!S118="","*",FN_MC!S118)</f>
        <v>MALHA CENTRAL</v>
      </c>
      <c r="D120" s="99" t="str">
        <f>IF(FN_MC!T118="","*",FN_MC!T118)</f>
        <v>PPN-POV</v>
      </c>
      <c r="E120" s="99" t="str">
        <f>IF(FN_MC!D118="","*",FN_MC!D118)</f>
        <v>A13</v>
      </c>
      <c r="F120" s="99" t="str">
        <f>IF(FN_MC!H118="","*",FN_MC!H118)</f>
        <v>PPN</v>
      </c>
      <c r="G120" s="99" t="str">
        <f>IF(FN_MC!M118="","*",FN_MC!M118)</f>
        <v>PPN</v>
      </c>
      <c r="H120" s="154">
        <f>IF(FN_MC!K118="","*",FN_MC!K118)</f>
        <v>726</v>
      </c>
      <c r="I120" s="132">
        <f>IF(FN_MC!O118="","*",FN_MC!O118)</f>
        <v>0.375</v>
      </c>
      <c r="J120" s="132">
        <f>IF(FN_MC!P118="","*",FN_MC!P118)</f>
        <v>4.1666666666666664E-2</v>
      </c>
      <c r="K120" s="141" t="str">
        <f>IF(FN_MC!AK118="","*",FN_MC!AK118)</f>
        <v>PPN</v>
      </c>
      <c r="L120" s="141" t="str">
        <f>IF(FN_MC!AM118="","*",FN_MC!AM118)</f>
        <v>PPN</v>
      </c>
      <c r="M120" s="141">
        <f>IF(FN_MC!AP118="","*",FN_MC!AP118)</f>
        <v>726</v>
      </c>
      <c r="N120" s="141" t="str">
        <f>IF(FN_MC!AM118="","*",FN_MC!AM118)</f>
        <v>PPN</v>
      </c>
      <c r="O120" s="174">
        <f>FN_MC!BH118</f>
        <v>2</v>
      </c>
      <c r="P120" s="90"/>
      <c r="Q120" s="145" t="str">
        <f>IF($A$2=1,IF(FN_MC!BJ118="","*",FN_MC!BJ118),IF(FN_MC!BK118="","*",FN_MC!BK118))</f>
        <v>MC1 07:26, em inspeção auto de linha</v>
      </c>
    </row>
    <row r="121" spans="1:17" hidden="1">
      <c r="A121" s="97">
        <f>IF(FN_MC!B119="","*",FN_MC!B119)</f>
        <v>46000</v>
      </c>
      <c r="B121" s="98" t="str">
        <f>IF(FN_MC!X119="","*",FN_MC!X119)</f>
        <v>Oportunidade</v>
      </c>
      <c r="C121" s="99" t="str">
        <f>IF(FN_MC!S119="","*",FN_MC!S119)</f>
        <v>MALHA CENTRAL</v>
      </c>
      <c r="D121" s="99" t="str">
        <f>IF(FN_MC!T119="","*",FN_MC!T119)</f>
        <v>PPN-POV</v>
      </c>
      <c r="E121" s="99" t="str">
        <f>IF(FN_MC!D119="","*",FN_MC!D119)</f>
        <v>A10</v>
      </c>
      <c r="F121" s="99" t="str">
        <f>IF(FN_MC!H119="","*",FN_MC!H119)</f>
        <v>PNN2</v>
      </c>
      <c r="G121" s="99" t="str">
        <f>IF(FN_MC!M119="","*",FN_MC!M119)</f>
        <v>PNN-PCB</v>
      </c>
      <c r="H121" s="154">
        <f>IF(FN_MC!K119="","*",FN_MC!K119)</f>
        <v>834</v>
      </c>
      <c r="I121" s="132">
        <f>IF(FN_MC!O119="","*",FN_MC!O119)</f>
        <v>0.375</v>
      </c>
      <c r="J121" s="132">
        <f>IF(FN_MC!P119="","*",FN_MC!P119)</f>
        <v>0.125</v>
      </c>
      <c r="K121" s="141" t="str">
        <f>IF(FN_MC!AK119="","*",FN_MC!AK119)</f>
        <v>PNN2</v>
      </c>
      <c r="L121" s="141" t="str">
        <f>IF(FN_MC!AM119="","*",FN_MC!AM119)</f>
        <v>PNN-PCB</v>
      </c>
      <c r="M121" s="141">
        <f>IF(FN_MC!AP119="","*",FN_MC!AP119)</f>
        <v>834</v>
      </c>
      <c r="N121" s="141" t="str">
        <f>IF(FN_MC!AM119="","*",FN_MC!AM119)</f>
        <v>PNN-PCB</v>
      </c>
      <c r="O121" s="174">
        <f>FN_MC!BH119</f>
        <v>0</v>
      </c>
      <c r="P121" s="90"/>
      <c r="Q121" s="145" t="str">
        <f>IF($A$2=1,IF(FN_MC!BJ119="","*",FN_MC!BJ119),IF(FN_MC!BK119="","*",FN_MC!BK119))</f>
        <v xml:space="preserve">Maquina avariada previsao de libera na quinta 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>
        <f>IF(FN_MC!B122="","*",FN_MC!B122)</f>
        <v>46001</v>
      </c>
      <c r="B124" s="98" t="str">
        <f>IF(FN_MC!X122="","*",FN_MC!X122)</f>
        <v>Contrato</v>
      </c>
      <c r="C124" s="99" t="str">
        <f>IF(FN_MC!S122="","*",FN_MC!S122)</f>
        <v>FERRONORTE</v>
      </c>
      <c r="D124" s="99" t="str">
        <f>IF(FN_MC!T122="","*",FN_MC!T122)</f>
        <v>TGR-TRO</v>
      </c>
      <c r="E124" s="99" t="str">
        <f>IF(FN_MC!D122="","*",FN_MC!D122)</f>
        <v>A60</v>
      </c>
      <c r="F124" s="99" t="str">
        <f>IF(FN_MC!H122="","*",FN_MC!H122)</f>
        <v>TIQ</v>
      </c>
      <c r="G124" s="99" t="str">
        <f>IF(FN_MC!M122="","*",FN_MC!M122)</f>
        <v>TIQ-TRO</v>
      </c>
      <c r="H124" s="154">
        <f>IF(FN_MC!K122="","*",FN_MC!K122)</f>
        <v>617</v>
      </c>
      <c r="I124" s="132">
        <f>IF(FN_MC!O122="","*",FN_MC!O122)</f>
        <v>0.33333333333333331</v>
      </c>
      <c r="J124" s="132">
        <f>IF(FN_MC!P122="","*",FN_MC!P122)</f>
        <v>4.1666666666666664E-2</v>
      </c>
      <c r="K124" s="141" t="str">
        <f>IF(FN_MC!AK122="","*",FN_MC!AK122)</f>
        <v>TIQ</v>
      </c>
      <c r="L124" s="141" t="str">
        <f>IF(FN_MC!AM122="","*",FN_MC!AM122)</f>
        <v>TIQ-TRO</v>
      </c>
      <c r="M124" s="141">
        <f>IF(FN_MC!AP122="","*",FN_MC!AP122)</f>
        <v>617</v>
      </c>
      <c r="N124" s="141" t="str">
        <f>IF(FN_MC!AM122="","*",FN_MC!AM122)</f>
        <v>TIQ-TRO</v>
      </c>
      <c r="O124" s="174">
        <f>FN_MC!BH122</f>
        <v>2</v>
      </c>
      <c r="P124" s="90"/>
      <c r="Q124" s="145" t="str">
        <f>IF($A$2=1,IF(FN_MC!BJ122="","*",FN_MC!BJ122),IF(FN_MC!BK122="","*",FN_MC!BK122))</f>
        <v>MC1 07:53, em inspeção R7D TIQ-TRO</v>
      </c>
    </row>
    <row r="125" spans="1:17" hidden="1">
      <c r="A125" s="97" t="str">
        <f>IF(FN_MC!B123="","*",FN_MC!B123)</f>
        <v>*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TCS-TGR</v>
      </c>
      <c r="E125" s="99" t="str">
        <f>IF(FN_MC!D123="","*",FN_MC!D123)</f>
        <v>W70</v>
      </c>
      <c r="F125" s="99" t="str">
        <f>IF(FN_MC!H123="","*",FN_MC!H123)</f>
        <v>TAG</v>
      </c>
      <c r="G125" s="99" t="str">
        <f>IF(FN_MC!M123="","*",FN_MC!M123)</f>
        <v>TGR</v>
      </c>
      <c r="H125" s="154">
        <f>IF(FN_MC!K123="","*",FN_MC!K123)</f>
        <v>501</v>
      </c>
      <c r="I125" s="132">
        <f>IF(FN_MC!O123="","*",FN_MC!O123)</f>
        <v>0.33333333333333331</v>
      </c>
      <c r="J125" s="132">
        <f>IF(FN_MC!P123="","*",FN_MC!P123)</f>
        <v>4.1666666666666664E-2</v>
      </c>
      <c r="K125" s="141" t="str">
        <f>IF(FN_MC!AK123="","*",FN_MC!AK123)</f>
        <v>TAG</v>
      </c>
      <c r="L125" s="141" t="str">
        <f>IF(FN_MC!AM123="","*",FN_MC!AM123)</f>
        <v>TGR</v>
      </c>
      <c r="M125" s="141">
        <f>IF(FN_MC!AP123="","*",FN_MC!AP123)</f>
        <v>501</v>
      </c>
      <c r="N125" s="141" t="str">
        <f>IF(FN_MC!AM123="","*",FN_MC!AM123)</f>
        <v>TGR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>
        <f>IF(FN_MC!B124="","*",FN_MC!B124)</f>
        <v>46001</v>
      </c>
      <c r="B126" s="98" t="str">
        <f>IF(FN_MC!X124="","*",FN_MC!X124)</f>
        <v>Oportunidade</v>
      </c>
      <c r="C126" s="99" t="str">
        <f>IF(FN_MC!S124="","*",FN_MC!S124)</f>
        <v>FERRONORTE</v>
      </c>
      <c r="D126" s="99" t="str">
        <f>IF(FN_MC!T124="","*",FN_MC!T124)</f>
        <v>TCS-TGR</v>
      </c>
      <c r="E126" s="99" t="str">
        <f>IF(FN_MC!D124="","*",FN_MC!D124)</f>
        <v>BRUNO (TF-525)</v>
      </c>
      <c r="F126" s="99" t="str">
        <f>IF(FN_MC!H124="","*",FN_MC!H124)</f>
        <v>440TVL</v>
      </c>
      <c r="G126" s="99" t="str">
        <f>IF(FN_MC!M124="","*",FN_MC!M124)</f>
        <v>TPC-TVL</v>
      </c>
      <c r="H126" s="154">
        <f>IF(FN_MC!K124="","*",FN_MC!K124)</f>
        <v>446</v>
      </c>
      <c r="I126" s="132">
        <f>IF(FN_MC!O124="","*",FN_MC!O124)</f>
        <v>0.33333333333333331</v>
      </c>
      <c r="J126" s="132">
        <f>IF(FN_MC!P124="","*",FN_MC!P124)</f>
        <v>6.25E-2</v>
      </c>
      <c r="K126" s="141" t="str">
        <f>IF(FN_MC!AK124="","*",FN_MC!AK124)</f>
        <v>440TVL</v>
      </c>
      <c r="L126" s="141" t="str">
        <f>IF(FN_MC!AM124="","*",FN_MC!AM124)</f>
        <v>TPC-TVL</v>
      </c>
      <c r="M126" s="141">
        <f>IF(FN_MC!AP124="","*",FN_MC!AP124)</f>
        <v>446</v>
      </c>
      <c r="N126" s="141" t="str">
        <f>IF(FN_MC!AM124="","*",FN_MC!AM124)</f>
        <v>TPC-TVL</v>
      </c>
      <c r="O126" s="174">
        <f>FN_MC!BH124</f>
        <v>0</v>
      </c>
      <c r="P126" s="90"/>
      <c r="Q126" s="145" t="str">
        <f>IF($A$2=1,IF(FN_MC!BJ124="","*",FN_MC!BJ124),IF(FN_MC!BK124="","*",FN_MC!BK124))</f>
        <v xml:space="preserve">TP pronta 07:25, nao solicitou o intervalo devido chuva no local </v>
      </c>
    </row>
    <row r="127" spans="1:17" hidden="1">
      <c r="A127" s="97">
        <f>IF(FN_MC!B125="","*",FN_MC!B125)</f>
        <v>46001</v>
      </c>
      <c r="B127" s="98" t="str">
        <f>IF(FN_MC!X125="","*",FN_MC!X125)</f>
        <v>Oportunidade</v>
      </c>
      <c r="C127" s="99" t="str">
        <f>IF(FN_MC!S125="","*",FN_MC!S125)</f>
        <v>FERRONORTE</v>
      </c>
      <c r="D127" s="99" t="str">
        <f>IF(FN_MC!T125="","*",FN_MC!T125)</f>
        <v>TCS-TGR</v>
      </c>
      <c r="E127" s="99" t="str">
        <f>IF(FN_MC!D125="","*",FN_MC!D125)</f>
        <v>ELSON (TF-526)</v>
      </c>
      <c r="F127" s="99" t="str">
        <f>IF(FN_MC!H125="","*",FN_MC!H125)</f>
        <v>TMR326</v>
      </c>
      <c r="G127" s="99" t="str">
        <f>IF(FN_MC!M125="","*",FN_MC!M125)</f>
        <v>TMR-TLA</v>
      </c>
      <c r="H127" s="154">
        <f>IF(FN_MC!K125="","*",FN_MC!K125)</f>
        <v>321</v>
      </c>
      <c r="I127" s="132">
        <f>IF(FN_MC!O125="","*",FN_MC!O125)</f>
        <v>0.375</v>
      </c>
      <c r="J127" s="132">
        <f>IF(FN_MC!P125="","*",FN_MC!P125)</f>
        <v>6.25E-2</v>
      </c>
      <c r="K127" s="141" t="str">
        <f>IF(FN_MC!AK125="","*",FN_MC!AK125)</f>
        <v>TMR326</v>
      </c>
      <c r="L127" s="141" t="str">
        <f>IF(FN_MC!AM125="","*",FN_MC!AM125)</f>
        <v>TMR-TLA</v>
      </c>
      <c r="M127" s="141">
        <f>IF(FN_MC!AP125="","*",FN_MC!AP125)</f>
        <v>321</v>
      </c>
      <c r="N127" s="141" t="str">
        <f>IF(FN_MC!AM125="","*",FN_MC!AM125)</f>
        <v>TMR-TLA</v>
      </c>
      <c r="O127" s="174">
        <f>FN_MC!BH125</f>
        <v>0</v>
      </c>
      <c r="P127" s="90"/>
      <c r="Q127" s="145" t="str">
        <f>IF($A$2=1,IF(FN_MC!BJ125="","*",FN_MC!BJ125),IF(FN_MC!BK125="","*",FN_MC!BK125))</f>
        <v xml:space="preserve">TP pronta 07:40, nao solicitou o intervalo devido chuva no local </v>
      </c>
    </row>
    <row r="128" spans="1:17" hidden="1">
      <c r="A128" s="97">
        <f>IF(FN_MC!B126="","*",FN_MC!B126)</f>
        <v>46001</v>
      </c>
      <c r="B128" s="98" t="str">
        <f>IF(FN_MC!X126="","*",FN_MC!X126)</f>
        <v>Oportunidade</v>
      </c>
      <c r="C128" s="99" t="str">
        <f>IF(FN_MC!S126="","*",FN_MC!S126)</f>
        <v>FERRONORTE</v>
      </c>
      <c r="D128" s="99" t="str">
        <f>IF(FN_MC!T126="","*",FN_MC!T126)</f>
        <v>TMI-TCS</v>
      </c>
      <c r="E128" s="99" t="str">
        <f>IF(FN_MC!D126="","*",FN_MC!D126)</f>
        <v>MOD FN</v>
      </c>
      <c r="F128" s="99" t="str">
        <f>IF(FN_MC!H126="","*",FN_MC!H126)</f>
        <v>-</v>
      </c>
      <c r="G128" s="99" t="str">
        <f>IF(FN_MC!M126="","*",FN_MC!M126)</f>
        <v>TID-TVI</v>
      </c>
      <c r="H128" s="154">
        <f>IF(FN_MC!K126="","*",FN_MC!K126)</f>
        <v>217</v>
      </c>
      <c r="I128" s="132">
        <f>IF(FN_MC!O126="","*",FN_MC!O126)</f>
        <v>0.41666666666666669</v>
      </c>
      <c r="J128" s="132">
        <f>IF(FN_MC!P126="","*",FN_MC!P126)</f>
        <v>0.125</v>
      </c>
      <c r="K128" s="141" t="str">
        <f>IF(FN_MC!AK126="","*",FN_MC!AK126)</f>
        <v>-</v>
      </c>
      <c r="L128" s="141" t="str">
        <f>IF(FN_MC!AM126="","*",FN_MC!AM126)</f>
        <v>TID-TVI</v>
      </c>
      <c r="M128" s="141">
        <f>IF(FN_MC!AP126="","*",FN_MC!AP126)</f>
        <v>217</v>
      </c>
      <c r="N128" s="141" t="str">
        <f>IF(FN_MC!AM126="","*",FN_MC!AM126)</f>
        <v>TID-TVI</v>
      </c>
      <c r="O128" s="174">
        <f>FN_MC!BH126</f>
        <v>0</v>
      </c>
      <c r="P128" s="90"/>
      <c r="Q128" s="145" t="str">
        <f>IF($A$2=1,IF(FN_MC!BJ126="","*",FN_MC!BJ126),IF(FN_MC!BK126="","*",FN_MC!BK126))</f>
        <v xml:space="preserve">Sem faixa devido cco priorizou a circulação </v>
      </c>
    </row>
    <row r="129" spans="1:17" hidden="1">
      <c r="A129" s="97">
        <f>IF(FN_MC!B127="","*",FN_MC!B127)</f>
        <v>46001</v>
      </c>
      <c r="B129" s="98" t="str">
        <f>IF(FN_MC!X127="","*",FN_MC!X127)</f>
        <v>Oportunidade</v>
      </c>
      <c r="C129" s="99" t="str">
        <f>IF(FN_MC!S127="","*",FN_MC!S127)</f>
        <v>FERRONORTE</v>
      </c>
      <c r="D129" s="99" t="str">
        <f>IF(FN_MC!T127="","*",FN_MC!T127)</f>
        <v>TMI-TCS</v>
      </c>
      <c r="E129" s="99" t="str">
        <f>IF(FN_MC!D127="","*",FN_MC!D127)</f>
        <v>W50</v>
      </c>
      <c r="F129" s="99" t="str">
        <f>IF(FN_MC!H127="","*",FN_MC!H127)</f>
        <v xml:space="preserve">TCS2 </v>
      </c>
      <c r="G129" s="99" t="str">
        <f>IF(FN_MC!M127="","*",FN_MC!M127)</f>
        <v>TID-TVI</v>
      </c>
      <c r="H129" s="154">
        <f>IF(FN_MC!K127="","*",FN_MC!K127)</f>
        <v>217</v>
      </c>
      <c r="I129" s="132">
        <f>IF(FN_MC!O127="","*",FN_MC!O127)</f>
        <v>0.33333333333333331</v>
      </c>
      <c r="J129" s="132">
        <f>IF(FN_MC!P127="","*",FN_MC!P127)</f>
        <v>6.9444444444444447E-4</v>
      </c>
      <c r="K129" s="141" t="str">
        <f>IF(FN_MC!AK127="","*",FN_MC!AK127)</f>
        <v xml:space="preserve">TCS2 </v>
      </c>
      <c r="L129" s="141" t="str">
        <f>IF(FN_MC!AM127="","*",FN_MC!AM127)</f>
        <v>TID-TVI</v>
      </c>
      <c r="M129" s="141">
        <f>IF(FN_MC!AP127="","*",FN_MC!AP127)</f>
        <v>217</v>
      </c>
      <c r="N129" s="141" t="str">
        <f>IF(FN_MC!AM127="","*",FN_MC!AM127)</f>
        <v>TID-TVI</v>
      </c>
      <c r="O129" s="174">
        <f>FN_MC!BH127</f>
        <v>0</v>
      </c>
      <c r="P129" s="90"/>
      <c r="Q129" s="145" t="str">
        <f>IF($A$2=1,IF(FN_MC!BJ127="","*",FN_MC!BJ127),IF(FN_MC!BK127="","*",FN_MC!BK127))</f>
        <v xml:space="preserve">Sem faixa devido cco priorizou a circulação </v>
      </c>
    </row>
    <row r="130" spans="1:17" hidden="1">
      <c r="A130" s="97" t="str">
        <f>IF(FN_MC!B128="","*",FN_MC!B128)</f>
        <v>*</v>
      </c>
      <c r="B130" s="98" t="str">
        <f>IF(FN_MC!X128="","*",FN_MC!X128)</f>
        <v>Sombra de bloco</v>
      </c>
      <c r="C130" s="99" t="str">
        <f>IF(FN_MC!S128="","*",FN_MC!S128)</f>
        <v>FERRONORTE</v>
      </c>
      <c r="D130" s="99" t="str">
        <f>IF(FN_MC!T128="","*",FN_MC!T128)</f>
        <v>TMI-TCS</v>
      </c>
      <c r="E130" s="99" t="str">
        <f>IF(FN_MC!D128="","*",FN_MC!D128)</f>
        <v>V86</v>
      </c>
      <c r="F130" s="99" t="str">
        <f>IF(FN_MC!H128="","*",FN_MC!H128)</f>
        <v>TID2</v>
      </c>
      <c r="G130" s="99" t="str">
        <f>IF(FN_MC!M128="","*",FN_MC!M128)</f>
        <v>TID-TVI</v>
      </c>
      <c r="H130" s="154">
        <f>IF(FN_MC!K128="","*",FN_MC!K128)</f>
        <v>200</v>
      </c>
      <c r="I130" s="132">
        <f>IF(FN_MC!O128="","*",FN_MC!O128)</f>
        <v>0.39583333333333331</v>
      </c>
      <c r="J130" s="132">
        <f>IF(FN_MC!P128="","*",FN_MC!P128)</f>
        <v>6.25E-2</v>
      </c>
      <c r="K130" s="141" t="str">
        <f>IF(FN_MC!AK128="","*",FN_MC!AK128)</f>
        <v>TID2</v>
      </c>
      <c r="L130" s="141" t="str">
        <f>IF(FN_MC!AM128="","*",FN_MC!AM128)</f>
        <v>TID-TVI</v>
      </c>
      <c r="M130" s="141">
        <f>IF(FN_MC!AP128="","*",FN_MC!AP128)</f>
        <v>200</v>
      </c>
      <c r="N130" s="141" t="str">
        <f>IF(FN_MC!AM128="","*",FN_MC!AM128)</f>
        <v>TID-TVI</v>
      </c>
      <c r="O130" s="174">
        <f>FN_MC!BH128</f>
        <v>0</v>
      </c>
      <c r="P130" s="90"/>
      <c r="Q130" s="145" t="str">
        <f>IF($A$2=1,IF(FN_MC!BJ128="","*",FN_MC!BJ128),IF(FN_MC!BK128="","*",FN_MC!BK128))</f>
        <v xml:space="preserve">Parada programada </v>
      </c>
    </row>
    <row r="131" spans="1:17" ht="21" hidden="1" customHeight="1">
      <c r="A131" s="97">
        <f>IF(FN_MC!B129="","*",FN_MC!B129)</f>
        <v>46001</v>
      </c>
      <c r="B131" s="98" t="str">
        <f>IF(FN_MC!X129="","*",FN_MC!X129)</f>
        <v>Oportunidade</v>
      </c>
      <c r="C131" s="99" t="str">
        <f>IF(FN_MC!S129="","*",FN_MC!S129)</f>
        <v>FERRONORTE</v>
      </c>
      <c r="D131" s="99" t="str">
        <f>IF(FN_MC!T129="","*",FN_MC!T129)</f>
        <v>TMI-TCS</v>
      </c>
      <c r="E131" s="99" t="str">
        <f>IF(FN_MC!D129="","*",FN_MC!D129)</f>
        <v>FRANCISCO (TF-670)</v>
      </c>
      <c r="F131" s="99" t="str">
        <f>IF(FN_MC!H129="","*",FN_MC!H129)</f>
        <v>TIN1</v>
      </c>
      <c r="G131" s="99" t="str">
        <f>IF(FN_MC!M129="","*",FN_MC!M129)</f>
        <v>TIN</v>
      </c>
      <c r="H131" s="154">
        <f>IF(FN_MC!K129="","*",FN_MC!K129)</f>
        <v>109.1</v>
      </c>
      <c r="I131" s="132">
        <f>IF(FN_MC!O129="","*",FN_MC!O129)</f>
        <v>0.375</v>
      </c>
      <c r="J131" s="132">
        <f>IF(FN_MC!P129="","*",FN_MC!P129)</f>
        <v>6.25E-2</v>
      </c>
      <c r="K131" s="141" t="str">
        <f>IF(FN_MC!AK129="","*",FN_MC!AK129)</f>
        <v>TIN1</v>
      </c>
      <c r="L131" s="141" t="str">
        <f>IF(FN_MC!AM129="","*",FN_MC!AM129)</f>
        <v>TIN</v>
      </c>
      <c r="M131" s="141">
        <f>IF(FN_MC!AP129="","*",FN_MC!AP129)</f>
        <v>109.1</v>
      </c>
      <c r="N131" s="141" t="str">
        <f>IF(FN_MC!AM129="","*",FN_MC!AM129)</f>
        <v>TIN</v>
      </c>
      <c r="O131" s="174">
        <f>FN_MC!BH129</f>
        <v>0</v>
      </c>
      <c r="P131" s="90"/>
      <c r="Q131" s="145" t="str">
        <f>IF($A$2=1,IF(FN_MC!BJ129="","*",FN_MC!BJ129),IF(FN_MC!BK129="","*",FN_MC!BK129))</f>
        <v xml:space="preserve">TP pronta 07:40, nao solicitou o intervalo devido chuva no local </v>
      </c>
    </row>
    <row r="132" spans="1:17" hidden="1">
      <c r="A132" s="97">
        <f>IF(FN_MC!B130="","*",FN_MC!B130)</f>
        <v>46001</v>
      </c>
      <c r="B132" s="98" t="str">
        <f>IF(FN_MC!X130="","*",FN_MC!X130)</f>
        <v>Oportunidade</v>
      </c>
      <c r="C132" s="99" t="str">
        <f>IF(FN_MC!S130="","*",FN_MC!S130)</f>
        <v>FERRONORTE</v>
      </c>
      <c r="D132" s="99" t="str">
        <f>IF(FN_MC!T130="","*",FN_MC!T130)</f>
        <v>TMI-TCS</v>
      </c>
      <c r="E132" s="99" t="str">
        <f>IF(FN_MC!D130="","*",FN_MC!D130)</f>
        <v>ANISIO (TF-514)</v>
      </c>
      <c r="F132" s="99" t="str">
        <f>IF(FN_MC!H130="","*",FN_MC!H130)</f>
        <v>TAP2</v>
      </c>
      <c r="G132" s="99" t="str">
        <f>IF(FN_MC!M130="","*",FN_MC!M130)</f>
        <v>TAP</v>
      </c>
      <c r="H132" s="154">
        <f>IF(FN_MC!K130="","*",FN_MC!K130)</f>
        <v>23.3</v>
      </c>
      <c r="I132" s="132">
        <f>IF(FN_MC!O130="","*",FN_MC!O130)</f>
        <v>0.375</v>
      </c>
      <c r="J132" s="132">
        <f>IF(FN_MC!P130="","*",FN_MC!P130)</f>
        <v>4.1666666666666664E-2</v>
      </c>
      <c r="K132" s="141" t="str">
        <f>IF(FN_MC!AK130="","*",FN_MC!AK130)</f>
        <v>TAP2</v>
      </c>
      <c r="L132" s="141" t="str">
        <f>IF(FN_MC!AM130="","*",FN_MC!AM130)</f>
        <v>TAP</v>
      </c>
      <c r="M132" s="141">
        <f>IF(FN_MC!AP130="","*",FN_MC!AP130)</f>
        <v>23.3</v>
      </c>
      <c r="N132" s="141" t="str">
        <f>IF(FN_MC!AM130="","*",FN_MC!AM130)</f>
        <v>TAP</v>
      </c>
      <c r="O132" s="174">
        <f>FN_MC!BH130</f>
        <v>2</v>
      </c>
      <c r="P132" s="90"/>
      <c r="Q132" s="145" t="str">
        <f>IF($A$2=1,IF(FN_MC!BJ130="","*",FN_MC!BJ130),IF(FN_MC!BK130="","*",FN_MC!BK130))</f>
        <v>TP pronta 11:40, realizado intervado troca pedaço do trilho das 11:46 ate 12:46/ prod 32 metros</v>
      </c>
    </row>
    <row r="133" spans="1:17" ht="27" hidden="1" customHeight="1">
      <c r="A133" s="97">
        <f>IF(FN_MC!B131="","*",FN_MC!B131)</f>
        <v>46001</v>
      </c>
      <c r="B133" s="98" t="str">
        <f>IF(FN_MC!X131="","*",FN_MC!X131)</f>
        <v>Oportunidade</v>
      </c>
      <c r="C133" s="99" t="str">
        <f>IF(FN_MC!S131="","*",FN_MC!S131)</f>
        <v>MALHA CENTRAL</v>
      </c>
      <c r="D133" s="99" t="str">
        <f>IF(FN_MC!T131="","*",FN_MC!T131)</f>
        <v>RAMAL</v>
      </c>
      <c r="E133" s="99" t="str">
        <f>IF(FN_MC!D131="","*",FN_MC!D131)</f>
        <v>V42</v>
      </c>
      <c r="F133" s="99" t="str">
        <f>IF(FN_MC!H131="","*",FN_MC!H131)</f>
        <v>ZGT1</v>
      </c>
      <c r="G133" s="99" t="str">
        <f>IF(FN_MC!M131="","*",FN_MC!M131)</f>
        <v>ZGT-ZXE</v>
      </c>
      <c r="H133" s="154">
        <f>IF(FN_MC!K131="","*",FN_MC!K131)</f>
        <v>313</v>
      </c>
      <c r="I133" s="132">
        <f>IF(FN_MC!O131="","*",FN_MC!O131)</f>
        <v>0.35416666666666669</v>
      </c>
      <c r="J133" s="132">
        <f>IF(FN_MC!P131="","*",FN_MC!P131)</f>
        <v>0.16666666666666666</v>
      </c>
      <c r="K133" s="141" t="str">
        <f>IF(FN_MC!AK131="","*",FN_MC!AK131)</f>
        <v>ZGT1</v>
      </c>
      <c r="L133" s="141" t="str">
        <f>IF(FN_MC!AM131="","*",FN_MC!AM131)</f>
        <v>ZGT-ZXE</v>
      </c>
      <c r="M133" s="141">
        <f>IF(FN_MC!AP131="","*",FN_MC!AP131)</f>
        <v>313</v>
      </c>
      <c r="N133" s="141" t="str">
        <f>IF(FN_MC!AM131="","*",FN_MC!AM131)</f>
        <v>ZGT-ZXE</v>
      </c>
      <c r="O133" s="174">
        <f>FN_MC!BH131</f>
        <v>0</v>
      </c>
      <c r="P133" s="90"/>
      <c r="Q133" s="145" t="str">
        <f>IF($A$2=1,IF(FN_MC!BJ131="","*",FN_MC!BJ131),IF(FN_MC!BK131="","*",FN_MC!BK131))</f>
        <v xml:space="preserve">MC1 10:05, previsao apos M64 , devido jornada de trabalho a turma se recolheu </v>
      </c>
    </row>
    <row r="134" spans="1:17" hidden="1">
      <c r="A134" s="97">
        <f>IF(FN_MC!B132="","*",FN_MC!B132)</f>
        <v>46001</v>
      </c>
      <c r="B134" s="98" t="str">
        <f>IF(FN_MC!X132="","*",FN_MC!X132)</f>
        <v>Oportunidade</v>
      </c>
      <c r="C134" s="99" t="str">
        <f>IF(FN_MC!S132="","*",FN_MC!S132)</f>
        <v>MALHA CENTRAL</v>
      </c>
      <c r="D134" s="99" t="str">
        <f>IF(FN_MC!T132="","*",FN_MC!T132)</f>
        <v>RAMAL</v>
      </c>
      <c r="E134" s="99" t="str">
        <f>IF(FN_MC!D132="","*",FN_MC!D132)</f>
        <v>E17</v>
      </c>
      <c r="F134" s="99" t="str">
        <f>IF(FN_MC!H132="","*",FN_MC!H132)</f>
        <v>ZDK1</v>
      </c>
      <c r="G134" s="99" t="str">
        <f>IF(FN_MC!M132="","*",FN_MC!M132)</f>
        <v>ZDK-ZVT</v>
      </c>
      <c r="H134" s="154">
        <f>IF(FN_MC!K132="","*",FN_MC!K132)</f>
        <v>251</v>
      </c>
      <c r="I134" s="132">
        <f>IF(FN_MC!O132="","*",FN_MC!O132)</f>
        <v>0.375</v>
      </c>
      <c r="J134" s="132">
        <f>IF(FN_MC!P132="","*",FN_MC!P132)</f>
        <v>0.125</v>
      </c>
      <c r="K134" s="141" t="str">
        <f>IF(FN_MC!AK132="","*",FN_MC!AK132)</f>
        <v>ZDK1</v>
      </c>
      <c r="L134" s="141" t="str">
        <f>IF(FN_MC!AM132="","*",FN_MC!AM132)</f>
        <v>ZDK-ZVT</v>
      </c>
      <c r="M134" s="141">
        <f>IF(FN_MC!AP132="","*",FN_MC!AP132)</f>
        <v>251</v>
      </c>
      <c r="N134" s="141" t="str">
        <f>IF(FN_MC!AM132="","*",FN_MC!AM132)</f>
        <v>ZDK-ZVT</v>
      </c>
      <c r="O134" s="174">
        <f>FN_MC!BH132</f>
        <v>2</v>
      </c>
      <c r="P134" s="90"/>
      <c r="Q134" s="145" t="str">
        <f>IF($A$2=1,IF(FN_MC!BJ132="","*",FN_MC!BJ132),IF(FN_MC!BK132="","*",FN_MC!BK132))</f>
        <v>MC1 09:48, realizado  intervalo para execução da solda / prod 4 soldas</v>
      </c>
    </row>
    <row r="135" spans="1:17" hidden="1">
      <c r="A135" s="97">
        <f>IF(FN_MC!B133="","*",FN_MC!B133)</f>
        <v>46001</v>
      </c>
      <c r="B135" s="98" t="str">
        <f>IF(FN_MC!X133="","*",FN_MC!X133)</f>
        <v>Oportunidade</v>
      </c>
      <c r="C135" s="99" t="str">
        <f>IF(FN_MC!S133="","*",FN_MC!S133)</f>
        <v>MALHA CENTRAL</v>
      </c>
      <c r="D135" s="99" t="str">
        <f>IF(FN_MC!T133="","*",FN_MC!T133)</f>
        <v>PPN-POV</v>
      </c>
      <c r="E135" s="99" t="str">
        <f>IF(FN_MC!D133="","*",FN_MC!D133)</f>
        <v>A13</v>
      </c>
      <c r="F135" s="99" t="str">
        <f>IF(FN_MC!H133="","*",FN_MC!H133)</f>
        <v>PEN</v>
      </c>
      <c r="G135" s="99" t="str">
        <f>IF(FN_MC!M133="","*",FN_MC!M133)</f>
        <v>PEN-PUR</v>
      </c>
      <c r="H135" s="154">
        <f>IF(FN_MC!K133="","*",FN_MC!K133)</f>
        <v>1200</v>
      </c>
      <c r="I135" s="132">
        <f>IF(FN_MC!O133="","*",FN_MC!O133)</f>
        <v>0.5</v>
      </c>
      <c r="J135" s="132">
        <f>IF(FN_MC!P133="","*",FN_MC!P133)</f>
        <v>4.1666666666666664E-2</v>
      </c>
      <c r="K135" s="141" t="str">
        <f>IF(FN_MC!AK133="","*",FN_MC!AK133)</f>
        <v>PEN</v>
      </c>
      <c r="L135" s="141" t="str">
        <f>IF(FN_MC!AM133="","*",FN_MC!AM133)</f>
        <v>PEN-PUR</v>
      </c>
      <c r="M135" s="141">
        <f>IF(FN_MC!AP133="","*",FN_MC!AP133)</f>
        <v>1200</v>
      </c>
      <c r="N135" s="141" t="str">
        <f>IF(FN_MC!AM133="","*",FN_MC!AM133)</f>
        <v>PEN-PUR</v>
      </c>
      <c r="O135" s="174">
        <f>FN_MC!BH133</f>
        <v>2</v>
      </c>
      <c r="P135" s="90"/>
      <c r="Q135" s="145" t="str">
        <f>IF($A$2=1,IF(FN_MC!BJ133="","*",FN_MC!BJ133),IF(FN_MC!BK133="","*",FN_MC!BK133))</f>
        <v>MC1 12:04, segue inspeção auto de linha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>
        <f>IF(FN_MC!B136="","*",FN_MC!B136)</f>
        <v>46002</v>
      </c>
      <c r="B138" s="98" t="str">
        <f>IF(FN_MC!X136="","*",FN_MC!X136)</f>
        <v>Oportunidade</v>
      </c>
      <c r="C138" s="99" t="str">
        <f>IF(FN_MC!S136="","*",FN_MC!S136)</f>
        <v>FERRONORTE</v>
      </c>
      <c r="D138" s="99" t="str">
        <f>IF(FN_MC!T136="","*",FN_MC!T136)</f>
        <v>TGR-TRO</v>
      </c>
      <c r="E138" s="99" t="str">
        <f>IF(FN_MC!D136="","*",FN_MC!D136)</f>
        <v>W70</v>
      </c>
      <c r="F138" s="99" t="str">
        <f>IF(FN_MC!H136="","*",FN_MC!H136)</f>
        <v>TAG</v>
      </c>
      <c r="G138" s="99" t="str">
        <f>IF(FN_MC!M136="","*",FN_MC!M136)</f>
        <v>TGR-TBE</v>
      </c>
      <c r="H138" s="154">
        <f>IF(FN_MC!K136="","*",FN_MC!K136)</f>
        <v>504</v>
      </c>
      <c r="I138" s="132">
        <f>IF(FN_MC!O136="","*",FN_MC!O136)</f>
        <v>0.375</v>
      </c>
      <c r="J138" s="132">
        <f>IF(FN_MC!P136="","*",FN_MC!P136)</f>
        <v>4.1666666666666664E-2</v>
      </c>
      <c r="K138" s="141" t="str">
        <f>IF(FN_MC!AK136="","*",FN_MC!AK136)</f>
        <v>TAG</v>
      </c>
      <c r="L138" s="141" t="str">
        <f>IF(FN_MC!AM136="","*",FN_MC!AM136)</f>
        <v>TGR-TBE</v>
      </c>
      <c r="M138" s="141">
        <f>IF(FN_MC!AP136="","*",FN_MC!AP136)</f>
        <v>504</v>
      </c>
      <c r="N138" s="141" t="str">
        <f>IF(FN_MC!AM136="","*",FN_MC!AM136)</f>
        <v>TGR-TBE</v>
      </c>
      <c r="O138" s="174">
        <f>FN_MC!BH136</f>
        <v>0</v>
      </c>
      <c r="P138" s="90"/>
      <c r="Q138" s="145" t="str">
        <f>IF($A$2=1,IF(FN_MC!BJ136="","*",FN_MC!BJ136),IF(FN_MC!BK136="","*",FN_MC!BK136))</f>
        <v>Solicitado 1ª MC1 às 09h34, 2ª MC1 solicitado às 12h57 devido oportunidade de intervalo / Autorizado na VIA às 14h23, licenciado às 15h21 / Iniciado a descarga às 15h59 (Cancelado descarga, devido alteração de km sem aviso prévio)</v>
      </c>
    </row>
    <row r="139" spans="1:17" hidden="1">
      <c r="A139" s="97">
        <f>IF(FN_MC!B137="","*",FN_MC!B137)</f>
        <v>46002</v>
      </c>
      <c r="B139" s="98" t="str">
        <f>IF(FN_MC!X137="","*",FN_MC!X137)</f>
        <v>Contrato</v>
      </c>
      <c r="C139" s="99" t="str">
        <f>IF(FN_MC!S137="","*",FN_MC!S137)</f>
        <v>FERRONORTE</v>
      </c>
      <c r="D139" s="99" t="str">
        <f>IF(FN_MC!T137="","*",FN_MC!T137)</f>
        <v>TCS-TGR</v>
      </c>
      <c r="E139" s="99" t="str">
        <f>IF(FN_MC!D137="","*",FN_MC!D137)</f>
        <v>A60</v>
      </c>
      <c r="F139" s="99" t="str">
        <f>IF(FN_MC!H137="","*",FN_MC!H137)</f>
        <v>TGR</v>
      </c>
      <c r="G139" s="99" t="str">
        <f>IF(FN_MC!M137="","*",FN_MC!M137)</f>
        <v>TGR-TIQ</v>
      </c>
      <c r="H139" s="154">
        <f>IF(FN_MC!K137="","*",FN_MC!K137)</f>
        <v>501</v>
      </c>
      <c r="I139" s="132">
        <f>IF(FN_MC!O137="","*",FN_MC!O137)</f>
        <v>0.33333333333333331</v>
      </c>
      <c r="J139" s="132">
        <f>IF(FN_MC!P137="","*",FN_MC!P137)</f>
        <v>4.1666666666666664E-2</v>
      </c>
      <c r="K139" s="141" t="str">
        <f>IF(FN_MC!AK137="","*",FN_MC!AK137)</f>
        <v>TGR</v>
      </c>
      <c r="L139" s="141" t="str">
        <f>IF(FN_MC!AM137="","*",FN_MC!AM137)</f>
        <v>TGR-TIQ</v>
      </c>
      <c r="M139" s="141">
        <f>IF(FN_MC!AP137="","*",FN_MC!AP137)</f>
        <v>501</v>
      </c>
      <c r="N139" s="141" t="str">
        <f>IF(FN_MC!AM137="","*",FN_MC!AM137)</f>
        <v>TGR-TIQ</v>
      </c>
      <c r="O139" s="174">
        <f>FN_MC!BH137</f>
        <v>2</v>
      </c>
      <c r="P139" s="90"/>
      <c r="Q139" s="145" t="str">
        <f>IF($A$2=1,IF(FN_MC!BJ137="","*",FN_MC!BJ137),IF(FN_MC!BK137="","*",FN_MC!BK137))</f>
        <v>Solicitado MC1 às 07h50, autorizado na VIA às 07h57 / Em inspeção R7D entre TGR-TIQ</v>
      </c>
    </row>
    <row r="140" spans="1:17" hidden="1">
      <c r="A140" s="97">
        <f>IF(FN_MC!B138="","*",FN_MC!B138)</f>
        <v>46002</v>
      </c>
      <c r="B140" s="98" t="str">
        <f>IF(FN_MC!X138="","*",FN_MC!X138)</f>
        <v>Oportunidade</v>
      </c>
      <c r="C140" s="99" t="str">
        <f>IF(FN_MC!S138="","*",FN_MC!S138)</f>
        <v>FERRONORTE</v>
      </c>
      <c r="D140" s="99" t="str">
        <f>IF(FN_MC!T138="","*",FN_MC!T138)</f>
        <v>TMI-TCS</v>
      </c>
      <c r="E140" s="99" t="str">
        <f>IF(FN_MC!D138="","*",FN_MC!D138)</f>
        <v>MOD FN</v>
      </c>
      <c r="F140" s="99" t="str">
        <f>IF(FN_MC!H138="","*",FN_MC!H138)</f>
        <v>-</v>
      </c>
      <c r="G140" s="99" t="str">
        <f>IF(FN_MC!M138="","*",FN_MC!M138)</f>
        <v>TID-TVI</v>
      </c>
      <c r="H140" s="154">
        <f>IF(FN_MC!K138="","*",FN_MC!K138)</f>
        <v>217</v>
      </c>
      <c r="I140" s="132">
        <f>IF(FN_MC!O138="","*",FN_MC!O138)</f>
        <v>0.41666666666666669</v>
      </c>
      <c r="J140" s="132">
        <f>IF(FN_MC!P138="","*",FN_MC!P138)</f>
        <v>8.3333333333333329E-2</v>
      </c>
      <c r="K140" s="141" t="str">
        <f>IF(FN_MC!AK138="","*",FN_MC!AK138)</f>
        <v>-</v>
      </c>
      <c r="L140" s="141" t="str">
        <f>IF(FN_MC!AM138="","*",FN_MC!AM138)</f>
        <v>TID-TVI</v>
      </c>
      <c r="M140" s="141">
        <f>IF(FN_MC!AP138="","*",FN_MC!AP138)</f>
        <v>217</v>
      </c>
      <c r="N140" s="141" t="str">
        <f>IF(FN_MC!AM138="","*",FN_MC!AM138)</f>
        <v>TID-TVI</v>
      </c>
      <c r="O140" s="174">
        <f>FN_MC!BH138</f>
        <v>0</v>
      </c>
      <c r="P140" s="90"/>
      <c r="Q140" s="145" t="str">
        <f>IF($A$2=1,IF(FN_MC!BJ138="","*",FN_MC!BJ138),IF(FN_MC!BK138="","*",FN_MC!BK138))</f>
        <v>Solicitado MC1 às 09h08, autorizado na VIA ás 09h32 / CCO pediu para W50 recolher para L3 devido sem oportunidade às 10h15</v>
      </c>
    </row>
    <row r="141" spans="1:17" ht="28.5" hidden="1" customHeight="1">
      <c r="A141" s="97">
        <f>IF(FN_MC!B139="","*",FN_MC!B139)</f>
        <v>46002</v>
      </c>
      <c r="B141" s="98" t="str">
        <f>IF(FN_MC!X139="","*",FN_MC!X139)</f>
        <v>Oportunidade</v>
      </c>
      <c r="C141" s="99" t="str">
        <f>IF(FN_MC!S139="","*",FN_MC!S139)</f>
        <v>FERRONORTE</v>
      </c>
      <c r="D141" s="99" t="str">
        <f>IF(FN_MC!T139="","*",FN_MC!T139)</f>
        <v>TMI-TCS</v>
      </c>
      <c r="E141" s="99" t="str">
        <f>IF(FN_MC!D139="","*",FN_MC!D139)</f>
        <v>W50</v>
      </c>
      <c r="F141" s="99" t="str">
        <f>IF(FN_MC!H139="","*",FN_MC!H139)</f>
        <v xml:space="preserve">TCS2 </v>
      </c>
      <c r="G141" s="99" t="str">
        <f>IF(FN_MC!M139="","*",FN_MC!M139)</f>
        <v>TID-TVI</v>
      </c>
      <c r="H141" s="154">
        <f>IF(FN_MC!K139="","*",FN_MC!K139)</f>
        <v>217</v>
      </c>
      <c r="I141" s="132">
        <f>IF(FN_MC!O139="","*",FN_MC!O139)</f>
        <v>0.33333333333333331</v>
      </c>
      <c r="J141" s="132">
        <f>IF(FN_MC!P139="","*",FN_MC!P139)</f>
        <v>6.9444444444444447E-4</v>
      </c>
      <c r="K141" s="141" t="str">
        <f>IF(FN_MC!AK139="","*",FN_MC!AK139)</f>
        <v xml:space="preserve">TCS2 </v>
      </c>
      <c r="L141" s="141" t="str">
        <f>IF(FN_MC!AM139="","*",FN_MC!AM139)</f>
        <v>TID-TVI</v>
      </c>
      <c r="M141" s="141">
        <f>IF(FN_MC!AP139="","*",FN_MC!AP139)</f>
        <v>217</v>
      </c>
      <c r="N141" s="141" t="str">
        <f>IF(FN_MC!AM139="","*",FN_MC!AM139)</f>
        <v>TID-TVI</v>
      </c>
      <c r="O141" s="174">
        <f>FN_MC!BH139</f>
        <v>0</v>
      </c>
      <c r="P141" s="90"/>
      <c r="Q141" s="145" t="str">
        <f>IF($A$2=1,IF(FN_MC!BJ139="","*",FN_MC!BJ139),IF(FN_MC!BK139="","*",FN_MC!BK139))</f>
        <v>Solicitado MC1 às 09h08, autorizado na VIA ás 09h32 / CCO pediu para W50 recolher para L3 devido sem oportunidade às 10h15</v>
      </c>
    </row>
    <row r="142" spans="1:17" hidden="1">
      <c r="A142" s="97">
        <f>IF(FN_MC!B140="","*",FN_MC!B140)</f>
        <v>46002</v>
      </c>
      <c r="B142" s="98" t="str">
        <f>IF(FN_MC!X140="","*",FN_MC!X140)</f>
        <v>Oportunidade</v>
      </c>
      <c r="C142" s="99" t="str">
        <f>IF(FN_MC!S140="","*",FN_MC!S140)</f>
        <v>FERRONORTE</v>
      </c>
      <c r="D142" s="99" t="str">
        <f>IF(FN_MC!T140="","*",FN_MC!T140)</f>
        <v>TMI-TCS</v>
      </c>
      <c r="E142" s="99" t="str">
        <f>IF(FN_MC!D140="","*",FN_MC!D140)</f>
        <v>V86</v>
      </c>
      <c r="F142" s="99" t="str">
        <f>IF(FN_MC!H140="","*",FN_MC!H140)</f>
        <v>TID2</v>
      </c>
      <c r="G142" s="99" t="str">
        <f>IF(FN_MC!M140="","*",FN_MC!M140)</f>
        <v>TID-TVI</v>
      </c>
      <c r="H142" s="154">
        <f>IF(FN_MC!K140="","*",FN_MC!K140)</f>
        <v>200</v>
      </c>
      <c r="I142" s="132">
        <f>IF(FN_MC!O140="","*",FN_MC!O140)</f>
        <v>0.39583333333333331</v>
      </c>
      <c r="J142" s="132">
        <f>IF(FN_MC!P140="","*",FN_MC!P140)</f>
        <v>6.25E-2</v>
      </c>
      <c r="K142" s="141" t="str">
        <f>IF(FN_MC!AK140="","*",FN_MC!AK140)</f>
        <v>TID2</v>
      </c>
      <c r="L142" s="141" t="str">
        <f>IF(FN_MC!AM140="","*",FN_MC!AM140)</f>
        <v>TID-TVI</v>
      </c>
      <c r="M142" s="141">
        <f>IF(FN_MC!AP140="","*",FN_MC!AP140)</f>
        <v>200</v>
      </c>
      <c r="N142" s="141" t="str">
        <f>IF(FN_MC!AM140="","*",FN_MC!AM140)</f>
        <v>TID-TVI</v>
      </c>
      <c r="O142" s="174">
        <f>FN_MC!BH140</f>
        <v>2</v>
      </c>
      <c r="P142" s="90"/>
      <c r="Q142" s="145" t="str">
        <f>IF($A$2=1,IF(FN_MC!BJ140="","*",FN_MC!BJ140),IF(FN_MC!BK140="","*",FN_MC!BK140))</f>
        <v>Solicitado MC1 às 09h11, autorizado na VIA às 09h26 para socaria no km 197+000 ao km 196+480 entre TID-TVI / Realizado intervalo, prod. 738m (baixa produtividade)</v>
      </c>
    </row>
    <row r="143" spans="1:17" hidden="1">
      <c r="A143" s="97">
        <f>IF(FN_MC!B141="","*",FN_MC!B141)</f>
        <v>46002</v>
      </c>
      <c r="B143" s="98" t="str">
        <f>IF(FN_MC!X141="","*",FN_MC!X141)</f>
        <v>Oportunidade</v>
      </c>
      <c r="C143" s="99" t="str">
        <f>IF(FN_MC!S141="","*",FN_MC!S141)</f>
        <v>FERRONORTE</v>
      </c>
      <c r="D143" s="99" t="str">
        <f>IF(FN_MC!T141="","*",FN_MC!T141)</f>
        <v>TMI-TCS</v>
      </c>
      <c r="E143" s="99" t="str">
        <f>IF(FN_MC!D141="","*",FN_MC!D141)</f>
        <v>FRANCISCO (TF-670)</v>
      </c>
      <c r="F143" s="99" t="str">
        <f>IF(FN_MC!H141="","*",FN_MC!H141)</f>
        <v>TIN1</v>
      </c>
      <c r="G143" s="99" t="str">
        <f>IF(FN_MC!M141="","*",FN_MC!M141)</f>
        <v>TIN</v>
      </c>
      <c r="H143" s="154">
        <f>IF(FN_MC!K141="","*",FN_MC!K141)</f>
        <v>109.1</v>
      </c>
      <c r="I143" s="132">
        <f>IF(FN_MC!O141="","*",FN_MC!O141)</f>
        <v>0.375</v>
      </c>
      <c r="J143" s="132">
        <f>IF(FN_MC!P141="","*",FN_MC!P141)</f>
        <v>6.25E-2</v>
      </c>
      <c r="K143" s="141" t="str">
        <f>IF(FN_MC!AK141="","*",FN_MC!AK141)</f>
        <v>TIN1</v>
      </c>
      <c r="L143" s="141" t="str">
        <f>IF(FN_MC!AM141="","*",FN_MC!AM141)</f>
        <v>TIN</v>
      </c>
      <c r="M143" s="141">
        <f>IF(FN_MC!AP141="","*",FN_MC!AP141)</f>
        <v>109.1</v>
      </c>
      <c r="N143" s="141" t="str">
        <f>IF(FN_MC!AM141="","*",FN_MC!AM141)</f>
        <v>TIN</v>
      </c>
      <c r="O143" s="174">
        <f>FN_MC!BH141</f>
        <v>2</v>
      </c>
      <c r="P143" s="90"/>
      <c r="Q143" s="145" t="str">
        <f>IF($A$2=1,IF(FN_MC!BJ141="","*",FN_MC!BJ141),IF(FN_MC!BK141="","*",FN_MC!BK141))</f>
        <v>TP Pronto às 09h50 no km 109+100 em TIN VIA1 / Prod. Total 22m de trilho + 2 Soldas</v>
      </c>
    </row>
    <row r="144" spans="1:17" hidden="1">
      <c r="A144" s="97">
        <f>IF(FN_MC!B142="","*",FN_MC!B142)</f>
        <v>46002</v>
      </c>
      <c r="B144" s="98" t="str">
        <f>IF(FN_MC!X142="","*",FN_MC!X142)</f>
        <v>Oportunidade</v>
      </c>
      <c r="C144" s="99" t="str">
        <f>IF(FN_MC!S142="","*",FN_MC!S142)</f>
        <v>MALHA CENTRAL</v>
      </c>
      <c r="D144" s="99" t="str">
        <f>IF(FN_MC!T142="","*",FN_MC!T142)</f>
        <v>RAMAL</v>
      </c>
      <c r="E144" s="99" t="str">
        <f>IF(FN_MC!D142="","*",FN_MC!D142)</f>
        <v>V42</v>
      </c>
      <c r="F144" s="99" t="str">
        <f>IF(FN_MC!H142="","*",FN_MC!H142)</f>
        <v>ZGT1</v>
      </c>
      <c r="G144" s="99" t="str">
        <f>IF(FN_MC!M142="","*",FN_MC!M142)</f>
        <v>ZGT-ZXE</v>
      </c>
      <c r="H144" s="154">
        <f>IF(FN_MC!K142="","*",FN_MC!K142)</f>
        <v>313</v>
      </c>
      <c r="I144" s="132">
        <f>IF(FN_MC!O142="","*",FN_MC!O142)</f>
        <v>0.35416666666666669</v>
      </c>
      <c r="J144" s="132">
        <f>IF(FN_MC!P142="","*",FN_MC!P142)</f>
        <v>0.16666666666666666</v>
      </c>
      <c r="K144" s="141" t="str">
        <f>IF(FN_MC!AK142="","*",FN_MC!AK142)</f>
        <v>ZGT1</v>
      </c>
      <c r="L144" s="141" t="str">
        <f>IF(FN_MC!AM142="","*",FN_MC!AM142)</f>
        <v>ZGT-ZXE</v>
      </c>
      <c r="M144" s="141">
        <f>IF(FN_MC!AP142="","*",FN_MC!AP142)</f>
        <v>313</v>
      </c>
      <c r="N144" s="141" t="str">
        <f>IF(FN_MC!AM142="","*",FN_MC!AM142)</f>
        <v>ZGT-ZXE</v>
      </c>
      <c r="O144" s="174">
        <f>FN_MC!BH142</f>
        <v>0</v>
      </c>
      <c r="P144" s="90"/>
      <c r="Q144" s="145" t="str">
        <f>IF($A$2=1,IF(FN_MC!BJ142="","*",FN_MC!BJ142),IF(FN_MC!BK142="","*",FN_MC!BK142))</f>
        <v>Solicitado MC1 às 06h06, autorizado na VIA às 06h50 / Devido MRS solicitar MC1, V42 deu MC10 / Sem oportunidade de FX concedida por CCO</v>
      </c>
    </row>
    <row r="145" spans="1:17" hidden="1">
      <c r="A145" s="97">
        <f>IF(FN_MC!B143="","*",FN_MC!B143)</f>
        <v>46002</v>
      </c>
      <c r="B145" s="98" t="str">
        <f>IF(FN_MC!X143="","*",FN_MC!X143)</f>
        <v>Oportunidade</v>
      </c>
      <c r="C145" s="99" t="str">
        <f>IF(FN_MC!S143="","*",FN_MC!S143)</f>
        <v>MALHA CENTRAL</v>
      </c>
      <c r="D145" s="99" t="str">
        <f>IF(FN_MC!T143="","*",FN_MC!T143)</f>
        <v>RAMAL</v>
      </c>
      <c r="E145" s="99" t="str">
        <f>IF(FN_MC!D143="","*",FN_MC!D143)</f>
        <v>E17</v>
      </c>
      <c r="F145" s="99" t="str">
        <f>IF(FN_MC!H143="","*",FN_MC!H143)</f>
        <v>ZDK1</v>
      </c>
      <c r="G145" s="99" t="str">
        <f>IF(FN_MC!M143="","*",FN_MC!M143)</f>
        <v>ZDK-ZVT</v>
      </c>
      <c r="H145" s="154">
        <f>IF(FN_MC!K143="","*",FN_MC!K143)</f>
        <v>251</v>
      </c>
      <c r="I145" s="132">
        <f>IF(FN_MC!O143="","*",FN_MC!O143)</f>
        <v>0.375</v>
      </c>
      <c r="J145" s="132">
        <f>IF(FN_MC!P143="","*",FN_MC!P143)</f>
        <v>0.125</v>
      </c>
      <c r="K145" s="141" t="str">
        <f>IF(FN_MC!AK143="","*",FN_MC!AK143)</f>
        <v>ZDK1</v>
      </c>
      <c r="L145" s="141" t="str">
        <f>IF(FN_MC!AM143="","*",FN_MC!AM143)</f>
        <v>ZDK-ZVT</v>
      </c>
      <c r="M145" s="141">
        <f>IF(FN_MC!AP143="","*",FN_MC!AP143)</f>
        <v>251</v>
      </c>
      <c r="N145" s="141" t="str">
        <f>IF(FN_MC!AM143="","*",FN_MC!AM143)</f>
        <v>ZDK-ZVT</v>
      </c>
      <c r="O145" s="174">
        <f>FN_MC!BH143</f>
        <v>2</v>
      </c>
      <c r="P145" s="90"/>
      <c r="Q145" s="145" t="str">
        <f>IF($A$2=1,IF(FN_MC!BJ143="","*",FN_MC!BJ143),IF(FN_MC!BK143="","*",FN_MC!BK143))</f>
        <v>Solicitado MC1 às 09h39, autorizado na VIA às 09h40 / Em intervalo no km 248+600 entre ZVTZDK / Realizado intervalo Prod. 3 Soldas</v>
      </c>
    </row>
    <row r="146" spans="1:17" hidden="1">
      <c r="A146" s="97">
        <f>IF(FN_MC!B144="","*",FN_MC!B144)</f>
        <v>46002</v>
      </c>
      <c r="B146" s="98" t="str">
        <f>IF(FN_MC!X144="","*",FN_MC!X144)</f>
        <v>Oportunidade</v>
      </c>
      <c r="C146" s="99" t="str">
        <f>IF(FN_MC!S144="","*",FN_MC!S144)</f>
        <v>MALHA CENTRAL</v>
      </c>
      <c r="D146" s="99" t="str">
        <f>IF(FN_MC!T144="","*",FN_MC!T144)</f>
        <v>RAMAL</v>
      </c>
      <c r="E146" s="99" t="str">
        <f>IF(FN_MC!D144="","*",FN_MC!D144)</f>
        <v xml:space="preserve">TURMA FIXA VIA </v>
      </c>
      <c r="F146" s="99" t="str">
        <f>IF(FN_MC!H144="","*",FN_MC!H144)</f>
        <v>ZJU1</v>
      </c>
      <c r="G146" s="99" t="str">
        <f>IF(FN_MC!M144="","*",FN_MC!M144)</f>
        <v>ZLF-ZJU</v>
      </c>
      <c r="H146" s="154">
        <f>IF(FN_MC!K144="","*",FN_MC!K144)</f>
        <v>275.3</v>
      </c>
      <c r="I146" s="132">
        <f>IF(FN_MC!O144="","*",FN_MC!O144)</f>
        <v>0.375</v>
      </c>
      <c r="J146" s="132">
        <f>IF(FN_MC!P144="","*",FN_MC!P144)</f>
        <v>0.16666666666666666</v>
      </c>
      <c r="K146" s="141" t="str">
        <f>IF(FN_MC!AK144="","*",FN_MC!AK144)</f>
        <v>ZJU1</v>
      </c>
      <c r="L146" s="141" t="str">
        <f>IF(FN_MC!AM144="","*",FN_MC!AM144)</f>
        <v>ZLF-ZJU</v>
      </c>
      <c r="M146" s="141">
        <f>IF(FN_MC!AP144="","*",FN_MC!AP144)</f>
        <v>275.3</v>
      </c>
      <c r="N146" s="141" t="str">
        <f>IF(FN_MC!AM144="","*",FN_MC!AM144)</f>
        <v>ZLF-ZJU</v>
      </c>
      <c r="O146" s="174">
        <f>FN_MC!BH144</f>
        <v>0</v>
      </c>
      <c r="P146" s="90"/>
      <c r="Q146" s="145" t="str">
        <f>IF($A$2=1,IF(FN_MC!BJ144="","*",FN_MC!BJ144),IF(FN_MC!BK144="","*",FN_MC!BK144))</f>
        <v>Informado em preparação do local, porém não informou pronto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>
        <f>IF(FN_MC!B147="","*",FN_MC!B147)</f>
        <v>46003</v>
      </c>
      <c r="B149" s="98" t="str">
        <f>IF(FN_MC!X147="","*",FN_MC!X147)</f>
        <v>Contrato</v>
      </c>
      <c r="C149" s="99" t="str">
        <f>IF(FN_MC!S147="","*",FN_MC!S147)</f>
        <v>FERRONORTE</v>
      </c>
      <c r="D149" s="99" t="str">
        <f>IF(FN_MC!T147="","*",FN_MC!T147)</f>
        <v>TGR-TRO</v>
      </c>
      <c r="E149" s="99" t="str">
        <f>IF(FN_MC!D147="","*",FN_MC!D147)</f>
        <v>W70</v>
      </c>
      <c r="F149" s="99" t="str">
        <f>IF(FN_MC!H147="","*",FN_MC!H147)</f>
        <v>TGR2</v>
      </c>
      <c r="G149" s="99" t="str">
        <f>IF(FN_MC!M147="","*",FN_MC!M147)</f>
        <v>TGR-TBE</v>
      </c>
      <c r="H149" s="154">
        <f>IF(FN_MC!K147="","*",FN_MC!K147)</f>
        <v>515</v>
      </c>
      <c r="I149" s="132">
        <f>IF(FN_MC!O147="","*",FN_MC!O147)</f>
        <v>0.47916666666666669</v>
      </c>
      <c r="J149" s="132">
        <f>IF(FN_MC!P147="","*",FN_MC!P147)</f>
        <v>8.3333333333333329E-2</v>
      </c>
      <c r="K149" s="141" t="str">
        <f>IF(FN_MC!AK147="","*",FN_MC!AK147)</f>
        <v>TGR2</v>
      </c>
      <c r="L149" s="141" t="str">
        <f>IF(FN_MC!AM147="","*",FN_MC!AM147)</f>
        <v>TGR-TBE</v>
      </c>
      <c r="M149" s="141">
        <f>IF(FN_MC!AP147="","*",FN_MC!AP147)</f>
        <v>515</v>
      </c>
      <c r="N149" s="141" t="str">
        <f>IF(FN_MC!AM147="","*",FN_MC!AM147)</f>
        <v>TGR-TBE</v>
      </c>
      <c r="O149" s="174">
        <f>FN_MC!BH147</f>
        <v>0</v>
      </c>
      <c r="P149" s="90"/>
      <c r="Q149" s="145" t="str">
        <f>IF($A$2=1,IF(FN_MC!BJ147="","*",FN_MC!BJ147),IF(FN_MC!BK147="","*",FN_MC!BK147))</f>
        <v xml:space="preserve">MC1 09:03,  licenciado porem devido chuva teve que retornar </v>
      </c>
    </row>
    <row r="150" spans="1:17" hidden="1">
      <c r="A150" s="97">
        <f>IF(FN_MC!B148="","*",FN_MC!B148)</f>
        <v>46003</v>
      </c>
      <c r="B150" s="98" t="str">
        <f>IF(FN_MC!X148="","*",FN_MC!X148)</f>
        <v>Oportunidade</v>
      </c>
      <c r="C150" s="99" t="str">
        <f>IF(FN_MC!S148="","*",FN_MC!S148)</f>
        <v>FERRONORTE</v>
      </c>
      <c r="D150" s="99" t="str">
        <f>IF(FN_MC!T148="","*",FN_MC!T148)</f>
        <v>TCS-TGR</v>
      </c>
      <c r="E150" s="99" t="str">
        <f>IF(FN_MC!D148="","*",FN_MC!D148)</f>
        <v>W70</v>
      </c>
      <c r="F150" s="99" t="str">
        <f>IF(FN_MC!H148="","*",FN_MC!H148)</f>
        <v>-</v>
      </c>
      <c r="G150" s="99" t="str">
        <f>IF(FN_MC!M148="","*",FN_MC!M148)</f>
        <v>TGR</v>
      </c>
      <c r="H150" s="154">
        <f>IF(FN_MC!K148="","*",FN_MC!K148)</f>
        <v>501</v>
      </c>
      <c r="I150" s="132">
        <f>IF(FN_MC!O148="","*",FN_MC!O148)</f>
        <v>0.375</v>
      </c>
      <c r="J150" s="132">
        <f>IF(FN_MC!P148="","*",FN_MC!P148)</f>
        <v>4.1666666666666664E-2</v>
      </c>
      <c r="K150" s="141" t="str">
        <f>IF(FN_MC!AK148="","*",FN_MC!AK148)</f>
        <v>-</v>
      </c>
      <c r="L150" s="141" t="str">
        <f>IF(FN_MC!AM148="","*",FN_MC!AM148)</f>
        <v>TGR</v>
      </c>
      <c r="M150" s="141">
        <f>IF(FN_MC!AP148="","*",FN_MC!AP148)</f>
        <v>501</v>
      </c>
      <c r="N150" s="141" t="str">
        <f>IF(FN_MC!AM148="","*",FN_MC!AM148)</f>
        <v>TGR</v>
      </c>
      <c r="O150" s="174">
        <f>FN_MC!BH148</f>
        <v>0</v>
      </c>
      <c r="P150" s="90"/>
      <c r="Q150" s="145" t="str">
        <f>IF($A$2=1,IF(FN_MC!BJ148="","*",FN_MC!BJ148),IF(FN_MC!BK148="","*",FN_MC!BK148))</f>
        <v xml:space="preserve">MC1 09:03,  licenciado porem devido chuva teve que retornar </v>
      </c>
    </row>
    <row r="151" spans="1:17" hidden="1">
      <c r="A151" s="97">
        <f>IF(FN_MC!B149="","*",FN_MC!B149)</f>
        <v>46003</v>
      </c>
      <c r="B151" s="98" t="str">
        <f>IF(FN_MC!X149="","*",FN_MC!X149)</f>
        <v>Contrato</v>
      </c>
      <c r="C151" s="99" t="str">
        <f>IF(FN_MC!S149="","*",FN_MC!S149)</f>
        <v>FERRONORTE</v>
      </c>
      <c r="D151" s="99" t="str">
        <f>IF(FN_MC!T149="","*",FN_MC!T149)</f>
        <v>TCS-TGR</v>
      </c>
      <c r="E151" s="99" t="str">
        <f>IF(FN_MC!D149="","*",FN_MC!D149)</f>
        <v>ELSON (TF-526)</v>
      </c>
      <c r="F151" s="99" t="str">
        <f>IF(FN_MC!H149="","*",FN_MC!H149)</f>
        <v>TMT1</v>
      </c>
      <c r="G151" s="99" t="str">
        <f>IF(FN_MC!M149="","*",FN_MC!M149)</f>
        <v>TMT</v>
      </c>
      <c r="H151" s="154">
        <f>IF(FN_MC!K149="","*",FN_MC!K149)</f>
        <v>402</v>
      </c>
      <c r="I151" s="132">
        <f>IF(FN_MC!O149="","*",FN_MC!O149)</f>
        <v>0.375</v>
      </c>
      <c r="J151" s="132">
        <f>IF(FN_MC!P149="","*",FN_MC!P149)</f>
        <v>0.125</v>
      </c>
      <c r="K151" s="141" t="str">
        <f>IF(FN_MC!AK149="","*",FN_MC!AK149)</f>
        <v>TMT1</v>
      </c>
      <c r="L151" s="141" t="str">
        <f>IF(FN_MC!AM149="","*",FN_MC!AM149)</f>
        <v>TMT</v>
      </c>
      <c r="M151" s="141">
        <f>IF(FN_MC!AP149="","*",FN_MC!AP149)</f>
        <v>402</v>
      </c>
      <c r="N151" s="141" t="str">
        <f>IF(FN_MC!AM149="","*",FN_MC!AM149)</f>
        <v>TMT</v>
      </c>
      <c r="O151" s="174">
        <f>FN_MC!BH149</f>
        <v>0</v>
      </c>
      <c r="P151" s="90"/>
      <c r="Q151" s="145" t="str">
        <f>IF($A$2=1,IF(FN_MC!BJ149="","*",FN_MC!BJ149),IF(FN_MC!BK149="","*",FN_MC!BK149))</f>
        <v xml:space="preserve">Tp de ferias </v>
      </c>
    </row>
    <row r="152" spans="1:17" ht="37.5" hidden="1" customHeight="1">
      <c r="A152" s="97">
        <f>IF(FN_MC!B150="","*",FN_MC!B150)</f>
        <v>46003</v>
      </c>
      <c r="B152" s="98" t="str">
        <f>IF(FN_MC!X150="","*",FN_MC!X150)</f>
        <v>Oportunidade</v>
      </c>
      <c r="C152" s="99" t="str">
        <f>IF(FN_MC!S150="","*",FN_MC!S150)</f>
        <v>FERRONORTE</v>
      </c>
      <c r="D152" s="99" t="str">
        <f>IF(FN_MC!T150="","*",FN_MC!T150)</f>
        <v>TMI-TCS</v>
      </c>
      <c r="E152" s="99" t="str">
        <f>IF(FN_MC!D150="","*",FN_MC!D150)</f>
        <v>MARCOS (TF-520)</v>
      </c>
      <c r="F152" s="99" t="str">
        <f>IF(FN_MC!H150="","*",FN_MC!H150)</f>
        <v>TCS1</v>
      </c>
      <c r="G152" s="99" t="str">
        <f>IF(FN_MC!M150="","*",FN_MC!M150)</f>
        <v>TCS</v>
      </c>
      <c r="H152" s="154">
        <f>IF(FN_MC!K150="","*",FN_MC!K150)</f>
        <v>288.3</v>
      </c>
      <c r="I152" s="132">
        <f>IF(FN_MC!O150="","*",FN_MC!O150)</f>
        <v>0.375</v>
      </c>
      <c r="J152" s="132">
        <f>IF(FN_MC!P150="","*",FN_MC!P150)</f>
        <v>6.25E-2</v>
      </c>
      <c r="K152" s="141" t="str">
        <f>IF(FN_MC!AK150="","*",FN_MC!AK150)</f>
        <v>TCS1</v>
      </c>
      <c r="L152" s="141" t="str">
        <f>IF(FN_MC!AM150="","*",FN_MC!AM150)</f>
        <v>TCS</v>
      </c>
      <c r="M152" s="141">
        <f>IF(FN_MC!AP150="","*",FN_MC!AP150)</f>
        <v>288.3</v>
      </c>
      <c r="N152" s="141" t="str">
        <f>IF(FN_MC!AM150="","*",FN_MC!AM150)</f>
        <v>TCS</v>
      </c>
      <c r="O152" s="174">
        <f>FN_MC!BH150</f>
        <v>2</v>
      </c>
      <c r="P152" s="90"/>
      <c r="Q152" s="145" t="str">
        <f>IF($A$2=1,IF(FN_MC!BJ150="","*",FN_MC!BJ150),IF(FN_MC!BK150="","*",FN_MC!BK150))</f>
        <v>TP pronta 08:45, realizado intervalo da solda km 288,300 10hrs ate 11:30/prod 1 solda</v>
      </c>
    </row>
    <row r="153" spans="1:17" ht="28.5" hidden="1" customHeight="1">
      <c r="A153" s="97">
        <f>IF(FN_MC!B151="","*",FN_MC!B151)</f>
        <v>46003</v>
      </c>
      <c r="B153" s="98" t="str">
        <f>IF(FN_MC!X151="","*",FN_MC!X151)</f>
        <v>Contrato</v>
      </c>
      <c r="C153" s="99" t="str">
        <f>IF(FN_MC!S151="","*",FN_MC!S151)</f>
        <v>FERRONORTE</v>
      </c>
      <c r="D153" s="99" t="str">
        <f>IF(FN_MC!T151="","*",FN_MC!T151)</f>
        <v>TMI-TCS</v>
      </c>
      <c r="E153" s="99" t="str">
        <f>IF(FN_MC!D151="","*",FN_MC!D151)</f>
        <v>MOD FN</v>
      </c>
      <c r="F153" s="99" t="str">
        <f>IF(FN_MC!H151="","*",FN_MC!H151)</f>
        <v>-</v>
      </c>
      <c r="G153" s="99" t="str">
        <f>IF(FN_MC!M151="","*",FN_MC!M151)</f>
        <v>TID-TVI</v>
      </c>
      <c r="H153" s="154">
        <f>IF(FN_MC!K151="","*",FN_MC!K151)</f>
        <v>217</v>
      </c>
      <c r="I153" s="132">
        <f>IF(FN_MC!O151="","*",FN_MC!O151)</f>
        <v>0.41666666666666669</v>
      </c>
      <c r="J153" s="132">
        <f>IF(FN_MC!P151="","*",FN_MC!P151)</f>
        <v>0.125</v>
      </c>
      <c r="K153" s="141" t="str">
        <f>IF(FN_MC!AK151="","*",FN_MC!AK151)</f>
        <v>-</v>
      </c>
      <c r="L153" s="141" t="str">
        <f>IF(FN_MC!AM151="","*",FN_MC!AM151)</f>
        <v>TID-TVI</v>
      </c>
      <c r="M153" s="141">
        <f>IF(FN_MC!AP151="","*",FN_MC!AP151)</f>
        <v>217</v>
      </c>
      <c r="N153" s="141" t="str">
        <f>IF(FN_MC!AM151="","*",FN_MC!AM151)</f>
        <v>TID-TVI</v>
      </c>
      <c r="O153" s="174">
        <f>FN_MC!BH151</f>
        <v>1</v>
      </c>
      <c r="P153" s="90"/>
      <c r="Q153" s="145" t="str">
        <f>IF($A$2=1,IF(FN_MC!BJ151="","*",FN_MC!BJ151),IF(FN_MC!BK151="","*",FN_MC!BK151))</f>
        <v xml:space="preserve">MC1 12:38, segue para o local de trabalho </v>
      </c>
    </row>
    <row r="154" spans="1:17" ht="26.25" hidden="1" customHeight="1">
      <c r="A154" s="97">
        <f>IF(FN_MC!B152="","*",FN_MC!B152)</f>
        <v>46003</v>
      </c>
      <c r="B154" s="98" t="str">
        <f>IF(FN_MC!X152="","*",FN_MC!X152)</f>
        <v>Contrato</v>
      </c>
      <c r="C154" s="99" t="str">
        <f>IF(FN_MC!S152="","*",FN_MC!S152)</f>
        <v>FERRONORTE</v>
      </c>
      <c r="D154" s="99" t="str">
        <f>IF(FN_MC!T152="","*",FN_MC!T152)</f>
        <v>TMI-TCS</v>
      </c>
      <c r="E154" s="99" t="str">
        <f>IF(FN_MC!D152="","*",FN_MC!D152)</f>
        <v>W50</v>
      </c>
      <c r="F154" s="99" t="str">
        <f>IF(FN_MC!H152="","*",FN_MC!H152)</f>
        <v xml:space="preserve">TCS2 </v>
      </c>
      <c r="G154" s="99" t="str">
        <f>IF(FN_MC!M152="","*",FN_MC!M152)</f>
        <v>TID-TVI</v>
      </c>
      <c r="H154" s="154">
        <f>IF(FN_MC!K152="","*",FN_MC!K152)</f>
        <v>217</v>
      </c>
      <c r="I154" s="132">
        <f>IF(FN_MC!O152="","*",FN_MC!O152)</f>
        <v>0.33333333333333331</v>
      </c>
      <c r="J154" s="132">
        <f>IF(FN_MC!P152="","*",FN_MC!P152)</f>
        <v>6.9444444444444447E-4</v>
      </c>
      <c r="K154" s="141" t="str">
        <f>IF(FN_MC!AK152="","*",FN_MC!AK152)</f>
        <v xml:space="preserve">TCS2 </v>
      </c>
      <c r="L154" s="141" t="str">
        <f>IF(FN_MC!AM152="","*",FN_MC!AM152)</f>
        <v>TID-TVI</v>
      </c>
      <c r="M154" s="141">
        <f>IF(FN_MC!AP152="","*",FN_MC!AP152)</f>
        <v>217</v>
      </c>
      <c r="N154" s="141" t="str">
        <f>IF(FN_MC!AM152="","*",FN_MC!AM152)</f>
        <v>TID-TVI</v>
      </c>
      <c r="O154" s="174">
        <f>FN_MC!BH152</f>
        <v>1</v>
      </c>
      <c r="P154" s="90"/>
      <c r="Q154" s="145" t="str">
        <f>IF($A$2=1,IF(FN_MC!BJ152="","*",FN_MC!BJ152),IF(FN_MC!BK152="","*",FN_MC!BK152))</f>
        <v xml:space="preserve">MC1 12:38, segue para o local de trabalho </v>
      </c>
    </row>
    <row r="155" spans="1:17" hidden="1">
      <c r="A155" s="97">
        <f>IF(FN_MC!B153="","*",FN_MC!B153)</f>
        <v>46003</v>
      </c>
      <c r="B155" s="98" t="str">
        <f>IF(FN_MC!X153="","*",FN_MC!X153)</f>
        <v>Sombra de bloco</v>
      </c>
      <c r="C155" s="99" t="str">
        <f>IF(FN_MC!S153="","*",FN_MC!S153)</f>
        <v>FERRONORTE</v>
      </c>
      <c r="D155" s="99" t="str">
        <f>IF(FN_MC!T153="","*",FN_MC!T153)</f>
        <v>TMI-TCS</v>
      </c>
      <c r="E155" s="99" t="str">
        <f>IF(FN_MC!D153="","*",FN_MC!D153)</f>
        <v>V86</v>
      </c>
      <c r="F155" s="99" t="str">
        <f>IF(FN_MC!H153="","*",FN_MC!H153)</f>
        <v>TID2</v>
      </c>
      <c r="G155" s="99" t="str">
        <f>IF(FN_MC!M153="","*",FN_MC!M153)</f>
        <v>TID-TVI</v>
      </c>
      <c r="H155" s="154">
        <f>IF(FN_MC!K153="","*",FN_MC!K153)</f>
        <v>200</v>
      </c>
      <c r="I155" s="132">
        <f>IF(FN_MC!O153="","*",FN_MC!O153)</f>
        <v>0.39583333333333331</v>
      </c>
      <c r="J155" s="132">
        <f>IF(FN_MC!P153="","*",FN_MC!P153)</f>
        <v>6.25E-2</v>
      </c>
      <c r="K155" s="141" t="str">
        <f>IF(FN_MC!AK153="","*",FN_MC!AK153)</f>
        <v>TID2</v>
      </c>
      <c r="L155" s="141" t="str">
        <f>IF(FN_MC!AM153="","*",FN_MC!AM153)</f>
        <v>TID-TVI</v>
      </c>
      <c r="M155" s="141">
        <f>IF(FN_MC!AP153="","*",FN_MC!AP153)</f>
        <v>200</v>
      </c>
      <c r="N155" s="141" t="str">
        <f>IF(FN_MC!AM153="","*",FN_MC!AM153)</f>
        <v>TID-TVI</v>
      </c>
      <c r="O155" s="174">
        <f>FN_MC!BH153</f>
        <v>2</v>
      </c>
      <c r="P155" s="90"/>
      <c r="Q155" s="145" t="str">
        <f>IF($A$2=1,IF(FN_MC!BJ153="","*",FN_MC!BJ153),IF(FN_MC!BK153="","*",FN_MC!BK153))</f>
        <v>*</v>
      </c>
    </row>
    <row r="156" spans="1:17" hidden="1">
      <c r="A156" s="97">
        <f>IF(FN_MC!B154="","*",FN_MC!B154)</f>
        <v>46003</v>
      </c>
      <c r="B156" s="98" t="str">
        <f>IF(FN_MC!X154="","*",FN_MC!X154)</f>
        <v>Oportunidade</v>
      </c>
      <c r="C156" s="99" t="str">
        <f>IF(FN_MC!S154="","*",FN_MC!S154)</f>
        <v>FERRONORTE</v>
      </c>
      <c r="D156" s="99" t="str">
        <f>IF(FN_MC!T154="","*",FN_MC!T154)</f>
        <v>TMI-TCS</v>
      </c>
      <c r="E156" s="99" t="str">
        <f>IF(FN_MC!D154="","*",FN_MC!D154)</f>
        <v>A66</v>
      </c>
      <c r="F156" s="99" t="str">
        <f>IF(FN_MC!H154="","*",FN_MC!H154)</f>
        <v>TID201</v>
      </c>
      <c r="G156" s="99" t="str">
        <f>IF(FN_MC!M154="","*",FN_MC!M154)</f>
        <v>TID-TIN</v>
      </c>
      <c r="H156" s="154">
        <f>IF(FN_MC!K154="","*",FN_MC!K154)</f>
        <v>190</v>
      </c>
      <c r="I156" s="132">
        <f>IF(FN_MC!O154="","*",FN_MC!O154)</f>
        <v>0.375</v>
      </c>
      <c r="J156" s="132">
        <f>IF(FN_MC!P154="","*",FN_MC!P154)</f>
        <v>4.1666666666666664E-2</v>
      </c>
      <c r="K156" s="141" t="str">
        <f>IF(FN_MC!AK154="","*",FN_MC!AK154)</f>
        <v>TID201</v>
      </c>
      <c r="L156" s="141" t="str">
        <f>IF(FN_MC!AM154="","*",FN_MC!AM154)</f>
        <v>TID-TIN</v>
      </c>
      <c r="M156" s="141">
        <f>IF(FN_MC!AP154="","*",FN_MC!AP154)</f>
        <v>190</v>
      </c>
      <c r="N156" s="141" t="str">
        <f>IF(FN_MC!AM154="","*",FN_MC!AM154)</f>
        <v>TID-TIN</v>
      </c>
      <c r="O156" s="174">
        <f>FN_MC!BH154</f>
        <v>0</v>
      </c>
      <c r="P156" s="90"/>
      <c r="Q156" s="145" t="str">
        <f>IF($A$2=1,IF(FN_MC!BJ154="","*",FN_MC!BJ154),IF(FN_MC!BK154="","*",FN_MC!BK154))</f>
        <v xml:space="preserve">Nao solicitou o intervalo </v>
      </c>
    </row>
    <row r="157" spans="1:17" hidden="1">
      <c r="A157" s="97">
        <f>IF(FN_MC!B155="","*",FN_MC!B155)</f>
        <v>46003</v>
      </c>
      <c r="B157" s="98" t="str">
        <f>IF(FN_MC!X155="","*",FN_MC!X155)</f>
        <v>Oportunidade</v>
      </c>
      <c r="C157" s="99" t="str">
        <f>IF(FN_MC!S155="","*",FN_MC!S155)</f>
        <v>MALHA CENTRAL</v>
      </c>
      <c r="D157" s="99" t="str">
        <f>IF(FN_MC!T155="","*",FN_MC!T155)</f>
        <v>RAMAL</v>
      </c>
      <c r="E157" s="99" t="str">
        <f>IF(FN_MC!D155="","*",FN_MC!D155)</f>
        <v>V93</v>
      </c>
      <c r="F157" s="99" t="str">
        <f>IF(FN_MC!H155="","*",FN_MC!H155)</f>
        <v>ZFH2</v>
      </c>
      <c r="G157" s="99" t="str">
        <f>IF(FN_MC!M155="","*",FN_MC!M155)</f>
        <v>ZQY-ZFH</v>
      </c>
      <c r="H157" s="154">
        <f>IF(FN_MC!K155="","*",FN_MC!K155)</f>
        <v>185</v>
      </c>
      <c r="I157" s="132">
        <f>IF(FN_MC!O155="","*",FN_MC!O155)</f>
        <v>0.375</v>
      </c>
      <c r="J157" s="132">
        <f>IF(FN_MC!P155="","*",FN_MC!P155)</f>
        <v>6.25E-2</v>
      </c>
      <c r="K157" s="141" t="str">
        <f>IF(FN_MC!AK155="","*",FN_MC!AK155)</f>
        <v>ZFH2</v>
      </c>
      <c r="L157" s="141" t="str">
        <f>IF(FN_MC!AM155="","*",FN_MC!AM155)</f>
        <v>ZQY-ZFH</v>
      </c>
      <c r="M157" s="141">
        <f>IF(FN_MC!AP155="","*",FN_MC!AP155)</f>
        <v>185</v>
      </c>
      <c r="N157" s="141" t="str">
        <f>IF(FN_MC!AM155="","*",FN_MC!AM155)</f>
        <v>ZQY-ZFH</v>
      </c>
      <c r="O157" s="174">
        <f>FN_MC!BH155</f>
        <v>2</v>
      </c>
      <c r="P157" s="90"/>
      <c r="Q157" s="145" t="str">
        <f>IF($A$2=1,IF(FN_MC!BJ155="","*",FN_MC!BJ155),IF(FN_MC!BK155="","*",FN_MC!BK155))</f>
        <v>MC1 12:06, interevalo da socadora 12:31 ate 14hrs/prod 400 metros</v>
      </c>
    </row>
    <row r="158" spans="1:17" ht="42" hidden="1" customHeight="1">
      <c r="A158" s="97">
        <f>IF(FN_MC!B156="","*",FN_MC!B156)</f>
        <v>46003</v>
      </c>
      <c r="B158" s="98" t="str">
        <f>IF(FN_MC!X156="","*",FN_MC!X156)</f>
        <v>Oportunidade</v>
      </c>
      <c r="C158" s="99" t="str">
        <f>IF(FN_MC!S156="","*",FN_MC!S156)</f>
        <v>MALHA CENTRAL</v>
      </c>
      <c r="D158" s="99" t="str">
        <f>IF(FN_MC!T156="","*",FN_MC!T156)</f>
        <v>RAMAL</v>
      </c>
      <c r="E158" s="99" t="str">
        <f>IF(FN_MC!D156="","*",FN_MC!D156)</f>
        <v>V42</v>
      </c>
      <c r="F158" s="99" t="str">
        <f>IF(FN_MC!H156="","*",FN_MC!H156)</f>
        <v>ZGT1</v>
      </c>
      <c r="G158" s="99" t="str">
        <f>IF(FN_MC!M156="","*",FN_MC!M156)</f>
        <v>ZRI-ZGT</v>
      </c>
      <c r="H158" s="154">
        <f>IF(FN_MC!K156="","*",FN_MC!K156)</f>
        <v>290.60000000000002</v>
      </c>
      <c r="I158" s="132">
        <f>IF(FN_MC!O156="","*",FN_MC!O156)</f>
        <v>0.27083333333333331</v>
      </c>
      <c r="J158" s="132">
        <f>IF(FN_MC!P156="","*",FN_MC!P156)</f>
        <v>0.16666666666666666</v>
      </c>
      <c r="K158" s="141" t="str">
        <f>IF(FN_MC!AK156="","*",FN_MC!AK156)</f>
        <v>ZGT1</v>
      </c>
      <c r="L158" s="141" t="str">
        <f>IF(FN_MC!AM156="","*",FN_MC!AM156)</f>
        <v>ZRI-ZGT</v>
      </c>
      <c r="M158" s="141">
        <f>IF(FN_MC!AP156="","*",FN_MC!AP156)</f>
        <v>290.60000000000002</v>
      </c>
      <c r="N158" s="141" t="str">
        <f>IF(FN_MC!AM156="","*",FN_MC!AM156)</f>
        <v>ZRI-ZGT</v>
      </c>
      <c r="O158" s="174">
        <f>FN_MC!BH156</f>
        <v>2</v>
      </c>
      <c r="P158" s="90"/>
      <c r="Q158" s="145" t="str">
        <f>IF($A$2=1,IF(FN_MC!BJ156="","*",FN_MC!BJ156),IF(FN_MC!BK156="","*",FN_MC!BK156))</f>
        <v>MC1 05:59, em intervalo da socadora 07:16 ate 12hrs/prod 1315</v>
      </c>
    </row>
    <row r="159" spans="1:17" ht="27.75" hidden="1" customHeight="1">
      <c r="A159" s="97">
        <f>IF(FN_MC!B157="","*",FN_MC!B157)</f>
        <v>46003</v>
      </c>
      <c r="B159" s="98" t="str">
        <f>IF(FN_MC!X157="","*",FN_MC!X157)</f>
        <v>Oportunidade</v>
      </c>
      <c r="C159" s="99" t="str">
        <f>IF(FN_MC!S157="","*",FN_MC!S157)</f>
        <v>MALHA CENTRAL</v>
      </c>
      <c r="D159" s="99" t="str">
        <f>IF(FN_MC!T157="","*",FN_MC!T157)</f>
        <v>RAMAL</v>
      </c>
      <c r="E159" s="99" t="str">
        <f>IF(FN_MC!D157="","*",FN_MC!D157)</f>
        <v>A73</v>
      </c>
      <c r="F159" s="99" t="str">
        <f>IF(FN_MC!H157="","*",FN_MC!H157)</f>
        <v>ZTO261</v>
      </c>
      <c r="G159" s="99" t="str">
        <f>IF(FN_MC!M157="","*",FN_MC!M157)</f>
        <v>ZTO-ZXE</v>
      </c>
      <c r="H159" s="154">
        <f>IF(FN_MC!K157="","*",FN_MC!K157)</f>
        <v>256.5</v>
      </c>
      <c r="I159" s="132">
        <f>IF(FN_MC!O157="","*",FN_MC!O157)</f>
        <v>0.33333333333333331</v>
      </c>
      <c r="J159" s="132">
        <f>IF(FN_MC!P157="","*",FN_MC!P157)</f>
        <v>4.1666666666666664E-2</v>
      </c>
      <c r="K159" s="141" t="str">
        <f>IF(FN_MC!AK157="","*",FN_MC!AK157)</f>
        <v>ZTO261</v>
      </c>
      <c r="L159" s="141" t="str">
        <f>IF(FN_MC!AM157="","*",FN_MC!AM157)</f>
        <v>ZTO-ZXE</v>
      </c>
      <c r="M159" s="141">
        <f>IF(FN_MC!AP157="","*",FN_MC!AP157)</f>
        <v>256.5</v>
      </c>
      <c r="N159" s="141" t="str">
        <f>IF(FN_MC!AM157="","*",FN_MC!AM157)</f>
        <v>ZTO-ZXE</v>
      </c>
      <c r="O159" s="174">
        <f>FN_MC!BH157</f>
        <v>2</v>
      </c>
      <c r="P159" s="90"/>
      <c r="Q159" s="145" t="str">
        <f>IF($A$2=1,IF(FN_MC!BJ157="","*",FN_MC!BJ157),IF(FN_MC!BK157="","*",FN_MC!BK157))</f>
        <v>MC1 07:48, em inspeção R7D</v>
      </c>
    </row>
    <row r="160" spans="1:17" hidden="1">
      <c r="A160" s="97">
        <f>IF(FN_MC!B158="","*",FN_MC!B158)</f>
        <v>46003</v>
      </c>
      <c r="B160" s="98" t="str">
        <f>IF(FN_MC!X158="","*",FN_MC!X158)</f>
        <v>Oportunidade</v>
      </c>
      <c r="C160" s="99" t="str">
        <f>IF(FN_MC!S158="","*",FN_MC!S158)</f>
        <v>MALHA CENTRAL</v>
      </c>
      <c r="D160" s="99" t="str">
        <f>IF(FN_MC!T158="","*",FN_MC!T158)</f>
        <v>POV-PRV</v>
      </c>
      <c r="E160" s="99" t="str">
        <f>IF(FN_MC!D158="","*",FN_MC!D158)</f>
        <v xml:space="preserve">TURMA FIXA VIA </v>
      </c>
      <c r="F160" s="99" t="str">
        <f>IF(FN_MC!H158="","*",FN_MC!H158)</f>
        <v>PPGPTR</v>
      </c>
      <c r="G160" s="99" t="str">
        <f>IF(FN_MC!M158="","*",FN_MC!M158)</f>
        <v>PPG-PTR</v>
      </c>
      <c r="H160" s="154">
        <f>IF(FN_MC!K158="","*",FN_MC!K158)</f>
        <v>1635.5</v>
      </c>
      <c r="I160" s="132">
        <f>IF(FN_MC!O158="","*",FN_MC!O158)</f>
        <v>0.41666666666666669</v>
      </c>
      <c r="J160" s="132">
        <f>IF(FN_MC!P158="","*",FN_MC!P158)</f>
        <v>0.125</v>
      </c>
      <c r="K160" s="141" t="str">
        <f>IF(FN_MC!AK158="","*",FN_MC!AK158)</f>
        <v>PPGPTR</v>
      </c>
      <c r="L160" s="141" t="str">
        <f>IF(FN_MC!AM158="","*",FN_MC!AM158)</f>
        <v>PPG-PTR</v>
      </c>
      <c r="M160" s="141">
        <f>IF(FN_MC!AP158="","*",FN_MC!AP158)</f>
        <v>1635.5</v>
      </c>
      <c r="N160" s="141" t="str">
        <f>IF(FN_MC!AM158="","*",FN_MC!AM158)</f>
        <v>PPG-PTR</v>
      </c>
      <c r="O160" s="174">
        <f>FN_MC!BH158</f>
        <v>2</v>
      </c>
      <c r="P160" s="90"/>
      <c r="Q160" s="145" t="str">
        <f>IF($A$2=1,IF(FN_MC!BJ158="","*",FN_MC!BJ158),IF(FN_MC!BK158="","*",FN_MC!BK158))</f>
        <v>TP pronta 08:12, em intervalo troca meia chave 08:22 ate 11:22/ prod 1</v>
      </c>
    </row>
    <row r="161" spans="1:17" hidden="1">
      <c r="A161" s="97">
        <f>IF(FN_MC!B159="","*",FN_MC!B159)</f>
        <v>46003</v>
      </c>
      <c r="B161" s="98" t="str">
        <f>IF(FN_MC!X159="","*",FN_MC!X159)</f>
        <v>Oportunidade</v>
      </c>
      <c r="C161" s="99" t="str">
        <f>IF(FN_MC!S159="","*",FN_MC!S159)</f>
        <v>MALHA CENTRAL</v>
      </c>
      <c r="D161" s="99" t="str">
        <f>IF(FN_MC!T159="","*",FN_MC!T159)</f>
        <v>PRV-POV</v>
      </c>
      <c r="E161" s="99" t="str">
        <f>IF(FN_MC!D159="","*",FN_MC!D159)</f>
        <v>A20</v>
      </c>
      <c r="F161" s="99" t="str">
        <f>IF(FN_MC!H159="","*",FN_MC!H159)</f>
        <v>PSS2</v>
      </c>
      <c r="G161" s="99" t="str">
        <f>IF(FN_MC!M159="","*",FN_MC!M159)</f>
        <v>PSS-PSG</v>
      </c>
      <c r="H161" s="154">
        <f>IF(FN_MC!K159="","*",FN_MC!K159)</f>
        <v>2032</v>
      </c>
      <c r="I161" s="132">
        <f>IF(FN_MC!O159="","*",FN_MC!O159)</f>
        <v>0.41666666666666669</v>
      </c>
      <c r="J161" s="132">
        <f>IF(FN_MC!P159="","*",FN_MC!P159)</f>
        <v>4.1666666666666664E-2</v>
      </c>
      <c r="K161" s="141" t="str">
        <f>IF(FN_MC!AK159="","*",FN_MC!AK159)</f>
        <v>PSS2</v>
      </c>
      <c r="L161" s="141" t="str">
        <f>IF(FN_MC!AM159="","*",FN_MC!AM159)</f>
        <v>PSS-PSG</v>
      </c>
      <c r="M161" s="141">
        <f>IF(FN_MC!AP159="","*",FN_MC!AP159)</f>
        <v>2032</v>
      </c>
      <c r="N161" s="141" t="str">
        <f>IF(FN_MC!AM159="","*",FN_MC!AM159)</f>
        <v>PSS-PSG</v>
      </c>
      <c r="O161" s="174">
        <f>FN_MC!BH159</f>
        <v>2</v>
      </c>
      <c r="P161" s="90"/>
      <c r="Q161" s="145" t="str">
        <f>IF($A$2=1,IF(FN_MC!BJ159="","*",FN_MC!BJ159),IF(FN_MC!BK159="","*",FN_MC!BK159))</f>
        <v xml:space="preserve">MC1 09:08, segue em inspeção 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customHeight="1">
      <c r="A164" s="97">
        <f>IF(FN_MC!B162="","*",FN_MC!B162)</f>
        <v>46004</v>
      </c>
      <c r="B164" s="98" t="str">
        <f>IF(FN_MC!X162="","*",FN_MC!X162)</f>
        <v>Oportunidade</v>
      </c>
      <c r="C164" s="99" t="str">
        <f>IF(FN_MC!S162="","*",FN_MC!S162)</f>
        <v>FERRONORTE</v>
      </c>
      <c r="D164" s="99" t="str">
        <f>IF(FN_MC!T162="","*",FN_MC!T162)</f>
        <v>TMI-TCS</v>
      </c>
      <c r="E164" s="99" t="str">
        <f>IF(FN_MC!D162="","*",FN_MC!D162)</f>
        <v>A62</v>
      </c>
      <c r="F164" s="99" t="str">
        <f>IF(FN_MC!H162="","*",FN_MC!H162)</f>
        <v>TIN</v>
      </c>
      <c r="G164" s="99" t="str">
        <f>IF(FN_MC!M162="","*",FN_MC!M162)</f>
        <v>TIN</v>
      </c>
      <c r="H164" s="154">
        <f>IF(FN_MC!K162="","*",FN_MC!K162)</f>
        <v>109.541</v>
      </c>
      <c r="I164" s="132">
        <f>IF(FN_MC!O162="","*",FN_MC!O162)</f>
        <v>0.33333333333333331</v>
      </c>
      <c r="J164" s="132">
        <f>IF(FN_MC!P162="","*",FN_MC!P162)</f>
        <v>4.1666666666666664E-2</v>
      </c>
      <c r="K164" s="141" t="str">
        <f>IF(FN_MC!AK162="","*",FN_MC!AK162)</f>
        <v>TIN</v>
      </c>
      <c r="L164" s="141" t="str">
        <f>IF(FN_MC!AM162="","*",FN_MC!AM162)</f>
        <v>TIN</v>
      </c>
      <c r="M164" s="141">
        <f>IF(FN_MC!AP162="","*",FN_MC!AP162)</f>
        <v>109.541</v>
      </c>
      <c r="N164" s="141" t="str">
        <f>IF(FN_MC!AM162="","*",FN_MC!AM162)</f>
        <v>TIN</v>
      </c>
      <c r="O164" s="174">
        <f>FN_MC!BH162</f>
        <v>0</v>
      </c>
      <c r="P164" s="90"/>
      <c r="Q164" s="145" t="str">
        <f>IF($A$2=1,IF(FN_MC!BJ162="","*",FN_MC!BJ162),IF(FN_MC!BK162="","*",FN_MC!BK162))</f>
        <v>Macro 1 09:16/Versão do CBL desatualizada</v>
      </c>
    </row>
    <row r="165" spans="1:17" ht="31.5" customHeight="1">
      <c r="A165" s="97">
        <f>IF(FN_MC!B163="","*",FN_MC!B163)</f>
        <v>46004</v>
      </c>
      <c r="B165" s="98" t="str">
        <f>IF(FN_MC!X163="","*",FN_MC!X163)</f>
        <v>Oportunidade</v>
      </c>
      <c r="C165" s="99" t="str">
        <f>IF(FN_MC!S163="","*",FN_MC!S163)</f>
        <v>FERRONORTE</v>
      </c>
      <c r="D165" s="99" t="str">
        <f>IF(FN_MC!T163="","*",FN_MC!T163)</f>
        <v>TGR-TRO</v>
      </c>
      <c r="E165" s="99" t="str">
        <f>IF(FN_MC!D163="","*",FN_MC!D163)</f>
        <v>W70</v>
      </c>
      <c r="F165" s="99" t="str">
        <f>IF(FN_MC!H163="","*",FN_MC!H163)</f>
        <v>-</v>
      </c>
      <c r="G165" s="99" t="str">
        <f>IF(FN_MC!M163="","*",FN_MC!M163)</f>
        <v>TGR-TBE</v>
      </c>
      <c r="H165" s="154">
        <f>IF(FN_MC!K163="","*",FN_MC!K163)</f>
        <v>519</v>
      </c>
      <c r="I165" s="132">
        <f>IF(FN_MC!O163="","*",FN_MC!O163)</f>
        <v>0.47916666666666669</v>
      </c>
      <c r="J165" s="132">
        <f>IF(FN_MC!P163="","*",FN_MC!P163)</f>
        <v>8.3333333333333329E-2</v>
      </c>
      <c r="K165" s="141" t="str">
        <f>IF(FN_MC!AK163="","*",FN_MC!AK163)</f>
        <v>-</v>
      </c>
      <c r="L165" s="141" t="str">
        <f>IF(FN_MC!AM163="","*",FN_MC!AM163)</f>
        <v>TGR-TBE</v>
      </c>
      <c r="M165" s="141">
        <f>IF(FN_MC!AP163="","*",FN_MC!AP163)</f>
        <v>519</v>
      </c>
      <c r="N165" s="141" t="str">
        <f>IF(FN_MC!AM163="","*",FN_MC!AM163)</f>
        <v>TGR-TBE</v>
      </c>
      <c r="O165" s="174">
        <f>FN_MC!BH163</f>
        <v>0</v>
      </c>
      <c r="P165" s="90"/>
      <c r="Q165" s="145" t="str">
        <f>IF($A$2=1,IF(FN_MC!BJ163="","*",FN_MC!BJ163),IF(FN_MC!BK163="","*",FN_MC!BK163))</f>
        <v>Macro 1 09:51/Sem oportunidade devido circulação</v>
      </c>
    </row>
    <row r="166" spans="1:17">
      <c r="A166" s="97">
        <f>IF(FN_MC!B164="","*",FN_MC!B164)</f>
        <v>46004</v>
      </c>
      <c r="B166" s="98" t="str">
        <f>IF(FN_MC!X164="","*",FN_MC!X164)</f>
        <v>Oportunidade</v>
      </c>
      <c r="C166" s="99" t="str">
        <f>IF(FN_MC!S164="","*",FN_MC!S164)</f>
        <v>FERRONORTE</v>
      </c>
      <c r="D166" s="99" t="str">
        <f>IF(FN_MC!T164="","*",FN_MC!T164)</f>
        <v>TCS-TGR</v>
      </c>
      <c r="E166" s="99" t="str">
        <f>IF(FN_MC!D164="","*",FN_MC!D164)</f>
        <v>MARCOS (TF-520)</v>
      </c>
      <c r="F166" s="99" t="str">
        <f>IF(FN_MC!H164="","*",FN_MC!H164)</f>
        <v>TRC1</v>
      </c>
      <c r="G166" s="99" t="str">
        <f>IF(FN_MC!M164="","*",FN_MC!M164)</f>
        <v>TRC</v>
      </c>
      <c r="H166" s="154">
        <f>IF(FN_MC!K164="","*",FN_MC!K164)</f>
        <v>293</v>
      </c>
      <c r="I166" s="132">
        <f>IF(FN_MC!O164="","*",FN_MC!O164)</f>
        <v>0.375</v>
      </c>
      <c r="J166" s="132">
        <f>IF(FN_MC!P164="","*",FN_MC!P164)</f>
        <v>6.25E-2</v>
      </c>
      <c r="K166" s="141" t="str">
        <f>IF(FN_MC!AK164="","*",FN_MC!AK164)</f>
        <v>TRC1</v>
      </c>
      <c r="L166" s="141" t="str">
        <f>IF(FN_MC!AM164="","*",FN_MC!AM164)</f>
        <v>TRC</v>
      </c>
      <c r="M166" s="141">
        <f>IF(FN_MC!AP164="","*",FN_MC!AP164)</f>
        <v>293</v>
      </c>
      <c r="N166" s="141" t="str">
        <f>IF(FN_MC!AM164="","*",FN_MC!AM164)</f>
        <v>TRC</v>
      </c>
      <c r="O166" s="174">
        <f>FN_MC!BH164</f>
        <v>2</v>
      </c>
      <c r="P166" s="90"/>
      <c r="Q166" s="145" t="str">
        <f>IF($A$2=1,IF(FN_MC!BJ164="","*",FN_MC!BJ164),IF(FN_MC!BK164="","*",FN_MC!BK164))</f>
        <v>Turma pronta 09:00/Intervalo aberto das 10:00 até 11:30/2° intervalo aberto das 12:39 até 14:09/Produção: 2 soldas</v>
      </c>
    </row>
    <row r="167" spans="1:17" hidden="1">
      <c r="A167" s="97">
        <f>IF(FN_MC!B165="","*",FN_MC!B165)</f>
        <v>46004</v>
      </c>
      <c r="B167" s="98" t="str">
        <f>IF(FN_MC!X165="","*",FN_MC!X165)</f>
        <v>Oportunidade</v>
      </c>
      <c r="C167" s="99" t="str">
        <f>IF(FN_MC!S165="","*",FN_MC!S165)</f>
        <v>FERRONORTE</v>
      </c>
      <c r="D167" s="99" t="str">
        <f>IF(FN_MC!T165="","*",FN_MC!T165)</f>
        <v>TMI-TCS</v>
      </c>
      <c r="E167" s="99" t="str">
        <f>IF(FN_MC!D165="","*",FN_MC!D165)</f>
        <v>V86</v>
      </c>
      <c r="F167" s="99" t="str">
        <f>IF(FN_MC!H165="","*",FN_MC!H165)</f>
        <v>TID2</v>
      </c>
      <c r="G167" s="99" t="str">
        <f>IF(FN_MC!M165="","*",FN_MC!M165)</f>
        <v>TID-TVI</v>
      </c>
      <c r="H167" s="154">
        <f>IF(FN_MC!K165="","*",FN_MC!K165)</f>
        <v>190</v>
      </c>
      <c r="I167" s="132">
        <f>IF(FN_MC!O165="","*",FN_MC!O165)</f>
        <v>0.39583333333333331</v>
      </c>
      <c r="J167" s="132">
        <f>IF(FN_MC!P165="","*",FN_MC!P165)</f>
        <v>6.25E-2</v>
      </c>
      <c r="K167" s="141" t="str">
        <f>IF(FN_MC!AK165="","*",FN_MC!AK165)</f>
        <v>TID2</v>
      </c>
      <c r="L167" s="141" t="str">
        <f>IF(FN_MC!AM165="","*",FN_MC!AM165)</f>
        <v>TID-TVI</v>
      </c>
      <c r="M167" s="141">
        <f>IF(FN_MC!AP165="","*",FN_MC!AP165)</f>
        <v>190</v>
      </c>
      <c r="N167" s="141" t="str">
        <f>IF(FN_MC!AM165="","*",FN_MC!AM165)</f>
        <v>TID-TVI</v>
      </c>
      <c r="O167" s="174">
        <f>FN_MC!BH165</f>
        <v>0</v>
      </c>
      <c r="P167" s="90"/>
      <c r="Q167" s="145" t="str">
        <f>IF($A$2=1,IF(FN_MC!BJ165="","*",FN_MC!BJ165),IF(FN_MC!BK165="","*",FN_MC!BK165))</f>
        <v xml:space="preserve">Parada programada </v>
      </c>
    </row>
    <row r="168" spans="1:17" ht="29.25" customHeight="1">
      <c r="A168" s="97">
        <f>IF(FN_MC!B166="","*",FN_MC!B166)</f>
        <v>46004</v>
      </c>
      <c r="B168" s="98" t="str">
        <f>IF(FN_MC!X166="","*",FN_MC!X166)</f>
        <v>Oportunidade</v>
      </c>
      <c r="C168" s="99" t="str">
        <f>IF(FN_MC!S166="","*",FN_MC!S166)</f>
        <v>MALHA CENTRAL</v>
      </c>
      <c r="D168" s="99" t="str">
        <f>IF(FN_MC!T166="","*",FN_MC!T166)</f>
        <v>RAMAL</v>
      </c>
      <c r="E168" s="99" t="str">
        <f>IF(FN_MC!D166="","*",FN_MC!D166)</f>
        <v>V42</v>
      </c>
      <c r="F168" s="99" t="str">
        <f>IF(FN_MC!H166="","*",FN_MC!H166)</f>
        <v>ZGT1</v>
      </c>
      <c r="G168" s="99" t="str">
        <f>IF(FN_MC!M166="","*",FN_MC!M166)</f>
        <v>ZRI-ZGT</v>
      </c>
      <c r="H168" s="154">
        <f>IF(FN_MC!K166="","*",FN_MC!K166)</f>
        <v>287</v>
      </c>
      <c r="I168" s="132">
        <f>IF(FN_MC!O166="","*",FN_MC!O166)</f>
        <v>0.35416666666666669</v>
      </c>
      <c r="J168" s="132">
        <f>IF(FN_MC!P166="","*",FN_MC!P166)</f>
        <v>0.16666666666666666</v>
      </c>
      <c r="K168" s="141" t="str">
        <f>IF(FN_MC!AK166="","*",FN_MC!AK166)</f>
        <v>ZGT1</v>
      </c>
      <c r="L168" s="141" t="str">
        <f>IF(FN_MC!AM166="","*",FN_MC!AM166)</f>
        <v>ZRI-ZGT</v>
      </c>
      <c r="M168" s="141">
        <f>IF(FN_MC!AP166="","*",FN_MC!AP166)</f>
        <v>287</v>
      </c>
      <c r="N168" s="141" t="str">
        <f>IF(FN_MC!AM166="","*",FN_MC!AM166)</f>
        <v>ZRI-ZGT</v>
      </c>
      <c r="O168" s="174">
        <f>FN_MC!BH166</f>
        <v>2</v>
      </c>
      <c r="P168" s="90"/>
      <c r="Q168" s="145" t="str">
        <f>IF($A$2=1,IF(FN_MC!BJ166="","*",FN_MC!BJ166),IF(FN_MC!BK166="","*",FN_MC!BK166))</f>
        <v>Macro 1 06:33/Lic. 06:35/Intervalo de socaria no km 288 com início ás 07:32</v>
      </c>
    </row>
    <row r="169" spans="1:17">
      <c r="A169" s="97">
        <f>IF(FN_MC!B167="","*",FN_MC!B167)</f>
        <v>46004</v>
      </c>
      <c r="B169" s="98" t="str">
        <f>IF(FN_MC!X167="","*",FN_MC!X167)</f>
        <v>Oportunidade</v>
      </c>
      <c r="C169" s="99" t="str">
        <f>IF(FN_MC!S167="","*",FN_MC!S167)</f>
        <v>MALHA CENTRAL</v>
      </c>
      <c r="D169" s="99" t="str">
        <f>IF(FN_MC!T167="","*",FN_MC!T167)</f>
        <v>RAMAL</v>
      </c>
      <c r="E169" s="99" t="str">
        <f>IF(FN_MC!D167="","*",FN_MC!D167)</f>
        <v>V93</v>
      </c>
      <c r="F169" s="99" t="str">
        <f>IF(FN_MC!H167="","*",FN_MC!H167)</f>
        <v>ZFH2</v>
      </c>
      <c r="G169" s="99" t="str">
        <f>IF(FN_MC!M167="","*",FN_MC!M167)</f>
        <v>ZQY-ZFH</v>
      </c>
      <c r="H169" s="154">
        <f>IF(FN_MC!K167="","*",FN_MC!K167)</f>
        <v>185</v>
      </c>
      <c r="I169" s="132">
        <f>IF(FN_MC!O167="","*",FN_MC!O167)</f>
        <v>0.375</v>
      </c>
      <c r="J169" s="132">
        <f>IF(FN_MC!P167="","*",FN_MC!P167)</f>
        <v>4.1666666666666664E-2</v>
      </c>
      <c r="K169" s="141" t="str">
        <f>IF(FN_MC!AK167="","*",FN_MC!AK167)</f>
        <v>ZFH2</v>
      </c>
      <c r="L169" s="141" t="str">
        <f>IF(FN_MC!AM167="","*",FN_MC!AM167)</f>
        <v>ZQY-ZFH</v>
      </c>
      <c r="M169" s="141">
        <f>IF(FN_MC!AP167="","*",FN_MC!AP167)</f>
        <v>185</v>
      </c>
      <c r="N169" s="141" t="str">
        <f>IF(FN_MC!AM167="","*",FN_MC!AM167)</f>
        <v>ZQY-ZFH</v>
      </c>
      <c r="O169" s="174">
        <f>FN_MC!BH167</f>
        <v>2</v>
      </c>
      <c r="P169" s="90"/>
      <c r="Q169" s="145" t="str">
        <f>IF($A$2=1,IF(FN_MC!BJ167="","*",FN_MC!BJ167),IF(FN_MC!BK167="","*",FN_MC!BK167))</f>
        <v>Macro 1 10:53/Lic. 11:25/Em deslocamento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>
        <f>IF(FN_MC!B169="","*",FN_MC!B169)</f>
        <v>46005</v>
      </c>
      <c r="B171" s="98" t="str">
        <f>IF(FN_MC!X169="","*",FN_MC!X169)</f>
        <v>Oportunidade</v>
      </c>
      <c r="C171" s="99" t="str">
        <f>IF(FN_MC!S169="","*",FN_MC!S169)</f>
        <v>FERRONORTE</v>
      </c>
      <c r="D171" s="99" t="str">
        <f>IF(FN_MC!T169="","*",FN_MC!T169)</f>
        <v>TMI-TCS</v>
      </c>
      <c r="E171" s="99" t="str">
        <f>IF(FN_MC!D169="","*",FN_MC!D169)</f>
        <v>V86</v>
      </c>
      <c r="F171" s="99" t="str">
        <f>IF(FN_MC!H169="","*",FN_MC!H169)</f>
        <v>TID2</v>
      </c>
      <c r="G171" s="99" t="str">
        <f>IF(FN_MC!M169="","*",FN_MC!M169)</f>
        <v>TID-TVI</v>
      </c>
      <c r="H171" s="154">
        <f>IF(FN_MC!K169="","*",FN_MC!K169)</f>
        <v>190</v>
      </c>
      <c r="I171" s="132">
        <f>IF(FN_MC!O169="","*",FN_MC!O169)</f>
        <v>0.39583333333333331</v>
      </c>
      <c r="J171" s="132">
        <f>IF(FN_MC!P169="","*",FN_MC!P169)</f>
        <v>6.25E-2</v>
      </c>
      <c r="K171" s="141" t="str">
        <f>IF(FN_MC!AK169="","*",FN_MC!AK169)</f>
        <v>TID2</v>
      </c>
      <c r="L171" s="141" t="str">
        <f>IF(FN_MC!AM169="","*",FN_MC!AM169)</f>
        <v>TID-TVI</v>
      </c>
      <c r="M171" s="141">
        <f>IF(FN_MC!AP169="","*",FN_MC!AP169)</f>
        <v>190</v>
      </c>
      <c r="N171" s="141" t="str">
        <f>IF(FN_MC!AM169="","*",FN_MC!AM169)</f>
        <v>TID-TVI</v>
      </c>
      <c r="O171" s="174">
        <f>FN_MC!BH169</f>
        <v>2</v>
      </c>
      <c r="P171" s="90"/>
      <c r="Q171" s="145" t="str">
        <f>IF($A$2=1,IF(FN_MC!BJ169="","*",FN_MC!BJ169),IF(FN_MC!BK169="","*",FN_MC!BK169))</f>
        <v>Macro 1 09:02/Lic. 10:58/Em deslocamento</v>
      </c>
    </row>
    <row r="172" spans="1:17" hidden="1">
      <c r="A172" s="97">
        <f>IF(FN_MC!B170="","*",FN_MC!B170)</f>
        <v>46005</v>
      </c>
      <c r="B172" s="98" t="str">
        <f>IF(FN_MC!X170="","*",FN_MC!X170)</f>
        <v>Oportunidade</v>
      </c>
      <c r="C172" s="99" t="str">
        <f>IF(FN_MC!S170="","*",FN_MC!S170)</f>
        <v>MALHA CENTRAL</v>
      </c>
      <c r="D172" s="99" t="str">
        <f>IF(FN_MC!T170="","*",FN_MC!T170)</f>
        <v>RAMAL</v>
      </c>
      <c r="E172" s="99" t="str">
        <f>IF(FN_MC!D170="","*",FN_MC!D170)</f>
        <v>V42</v>
      </c>
      <c r="F172" s="99" t="str">
        <f>IF(FN_MC!H170="","*",FN_MC!H170)</f>
        <v>ZGT1</v>
      </c>
      <c r="G172" s="99" t="str">
        <f>IF(FN_MC!M170="","*",FN_MC!M170)</f>
        <v>ZGT-ZXE</v>
      </c>
      <c r="H172" s="154">
        <f>IF(FN_MC!K170="","*",FN_MC!K170)</f>
        <v>311</v>
      </c>
      <c r="I172" s="132">
        <f>IF(FN_MC!O170="","*",FN_MC!O170)</f>
        <v>0.35416666666666669</v>
      </c>
      <c r="J172" s="132">
        <f>IF(FN_MC!P170="","*",FN_MC!P170)</f>
        <v>0.14583333333333334</v>
      </c>
      <c r="K172" s="141" t="str">
        <f>IF(FN_MC!AK170="","*",FN_MC!AK170)</f>
        <v>ZGT1</v>
      </c>
      <c r="L172" s="141" t="str">
        <f>IF(FN_MC!AM170="","*",FN_MC!AM170)</f>
        <v>ZGT-ZXE</v>
      </c>
      <c r="M172" s="141">
        <f>IF(FN_MC!AP170="","*",FN_MC!AP170)</f>
        <v>311</v>
      </c>
      <c r="N172" s="141" t="str">
        <f>IF(FN_MC!AM170="","*",FN_MC!AM170)</f>
        <v>ZGT-ZXE</v>
      </c>
      <c r="O172" s="174">
        <f>FN_MC!BH170</f>
        <v>2</v>
      </c>
      <c r="P172" s="90"/>
      <c r="Q172" s="145" t="str">
        <f>IF($A$2=1,IF(FN_MC!BJ170="","*",FN_MC!BJ170),IF(FN_MC!BK170="","*",FN_MC!BK170))</f>
        <v>Macro 1 06:07/Lic. 06:21/Intervalo realizado no km 312 das 07:51 até 11:29</v>
      </c>
    </row>
    <row r="173" spans="1:17" hidden="1">
      <c r="A173" s="97">
        <f>IF(FN_MC!B171="","*",FN_MC!B171)</f>
        <v>46005</v>
      </c>
      <c r="B173" s="98" t="str">
        <f>IF(FN_MC!X171="","*",FN_MC!X171)</f>
        <v>Oportunidade</v>
      </c>
      <c r="C173" s="99" t="str">
        <f>IF(FN_MC!S171="","*",FN_MC!S171)</f>
        <v>MALHA CENTRAL</v>
      </c>
      <c r="D173" s="99" t="str">
        <f>IF(FN_MC!T171="","*",FN_MC!T171)</f>
        <v>RAMAL</v>
      </c>
      <c r="E173" s="99" t="str">
        <f>IF(FN_MC!D171="","*",FN_MC!D171)</f>
        <v>V93</v>
      </c>
      <c r="F173" s="99" t="str">
        <f>IF(FN_MC!H171="","*",FN_MC!H171)</f>
        <v>ZFH2</v>
      </c>
      <c r="G173" s="99" t="str">
        <f>IF(FN_MC!M171="","*",FN_MC!M171)</f>
        <v>ZQY-ZFH</v>
      </c>
      <c r="H173" s="154">
        <f>IF(FN_MC!K171="","*",FN_MC!K171)</f>
        <v>185</v>
      </c>
      <c r="I173" s="132">
        <f>IF(FN_MC!O171="","*",FN_MC!O171)</f>
        <v>0.375</v>
      </c>
      <c r="J173" s="132">
        <f>IF(FN_MC!P171="","*",FN_MC!P171)</f>
        <v>8.3333333333333329E-2</v>
      </c>
      <c r="K173" s="141" t="str">
        <f>IF(FN_MC!AK171="","*",FN_MC!AK171)</f>
        <v>ZFH2</v>
      </c>
      <c r="L173" s="141" t="str">
        <f>IF(FN_MC!AM171="","*",FN_MC!AM171)</f>
        <v>ZQY-ZFH</v>
      </c>
      <c r="M173" s="141">
        <f>IF(FN_MC!AP171="","*",FN_MC!AP171)</f>
        <v>185</v>
      </c>
      <c r="N173" s="141" t="str">
        <f>IF(FN_MC!AM171="","*",FN_MC!AM171)</f>
        <v>ZQY-ZFH</v>
      </c>
      <c r="O173" s="174">
        <f>FN_MC!BH171</f>
        <v>0</v>
      </c>
      <c r="P173" s="90"/>
      <c r="Q173" s="145" t="str">
        <f>IF($A$2=1,IF(FN_MC!BJ171="","*",FN_MC!BJ171),IF(FN_MC!BK171="","*",FN_MC!BK171))</f>
        <v>Avariado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>
        <f>IF(FN_MC!B174="","*",FN_MC!B174)</f>
        <v>46006</v>
      </c>
      <c r="B176" s="98" t="str">
        <f>IF(FN_MC!X174="","*",FN_MC!X174)</f>
        <v>Oportunidade</v>
      </c>
      <c r="C176" s="99" t="str">
        <f>IF(FN_MC!S174="","*",FN_MC!S174)</f>
        <v>FERRONORTE</v>
      </c>
      <c r="D176" s="99" t="str">
        <f>IF(FN_MC!T174="","*",FN_MC!T174)</f>
        <v>TGR-TRO</v>
      </c>
      <c r="E176" s="99" t="str">
        <f>IF(FN_MC!D174="","*",FN_MC!D174)</f>
        <v>A80</v>
      </c>
      <c r="F176" s="99" t="str">
        <f>IF(FN_MC!H174="","*",FN_MC!H174)</f>
        <v>TRO</v>
      </c>
      <c r="G176" s="99" t="str">
        <f>IF(FN_MC!M174="","*",FN_MC!M174)</f>
        <v>TRO-TGR</v>
      </c>
      <c r="H176" s="154">
        <f>IF(FN_MC!K174="","*",FN_MC!K174)</f>
        <v>754</v>
      </c>
      <c r="I176" s="132">
        <f>IF(FN_MC!O174="","*",FN_MC!O174)</f>
        <v>0.33333333333333331</v>
      </c>
      <c r="J176" s="132">
        <f>IF(FN_MC!P174="","*",FN_MC!P174)</f>
        <v>4.1666666666666664E-2</v>
      </c>
      <c r="K176" s="141" t="str">
        <f>IF(FN_MC!AK174="","*",FN_MC!AK174)</f>
        <v>TRO</v>
      </c>
      <c r="L176" s="141" t="str">
        <f>IF(FN_MC!AM174="","*",FN_MC!AM174)</f>
        <v>TRO-TGR</v>
      </c>
      <c r="M176" s="141">
        <f>IF(FN_MC!AP174="","*",FN_MC!AP174)</f>
        <v>754</v>
      </c>
      <c r="N176" s="141" t="str">
        <f>IF(FN_MC!AM174="","*",FN_MC!AM174)</f>
        <v>TRO-TGR</v>
      </c>
      <c r="O176" s="174">
        <f>FN_MC!BH174</f>
        <v>2</v>
      </c>
      <c r="P176" s="90"/>
      <c r="Q176" s="145" t="str">
        <f>IF($A$2=1,IF(FN_MC!BJ174="","*",FN_MC!BJ174),IF(FN_MC!BK174="","*",FN_MC!BK174))</f>
        <v>MC1 08:45, autorizado as 09:20, em inspeção para TGR</v>
      </c>
    </row>
    <row r="177" spans="1:17" hidden="1">
      <c r="A177" s="97">
        <f>IF(FN_MC!B175="","*",FN_MC!B175)</f>
        <v>46006</v>
      </c>
      <c r="B177" s="98" t="str">
        <f>IF(FN_MC!X175="","*",FN_MC!X175)</f>
        <v>Oportunidade</v>
      </c>
      <c r="C177" s="99" t="str">
        <f>IF(FN_MC!S175="","*",FN_MC!S175)</f>
        <v>FERRONORTE</v>
      </c>
      <c r="D177" s="99" t="str">
        <f>IF(FN_MC!T175="","*",FN_MC!T175)</f>
        <v>TGR-TRO</v>
      </c>
      <c r="E177" s="99" t="str">
        <f>IF(FN_MC!D175="","*",FN_MC!D175)</f>
        <v>W70</v>
      </c>
      <c r="F177" s="99" t="str">
        <f>IF(FN_MC!H175="","*",FN_MC!H175)</f>
        <v>-</v>
      </c>
      <c r="G177" s="99" t="str">
        <f>IF(FN_MC!M175="","*",FN_MC!M175)</f>
        <v>TGR-TBE</v>
      </c>
      <c r="H177" s="154">
        <f>IF(FN_MC!K175="","*",FN_MC!K175)</f>
        <v>519</v>
      </c>
      <c r="I177" s="132">
        <f>IF(FN_MC!O175="","*",FN_MC!O175)</f>
        <v>0.47916666666666669</v>
      </c>
      <c r="J177" s="132">
        <f>IF(FN_MC!P175="","*",FN_MC!P175)</f>
        <v>8.3333333333333329E-2</v>
      </c>
      <c r="K177" s="141" t="str">
        <f>IF(FN_MC!AK175="","*",FN_MC!AK175)</f>
        <v>-</v>
      </c>
      <c r="L177" s="141" t="str">
        <f>IF(FN_MC!AM175="","*",FN_MC!AM175)</f>
        <v>TGR-TBE</v>
      </c>
      <c r="M177" s="141">
        <f>IF(FN_MC!AP175="","*",FN_MC!AP175)</f>
        <v>519</v>
      </c>
      <c r="N177" s="141" t="str">
        <f>IF(FN_MC!AM175="","*",FN_MC!AM175)</f>
        <v>TGR-TBE</v>
      </c>
      <c r="O177" s="174">
        <f>FN_MC!BH175</f>
        <v>2</v>
      </c>
      <c r="P177" s="90"/>
      <c r="Q177" s="145" t="str">
        <f>IF($A$2=1,IF(FN_MC!BJ175="","*",FN_MC!BJ175),IF(FN_MC!BK175="","*",FN_MC!BK175))</f>
        <v xml:space="preserve">MC1 09:26, autorizado as 11:30 em intervalo, realizou a descarga de 16 vgs </v>
      </c>
    </row>
    <row r="178" spans="1:17" hidden="1">
      <c r="A178" s="97">
        <f>IF(FN_MC!B176="","*",FN_MC!B176)</f>
        <v>46006</v>
      </c>
      <c r="B178" s="98" t="str">
        <f>IF(FN_MC!X176="","*",FN_MC!X176)</f>
        <v>Oportunidade</v>
      </c>
      <c r="C178" s="99" t="str">
        <f>IF(FN_MC!S176="","*",FN_MC!S176)</f>
        <v>FERRONORTE</v>
      </c>
      <c r="D178" s="99" t="str">
        <f>IF(FN_MC!T176="","*",FN_MC!T176)</f>
        <v>TMI-TCS</v>
      </c>
      <c r="E178" s="99" t="str">
        <f>IF(FN_MC!D176="","*",FN_MC!D176)</f>
        <v>W50</v>
      </c>
      <c r="F178" s="99" t="str">
        <f>IF(FN_MC!H176="","*",FN_MC!H176)</f>
        <v xml:space="preserve">TCS2 </v>
      </c>
      <c r="G178" s="99" t="str">
        <f>IF(FN_MC!M176="","*",FN_MC!M176)</f>
        <v>TCS</v>
      </c>
      <c r="H178" s="154">
        <f>IF(FN_MC!K176="","*",FN_MC!K176)</f>
        <v>290</v>
      </c>
      <c r="I178" s="132">
        <f>IF(FN_MC!O176="","*",FN_MC!O176)</f>
        <v>0.5</v>
      </c>
      <c r="J178" s="132">
        <f>IF(FN_MC!P176="","*",FN_MC!P176)</f>
        <v>6.25E-2</v>
      </c>
      <c r="K178" s="141" t="str">
        <f>IF(FN_MC!AK176="","*",FN_MC!AK176)</f>
        <v xml:space="preserve">TCS2 </v>
      </c>
      <c r="L178" s="141" t="str">
        <f>IF(FN_MC!AM176="","*",FN_MC!AM176)</f>
        <v>TCS</v>
      </c>
      <c r="M178" s="141">
        <f>IF(FN_MC!AP176="","*",FN_MC!AP176)</f>
        <v>290</v>
      </c>
      <c r="N178" s="141" t="str">
        <f>IF(FN_MC!AM176="","*",FN_MC!AM176)</f>
        <v>TCS</v>
      </c>
      <c r="O178" s="174">
        <f>FN_MC!BH176</f>
        <v>0</v>
      </c>
      <c r="P178" s="90"/>
      <c r="Q178" s="145" t="str">
        <f>IF($A$2=1,IF(FN_MC!BJ176="","*",FN_MC!BJ176),IF(FN_MC!BK176="","*",FN_MC!BK176))</f>
        <v>Descanso equipe as 13:15 em ZSF</v>
      </c>
    </row>
    <row r="179" spans="1:17" hidden="1">
      <c r="A179" s="97">
        <f>IF(FN_MC!B177="","*",FN_MC!B177)</f>
        <v>46006</v>
      </c>
      <c r="B179" s="98" t="str">
        <f>IF(FN_MC!X177="","*",FN_MC!X177)</f>
        <v>Oportunidade</v>
      </c>
      <c r="C179" s="99" t="str">
        <f>IF(FN_MC!S177="","*",FN_MC!S177)</f>
        <v>FERRONORTE</v>
      </c>
      <c r="D179" s="99" t="str">
        <f>IF(FN_MC!T177="","*",FN_MC!T177)</f>
        <v>TMI-TCS</v>
      </c>
      <c r="E179" s="99" t="str">
        <f>IF(FN_MC!D177="","*",FN_MC!D177)</f>
        <v>V86</v>
      </c>
      <c r="F179" s="99" t="str">
        <f>IF(FN_MC!H177="","*",FN_MC!H177)</f>
        <v>TID2</v>
      </c>
      <c r="G179" s="99" t="str">
        <f>IF(FN_MC!M177="","*",FN_MC!M177)</f>
        <v>TID-TVI</v>
      </c>
      <c r="H179" s="154">
        <f>IF(FN_MC!K177="","*",FN_MC!K177)</f>
        <v>190</v>
      </c>
      <c r="I179" s="132">
        <f>IF(FN_MC!O177="","*",FN_MC!O177)</f>
        <v>0.39583333333333331</v>
      </c>
      <c r="J179" s="132">
        <f>IF(FN_MC!P177="","*",FN_MC!P177)</f>
        <v>6.25E-2</v>
      </c>
      <c r="K179" s="141" t="str">
        <f>IF(FN_MC!AK177="","*",FN_MC!AK177)</f>
        <v>TID2</v>
      </c>
      <c r="L179" s="141" t="str">
        <f>IF(FN_MC!AM177="","*",FN_MC!AM177)</f>
        <v>TID-TVI</v>
      </c>
      <c r="M179" s="141">
        <f>IF(FN_MC!AP177="","*",FN_MC!AP177)</f>
        <v>190</v>
      </c>
      <c r="N179" s="141" t="str">
        <f>IF(FN_MC!AM177="","*",FN_MC!AM177)</f>
        <v>TID-TVI</v>
      </c>
      <c r="O179" s="174">
        <f>FN_MC!BH177</f>
        <v>2</v>
      </c>
      <c r="P179" s="90"/>
      <c r="Q179" s="145" t="str">
        <f>IF($A$2=1,IF(FN_MC!BJ177="","*",FN_MC!BJ177),IF(FN_MC!BK177="","*",FN_MC!BK177))</f>
        <v>MC1 09:17, autorizado as 09:28, em intervalo as 09:57 até as 11:15</v>
      </c>
    </row>
    <row r="180" spans="1:17" hidden="1">
      <c r="A180" s="97">
        <f>IF(FN_MC!B178="","*",FN_MC!B178)</f>
        <v>46006</v>
      </c>
      <c r="B180" s="98" t="str">
        <f>IF(FN_MC!X178="","*",FN_MC!X178)</f>
        <v>Oportunidade</v>
      </c>
      <c r="C180" s="99" t="str">
        <f>IF(FN_MC!S178="","*",FN_MC!S178)</f>
        <v>FERRONORTE</v>
      </c>
      <c r="D180" s="99" t="str">
        <f>IF(FN_MC!T178="","*",FN_MC!T178)</f>
        <v>TMI-TCS</v>
      </c>
      <c r="E180" s="99" t="str">
        <f>IF(FN_MC!D178="","*",FN_MC!D178)</f>
        <v>A60</v>
      </c>
      <c r="F180" s="99" t="str">
        <f>IF(FN_MC!H178="","*",FN_MC!H178)</f>
        <v>TMI</v>
      </c>
      <c r="G180" s="99" t="str">
        <f>IF(FN_MC!M178="","*",FN_MC!M178)</f>
        <v>TMI-TCS</v>
      </c>
      <c r="H180" s="154">
        <f>IF(FN_MC!K178="","*",FN_MC!K178)</f>
        <v>5</v>
      </c>
      <c r="I180" s="132">
        <f>IF(FN_MC!O178="","*",FN_MC!O178)</f>
        <v>0.375</v>
      </c>
      <c r="J180" s="132">
        <f>IF(FN_MC!P178="","*",FN_MC!P178)</f>
        <v>4.1666666666666664E-2</v>
      </c>
      <c r="K180" s="141" t="str">
        <f>IF(FN_MC!AK178="","*",FN_MC!AK178)</f>
        <v>TMI</v>
      </c>
      <c r="L180" s="141" t="str">
        <f>IF(FN_MC!AM178="","*",FN_MC!AM178)</f>
        <v>TMI-TCS</v>
      </c>
      <c r="M180" s="141">
        <f>IF(FN_MC!AP178="","*",FN_MC!AP178)</f>
        <v>5</v>
      </c>
      <c r="N180" s="141" t="str">
        <f>IF(FN_MC!AM178="","*",FN_MC!AM178)</f>
        <v>TMI-TCS</v>
      </c>
      <c r="O180" s="174">
        <f>FN_MC!BH178</f>
        <v>2</v>
      </c>
      <c r="P180" s="90"/>
      <c r="Q180" s="145" t="str">
        <f>IF($A$2=1,IF(FN_MC!BJ178="","*",FN_MC!BJ178),IF(FN_MC!BK178="","*",FN_MC!BK178))</f>
        <v>Mc1 09:17, autorizado as 09:53, em inspeçao a TCS</v>
      </c>
    </row>
    <row r="181" spans="1:17" hidden="1">
      <c r="A181" s="97">
        <f>IF(FN_MC!B179="","*",FN_MC!B179)</f>
        <v>46006</v>
      </c>
      <c r="B181" s="98" t="str">
        <f>IF(FN_MC!X179="","*",FN_MC!X179)</f>
        <v>Oportunidade</v>
      </c>
      <c r="C181" s="99" t="str">
        <f>IF(FN_MC!S179="","*",FN_MC!S179)</f>
        <v>MALHA CENTRAL</v>
      </c>
      <c r="D181" s="99" t="str">
        <f>IF(FN_MC!T179="","*",FN_MC!T179)</f>
        <v>RAMAL</v>
      </c>
      <c r="E181" s="99" t="str">
        <f>IF(FN_MC!D179="","*",FN_MC!D179)</f>
        <v>V42</v>
      </c>
      <c r="F181" s="99" t="str">
        <f>IF(FN_MC!H179="","*",FN_MC!H179)</f>
        <v>ZGT1</v>
      </c>
      <c r="G181" s="99" t="str">
        <f>IF(FN_MC!M179="","*",FN_MC!M179)</f>
        <v>ZGT-ZXE</v>
      </c>
      <c r="H181" s="154">
        <f>IF(FN_MC!K179="","*",FN_MC!K179)</f>
        <v>313</v>
      </c>
      <c r="I181" s="132">
        <f>IF(FN_MC!O179="","*",FN_MC!O179)</f>
        <v>0.35416666666666669</v>
      </c>
      <c r="J181" s="132">
        <f>IF(FN_MC!P179="","*",FN_MC!P179)</f>
        <v>0.16666666666666666</v>
      </c>
      <c r="K181" s="141" t="str">
        <f>IF(FN_MC!AK179="","*",FN_MC!AK179)</f>
        <v>ZGT1</v>
      </c>
      <c r="L181" s="141" t="str">
        <f>IF(FN_MC!AM179="","*",FN_MC!AM179)</f>
        <v>ZGT-ZXE</v>
      </c>
      <c r="M181" s="141">
        <f>IF(FN_MC!AP179="","*",FN_MC!AP179)</f>
        <v>313</v>
      </c>
      <c r="N181" s="141" t="str">
        <f>IF(FN_MC!AM179="","*",FN_MC!AM179)</f>
        <v>ZGT-ZXE</v>
      </c>
      <c r="O181" s="174">
        <f>FN_MC!BH179</f>
        <v>2</v>
      </c>
      <c r="P181" s="90"/>
      <c r="Q181" s="145" t="str">
        <f>IF($A$2=1,IF(FN_MC!BJ179="","*",FN_MC!BJ179),IF(FN_MC!BK179="","*",FN_MC!BK179))</f>
        <v>MC1 06:16, autorizado as 06:18, em intervalo as 07:51 até as 13:26</v>
      </c>
    </row>
    <row r="182" spans="1:17" hidden="1">
      <c r="A182" s="97">
        <f>IF(FN_MC!B180="","*",FN_MC!B180)</f>
        <v>46006</v>
      </c>
      <c r="B182" s="98" t="str">
        <f>IF(FN_MC!X180="","*",FN_MC!X180)</f>
        <v>Oportunidade</v>
      </c>
      <c r="C182" s="99" t="str">
        <f>IF(FN_MC!S180="","*",FN_MC!S180)</f>
        <v>MALHA CENTRAL</v>
      </c>
      <c r="D182" s="99" t="str">
        <f>IF(FN_MC!T180="","*",FN_MC!T180)</f>
        <v>RAMAL</v>
      </c>
      <c r="E182" s="99" t="str">
        <f>IF(FN_MC!D180="","*",FN_MC!D180)</f>
        <v>E17</v>
      </c>
      <c r="F182" s="99" t="str">
        <f>IF(FN_MC!H180="","*",FN_MC!H180)</f>
        <v>ZDK1</v>
      </c>
      <c r="G182" s="99" t="str">
        <f>IF(FN_MC!M180="","*",FN_MC!M180)</f>
        <v>ZDK-ZVT</v>
      </c>
      <c r="H182" s="154">
        <f>IF(FN_MC!K180="","*",FN_MC!K180)</f>
        <v>251</v>
      </c>
      <c r="I182" s="132">
        <f>IF(FN_MC!O180="","*",FN_MC!O180)</f>
        <v>0.375</v>
      </c>
      <c r="J182" s="132">
        <f>IF(FN_MC!P180="","*",FN_MC!P180)</f>
        <v>0.125</v>
      </c>
      <c r="K182" s="141" t="str">
        <f>IF(FN_MC!AK180="","*",FN_MC!AK180)</f>
        <v>ZDK1</v>
      </c>
      <c r="L182" s="141" t="str">
        <f>IF(FN_MC!AM180="","*",FN_MC!AM180)</f>
        <v>ZDK-ZVT</v>
      </c>
      <c r="M182" s="141">
        <f>IF(FN_MC!AP180="","*",FN_MC!AP180)</f>
        <v>251</v>
      </c>
      <c r="N182" s="141" t="str">
        <f>IF(FN_MC!AM180="","*",FN_MC!AM180)</f>
        <v>ZDK-ZVT</v>
      </c>
      <c r="O182" s="174">
        <f>FN_MC!BH180</f>
        <v>0</v>
      </c>
      <c r="P182" s="90"/>
      <c r="Q182" s="145" t="str">
        <f>IF($A$2=1,IF(FN_MC!BJ180="","*",FN_MC!BJ180),IF(FN_MC!BK180="","*",FN_MC!BK180))</f>
        <v>Não solicita MC1, equipe retorna de folga em D+1</v>
      </c>
    </row>
    <row r="183" spans="1:17" hidden="1">
      <c r="A183" s="97" t="str">
        <f>IF(FN_MC!B181="","*",FN_MC!B181)</f>
        <v>*</v>
      </c>
      <c r="B183" s="98" t="str">
        <f>IF(FN_MC!X181="","*",FN_MC!X181)</f>
        <v>Oportunidade</v>
      </c>
      <c r="C183" s="99" t="str">
        <f>IF(FN_MC!S181="","*",FN_MC!S181)</f>
        <v>MALHA CENTRAL</v>
      </c>
      <c r="D183" s="99" t="str">
        <f>IF(FN_MC!T181="","*",FN_MC!T181)</f>
        <v>RAMAL</v>
      </c>
      <c r="E183" s="99" t="str">
        <f>IF(FN_MC!D181="","*",FN_MC!D181)</f>
        <v>E14</v>
      </c>
      <c r="F183" s="99" t="str">
        <f>IF(FN_MC!H181="","*",FN_MC!H181)</f>
        <v>ZIQ</v>
      </c>
      <c r="G183" s="99" t="str">
        <f>IF(FN_MC!M181="","*",FN_MC!M181)</f>
        <v>ZIQ-ZTR</v>
      </c>
      <c r="H183" s="154">
        <f>IF(FN_MC!K181="","*",FN_MC!K181)</f>
        <v>175</v>
      </c>
      <c r="I183" s="132">
        <f>IF(FN_MC!O181="","*",FN_MC!O181)</f>
        <v>0.99930555555555556</v>
      </c>
      <c r="J183" s="132">
        <f>IF(FN_MC!P181="","*",FN_MC!P181)</f>
        <v>4.1666666666666664E-2</v>
      </c>
      <c r="K183" s="141" t="str">
        <f>IF(FN_MC!AK181="","*",FN_MC!AK181)</f>
        <v>ZIQ</v>
      </c>
      <c r="L183" s="141" t="str">
        <f>IF(FN_MC!AM181="","*",FN_MC!AM181)</f>
        <v>ZIQ-ZTR</v>
      </c>
      <c r="M183" s="141">
        <f>IF(FN_MC!AP181="","*",FN_MC!AP181)</f>
        <v>175</v>
      </c>
      <c r="N183" s="141" t="str">
        <f>IF(FN_MC!AM181="","*",FN_MC!AM181)</f>
        <v>ZIQ-ZTR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>
        <f>IF(FN_MC!B182="","*",FN_MC!B182)</f>
        <v>46006</v>
      </c>
      <c r="B184" s="98" t="str">
        <f>IF(FN_MC!X182="","*",FN_MC!X182)</f>
        <v>Extra</v>
      </c>
      <c r="C184" s="99" t="str">
        <f>IF(FN_MC!S182="","*",FN_MC!S182)</f>
        <v>MALHA CENTRAL</v>
      </c>
      <c r="D184" s="99" t="str">
        <f>IF(FN_MC!T182="","*",FN_MC!T182)</f>
        <v>PPN-POV</v>
      </c>
      <c r="E184" s="99" t="str">
        <f>IF(FN_MC!D182="","*",FN_MC!D182)</f>
        <v>LEÔNCIO (TF-526)</v>
      </c>
      <c r="F184" s="99" t="str">
        <f>IF(FN_MC!H182="","*",FN_MC!H182)</f>
        <v>-</v>
      </c>
      <c r="G184" s="99" t="str">
        <f>IF(FN_MC!M182="","*",FN_MC!M182)</f>
        <v>PSI-PSL</v>
      </c>
      <c r="H184" s="154">
        <f>IF(FN_MC!K182="","*",FN_MC!K182)</f>
        <v>1370.7</v>
      </c>
      <c r="I184" s="132">
        <f>IF(FN_MC!O182="","*",FN_MC!O182)</f>
        <v>0.33333333333333331</v>
      </c>
      <c r="J184" s="132">
        <f>IF(FN_MC!P182="","*",FN_MC!P182)</f>
        <v>6.25E-2</v>
      </c>
      <c r="K184" s="141" t="str">
        <f>IF(FN_MC!AK182="","*",FN_MC!AK182)</f>
        <v>-</v>
      </c>
      <c r="L184" s="141" t="str">
        <f>IF(FN_MC!AM182="","*",FN_MC!AM182)</f>
        <v>PSI-PSL</v>
      </c>
      <c r="M184" s="141">
        <f>IF(FN_MC!AP182="","*",FN_MC!AP182)</f>
        <v>1370.7</v>
      </c>
      <c r="N184" s="141" t="str">
        <f>IF(FN_MC!AM182="","*",FN_MC!AM182)</f>
        <v>PSI-PSL</v>
      </c>
      <c r="O184" s="174">
        <f>FN_MC!BH182</f>
        <v>2</v>
      </c>
      <c r="P184" s="90"/>
      <c r="Q184" s="145" t="str">
        <f>IF($A$2=1,IF(FN_MC!BJ182="","*",FN_MC!BJ182),IF(FN_MC!BK182="","*",FN_MC!BK182))</f>
        <v xml:space="preserve">Em intervalo as 08:20, realizou 1 solda </v>
      </c>
    </row>
    <row r="185" spans="1:17">
      <c r="A185" s="97">
        <f>IF(FN_MC!B183="","*",FN_MC!B183)</f>
        <v>46004</v>
      </c>
      <c r="B185" s="98" t="str">
        <f>IF(FN_MC!X183="","*",FN_MC!X183)</f>
        <v>Oportunidade</v>
      </c>
      <c r="C185" s="99" t="str">
        <f>IF(FN_MC!S183="","*",FN_MC!S183)</f>
        <v>MALHA CENTRAL</v>
      </c>
      <c r="D185" s="99" t="str">
        <f>IF(FN_MC!T183="","*",FN_MC!T183)</f>
        <v>PPN-POV</v>
      </c>
      <c r="E185" s="99" t="str">
        <f>IF(FN_MC!D183="","*",FN_MC!D183)</f>
        <v xml:space="preserve">TURMA FIXA VIA </v>
      </c>
      <c r="F185" s="99" t="str">
        <f>IF(FN_MC!H183="","*",FN_MC!H183)</f>
        <v>-</v>
      </c>
      <c r="G185" s="99" t="str">
        <f>IF(FN_MC!M183="","*",FN_MC!M183)</f>
        <v>PSI-PSL</v>
      </c>
      <c r="H185" s="154">
        <f>IF(FN_MC!K183="","*",FN_MC!K183)</f>
        <v>1370.96</v>
      </c>
      <c r="I185" s="132">
        <f>IF(FN_MC!O183="","*",FN_MC!O183)</f>
        <v>0.35416666666666669</v>
      </c>
      <c r="J185" s="132">
        <f>IF(FN_MC!P183="","*",FN_MC!P183)</f>
        <v>0.125</v>
      </c>
      <c r="K185" s="141" t="str">
        <f>IF(FN_MC!AK183="","*",FN_MC!AK183)</f>
        <v>-</v>
      </c>
      <c r="L185" s="141" t="str">
        <f>IF(FN_MC!AM183="","*",FN_MC!AM183)</f>
        <v>PSI-PSL</v>
      </c>
      <c r="M185" s="141">
        <f>IF(FN_MC!AP183="","*",FN_MC!AP183)</f>
        <v>1370.96</v>
      </c>
      <c r="N185" s="141" t="str">
        <f>IF(FN_MC!AM183="","*",FN_MC!AM183)</f>
        <v>PSI-PSL</v>
      </c>
      <c r="O185" s="174">
        <f>FN_MC!BH183</f>
        <v>2</v>
      </c>
      <c r="P185" s="90"/>
      <c r="Q185" s="145" t="str">
        <f>IF($A$2=1,IF(FN_MC!BJ183="","*",FN_MC!BJ183),IF(FN_MC!BK183="","*",FN_MC!BK183))</f>
        <v>Turma pronta 08:10/Intervalo aberto das 08:43 até 11:43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>
        <f>IF(FN_MC!B187="","*",FN_MC!B187)</f>
        <v>46007</v>
      </c>
      <c r="B189" s="98" t="str">
        <f>IF(FN_MC!X187="","*",FN_MC!X187)</f>
        <v>Contrato</v>
      </c>
      <c r="C189" s="99" t="str">
        <f>IF(FN_MC!S187="","*",FN_MC!S187)</f>
        <v>FERRONORTE</v>
      </c>
      <c r="D189" s="99" t="str">
        <f>IF(FN_MC!T187="","*",FN_MC!T187)</f>
        <v>TGR-TRO</v>
      </c>
      <c r="E189" s="99" t="str">
        <f>IF(FN_MC!D187="","*",FN_MC!D187)</f>
        <v>W70</v>
      </c>
      <c r="F189" s="99" t="str">
        <f>IF(FN_MC!H187="","*",FN_MC!H187)</f>
        <v>TGR2</v>
      </c>
      <c r="G189" s="99" t="str">
        <f>IF(FN_MC!M187="","*",FN_MC!M187)</f>
        <v>TGR-TBE</v>
      </c>
      <c r="H189" s="154">
        <f>IF(FN_MC!K187="","*",FN_MC!K187)</f>
        <v>504</v>
      </c>
      <c r="I189" s="132">
        <f>IF(FN_MC!O187="","*",FN_MC!O187)</f>
        <v>0.5</v>
      </c>
      <c r="J189" s="132">
        <f>IF(FN_MC!P187="","*",FN_MC!P187)</f>
        <v>8.3333333333333329E-2</v>
      </c>
      <c r="K189" s="141" t="str">
        <f>IF(FN_MC!AK187="","*",FN_MC!AK187)</f>
        <v>TGR2</v>
      </c>
      <c r="L189" s="141" t="str">
        <f>IF(FN_MC!AM187="","*",FN_MC!AM187)</f>
        <v>TGR-TBE</v>
      </c>
      <c r="M189" s="141">
        <f>IF(FN_MC!AP187="","*",FN_MC!AP187)</f>
        <v>504</v>
      </c>
      <c r="N189" s="141" t="str">
        <f>IF(FN_MC!AM187="","*",FN_MC!AM187)</f>
        <v>TGR-TBE</v>
      </c>
      <c r="O189" s="174">
        <f>FN_MC!BH187</f>
        <v>1</v>
      </c>
      <c r="P189" s="90"/>
      <c r="Q189" s="145" t="str">
        <f>IF($A$2=1,IF(FN_MC!BJ187="","*",FN_MC!BJ187),IF(FN_MC!BK187="","*",FN_MC!BK187))</f>
        <v xml:space="preserve"> </v>
      </c>
    </row>
    <row r="190" spans="1:17" hidden="1">
      <c r="A190" s="97">
        <f>IF(FN_MC!B188="","*",FN_MC!B188)</f>
        <v>46007</v>
      </c>
      <c r="B190" s="98" t="str">
        <f>IF(FN_MC!X188="","*",FN_MC!X188)</f>
        <v>Oportunidade</v>
      </c>
      <c r="C190" s="99" t="str">
        <f>IF(FN_MC!S188="","*",FN_MC!S188)</f>
        <v>FERRONORTE</v>
      </c>
      <c r="D190" s="99" t="str">
        <f>IF(FN_MC!T188="","*",FN_MC!T188)</f>
        <v>TGR-TRO</v>
      </c>
      <c r="E190" s="99" t="str">
        <f>IF(FN_MC!D188="","*",FN_MC!D188)</f>
        <v>A80</v>
      </c>
      <c r="F190" s="99" t="str">
        <f>IF(FN_MC!H188="","*",FN_MC!H188)</f>
        <v>TGR512</v>
      </c>
      <c r="G190" s="99" t="str">
        <f>IF(FN_MC!M188="","*",FN_MC!M188)</f>
        <v>TGR-TCS</v>
      </c>
      <c r="H190" s="154">
        <f>IF(FN_MC!K188="","*",FN_MC!K188)</f>
        <v>502</v>
      </c>
      <c r="I190" s="132">
        <f>IF(FN_MC!O188="","*",FN_MC!O188)</f>
        <v>0.35416666666666669</v>
      </c>
      <c r="J190" s="132">
        <f>IF(FN_MC!P188="","*",FN_MC!P188)</f>
        <v>4.1666666666666664E-2</v>
      </c>
      <c r="K190" s="141" t="str">
        <f>IF(FN_MC!AK188="","*",FN_MC!AK188)</f>
        <v>TGR512</v>
      </c>
      <c r="L190" s="141" t="str">
        <f>IF(FN_MC!AM188="","*",FN_MC!AM188)</f>
        <v>TGR-TCS</v>
      </c>
      <c r="M190" s="141">
        <f>IF(FN_MC!AP188="","*",FN_MC!AP188)</f>
        <v>502</v>
      </c>
      <c r="N190" s="141" t="str">
        <f>IF(FN_MC!AM188="","*",FN_MC!AM188)</f>
        <v>TGR-TCS</v>
      </c>
      <c r="O190" s="174">
        <f>FN_MC!BH188</f>
        <v>2</v>
      </c>
      <c r="P190" s="90"/>
      <c r="Q190" s="145" t="str">
        <f>IF($A$2=1,IF(FN_MC!BJ188="","*",FN_MC!BJ188),IF(FN_MC!BK188="","*",FN_MC!BK188))</f>
        <v>MC1 07:50, em inspeção TGR-TCS</v>
      </c>
    </row>
    <row r="191" spans="1:17" hidden="1">
      <c r="A191" s="97">
        <f>IF(FN_MC!B189="","*",FN_MC!B189)</f>
        <v>46007</v>
      </c>
      <c r="B191" s="98" t="str">
        <f>IF(FN_MC!X189="","*",FN_MC!X189)</f>
        <v>Oportunidade</v>
      </c>
      <c r="C191" s="99" t="str">
        <f>IF(FN_MC!S189="","*",FN_MC!S189)</f>
        <v>FERRONORTE</v>
      </c>
      <c r="D191" s="99" t="str">
        <f>IF(FN_MC!T189="","*",FN_MC!T189)</f>
        <v>TCS-TGR</v>
      </c>
      <c r="E191" s="99" t="str">
        <f>IF(FN_MC!D189="","*",FN_MC!D189)</f>
        <v>MARCOS (TF-520)</v>
      </c>
      <c r="F191" s="99" t="str">
        <f>IF(FN_MC!H189="","*",FN_MC!H189)</f>
        <v>-</v>
      </c>
      <c r="G191" s="99" t="str">
        <f>IF(FN_MC!M189="","*",FN_MC!M189)</f>
        <v>TMR-TLA</v>
      </c>
      <c r="H191" s="154">
        <f>IF(FN_MC!K189="","*",FN_MC!K189)</f>
        <v>321.14999999999998</v>
      </c>
      <c r="I191" s="132">
        <f>IF(FN_MC!O189="","*",FN_MC!O189)</f>
        <v>0.33333333333333331</v>
      </c>
      <c r="J191" s="132">
        <f>IF(FN_MC!P189="","*",FN_MC!P189)</f>
        <v>6.25E-2</v>
      </c>
      <c r="K191" s="141" t="str">
        <f>IF(FN_MC!AK189="","*",FN_MC!AK189)</f>
        <v>-</v>
      </c>
      <c r="L191" s="141" t="str">
        <f>IF(FN_MC!AM189="","*",FN_MC!AM189)</f>
        <v>TMR-TLA</v>
      </c>
      <c r="M191" s="141">
        <f>IF(FN_MC!AP189="","*",FN_MC!AP189)</f>
        <v>321.14999999999998</v>
      </c>
      <c r="N191" s="141" t="str">
        <f>IF(FN_MC!AM189="","*",FN_MC!AM189)</f>
        <v>TMR-TLA</v>
      </c>
      <c r="O191" s="174">
        <f>FN_MC!BH189</f>
        <v>0</v>
      </c>
      <c r="P191" s="90"/>
      <c r="Q191" s="145" t="str">
        <f>IF($A$2=1,IF(FN_MC!BJ189="","*",FN_MC!BJ189),IF(FN_MC!BK189="","*",FN_MC!BK189))</f>
        <v xml:space="preserve">TP pronta 08:15, nao vai solicitar devido chuva no local </v>
      </c>
    </row>
    <row r="192" spans="1:17" hidden="1">
      <c r="A192" s="97" t="str">
        <f>IF(FN_MC!B190="","*",FN_MC!B190)</f>
        <v>*</v>
      </c>
      <c r="B192" s="98" t="str">
        <f>IF(FN_MC!X190="","*",FN_MC!X190)</f>
        <v>Contrato</v>
      </c>
      <c r="C192" s="99" t="str">
        <f>IF(FN_MC!S190="","*",FN_MC!S190)</f>
        <v>FERRONORTE</v>
      </c>
      <c r="D192" s="99" t="str">
        <f>IF(FN_MC!T190="","*",FN_MC!T190)</f>
        <v>TCS-TGR</v>
      </c>
      <c r="E192" s="99" t="str">
        <f>IF(FN_MC!D190="","*",FN_MC!D190)</f>
        <v>W48</v>
      </c>
      <c r="F192" s="99" t="str">
        <f>IF(FN_MC!H190="","*",FN_MC!H190)</f>
        <v>TOM2</v>
      </c>
      <c r="G192" s="99" t="str">
        <f>IF(FN_MC!M190="","*",FN_MC!M190)</f>
        <v>TSE-TBA</v>
      </c>
      <c r="H192" s="154">
        <f>IF(FN_MC!K190="","*",FN_MC!K190)</f>
        <v>367.65</v>
      </c>
      <c r="I192" s="132">
        <f>IF(FN_MC!O190="","*",FN_MC!O190)</f>
        <v>0.45833333333333331</v>
      </c>
      <c r="J192" s="132">
        <f>IF(FN_MC!P190="","*",FN_MC!P190)</f>
        <v>0.16666666666666666</v>
      </c>
      <c r="K192" s="141" t="str">
        <f>IF(FN_MC!AK190="","*",FN_MC!AK190)</f>
        <v>TOM2</v>
      </c>
      <c r="L192" s="141" t="str">
        <f>IF(FN_MC!AM190="","*",FN_MC!AM190)</f>
        <v>TSE-TBA</v>
      </c>
      <c r="M192" s="141">
        <f>IF(FN_MC!AP190="","*",FN_MC!AP190)</f>
        <v>367.65</v>
      </c>
      <c r="N192" s="141" t="str">
        <f>IF(FN_MC!AM190="","*",FN_MC!AM190)</f>
        <v>TSE-TBA</v>
      </c>
      <c r="O192" s="174">
        <f>FN_MC!BH190</f>
        <v>0</v>
      </c>
      <c r="P192" s="90"/>
      <c r="Q192" s="145" t="str">
        <f>IF($A$2=1,IF(FN_MC!BJ190="","*",FN_MC!BJ190),IF(FN_MC!BK190="","*",FN_MC!BK190))</f>
        <v xml:space="preserve">Sem faixa devido alto fluxo de trens na regiao </v>
      </c>
    </row>
    <row r="193" spans="1:17" hidden="1">
      <c r="A193" s="97">
        <f>IF(FN_MC!B191="","*",FN_MC!B191)</f>
        <v>46007</v>
      </c>
      <c r="B193" s="98" t="str">
        <f>IF(FN_MC!X191="","*",FN_MC!X191)</f>
        <v>Oportunidade</v>
      </c>
      <c r="C193" s="99" t="str">
        <f>IF(FN_MC!S191="","*",FN_MC!S191)</f>
        <v>FERRONORTE</v>
      </c>
      <c r="D193" s="99" t="str">
        <f>IF(FN_MC!T191="","*",FN_MC!T191)</f>
        <v>TMI-TCS</v>
      </c>
      <c r="E193" s="99" t="str">
        <f>IF(FN_MC!D191="","*",FN_MC!D191)</f>
        <v>A60</v>
      </c>
      <c r="F193" s="99" t="str">
        <f>IF(FN_MC!H191="","*",FN_MC!H191)</f>
        <v>TIN2</v>
      </c>
      <c r="G193" s="99" t="str">
        <f>IF(FN_MC!M191="","*",FN_MC!M191)</f>
        <v>TIN-TCS</v>
      </c>
      <c r="H193" s="154">
        <f>IF(FN_MC!K191="","*",FN_MC!K191)</f>
        <v>115</v>
      </c>
      <c r="I193" s="132">
        <f>IF(FN_MC!O191="","*",FN_MC!O191)</f>
        <v>0.35416666666666669</v>
      </c>
      <c r="J193" s="132">
        <f>IF(FN_MC!P191="","*",FN_MC!P191)</f>
        <v>4.1666666666666664E-2</v>
      </c>
      <c r="K193" s="141" t="str">
        <f>IF(FN_MC!AK191="","*",FN_MC!AK191)</f>
        <v>TIN2</v>
      </c>
      <c r="L193" s="141" t="str">
        <f>IF(FN_MC!AM191="","*",FN_MC!AM191)</f>
        <v>TIN-TCS</v>
      </c>
      <c r="M193" s="141">
        <f>IF(FN_MC!AP191="","*",FN_MC!AP191)</f>
        <v>115</v>
      </c>
      <c r="N193" s="141" t="str">
        <f>IF(FN_MC!AM191="","*",FN_MC!AM191)</f>
        <v>TIN-TCS</v>
      </c>
      <c r="O193" s="174">
        <f>FN_MC!BH191</f>
        <v>0</v>
      </c>
      <c r="P193" s="90"/>
      <c r="Q193" s="145" t="str">
        <f>IF($A$2=1,IF(FN_MC!BJ191="","*",FN_MC!BJ191),IF(FN_MC!BK191="","*",FN_MC!BK191))</f>
        <v>Nao vai solicitar devido avaria no RDC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>
        <f>IF(FN_MC!B193="","*",FN_MC!B193)</f>
        <v>46007</v>
      </c>
      <c r="B195" s="98" t="str">
        <f>IF(FN_MC!X193="","*",FN_MC!X193)</f>
        <v>Contrato</v>
      </c>
      <c r="C195" s="99" t="str">
        <f>IF(FN_MC!S193="","*",FN_MC!S193)</f>
        <v>FERRONORTE</v>
      </c>
      <c r="D195" s="99" t="str">
        <f>IF(FN_MC!T193="","*",FN_MC!T193)</f>
        <v>TMI-TCS</v>
      </c>
      <c r="E195" s="99" t="str">
        <f>IF(FN_MC!D193="","*",FN_MC!D193)</f>
        <v>MOD FN</v>
      </c>
      <c r="F195" s="99" t="str">
        <f>IF(FN_MC!H193="","*",FN_MC!H193)</f>
        <v>-</v>
      </c>
      <c r="G195" s="99" t="str">
        <f>IF(FN_MC!M193="","*",FN_MC!M193)</f>
        <v>TID-TVI</v>
      </c>
      <c r="H195" s="154">
        <f>IF(FN_MC!K193="","*",FN_MC!K193)</f>
        <v>215</v>
      </c>
      <c r="I195" s="132">
        <f>IF(FN_MC!O193="","*",FN_MC!O193)</f>
        <v>0.375</v>
      </c>
      <c r="J195" s="132">
        <f>IF(FN_MC!P193="","*",FN_MC!P193)</f>
        <v>0.125</v>
      </c>
      <c r="K195" s="141" t="str">
        <f>IF(FN_MC!AK193="","*",FN_MC!AK193)</f>
        <v>-</v>
      </c>
      <c r="L195" s="141" t="str">
        <f>IF(FN_MC!AM193="","*",FN_MC!AM193)</f>
        <v>TID-TVI</v>
      </c>
      <c r="M195" s="141">
        <f>IF(FN_MC!AP193="","*",FN_MC!AP193)</f>
        <v>215</v>
      </c>
      <c r="N195" s="141" t="str">
        <f>IF(FN_MC!AM193="","*",FN_MC!AM193)</f>
        <v>TID-TVI</v>
      </c>
      <c r="O195" s="174">
        <f>FN_MC!BH193</f>
        <v>0</v>
      </c>
      <c r="P195" s="90"/>
      <c r="Q195" s="145" t="str">
        <f>IF($A$2=1,IF(FN_MC!BJ193="","*",FN_MC!BJ193),IF(FN_MC!BK193="","*",FN_MC!BK193))</f>
        <v>Sem intervalo, devido a janela de importação de 14hrs entre o I85-X91, tendo intervalo o X91 e os proximos trens ficariam parados aguardando o intervalo do W50</v>
      </c>
    </row>
    <row r="196" spans="1:17" hidden="1">
      <c r="A196" s="97">
        <f>IF(FN_MC!B194="","*",FN_MC!B194)</f>
        <v>46007</v>
      </c>
      <c r="B196" s="98" t="str">
        <f>IF(FN_MC!X194="","*",FN_MC!X194)</f>
        <v>Contrato</v>
      </c>
      <c r="C196" s="99" t="str">
        <f>IF(FN_MC!S194="","*",FN_MC!S194)</f>
        <v>FERRONORTE</v>
      </c>
      <c r="D196" s="99" t="str">
        <f>IF(FN_MC!T194="","*",FN_MC!T194)</f>
        <v>TMI-TCS</v>
      </c>
      <c r="E196" s="99" t="str">
        <f>IF(FN_MC!D194="","*",FN_MC!D194)</f>
        <v>W50</v>
      </c>
      <c r="F196" s="99" t="str">
        <f>IF(FN_MC!H194="","*",FN_MC!H194)</f>
        <v>TCS2</v>
      </c>
      <c r="G196" s="99" t="str">
        <f>IF(FN_MC!M194="","*",FN_MC!M194)</f>
        <v>TID-TVI</v>
      </c>
      <c r="H196" s="154">
        <f>IF(FN_MC!K194="","*",FN_MC!K194)</f>
        <v>215</v>
      </c>
      <c r="I196" s="132">
        <f>IF(FN_MC!O194="","*",FN_MC!O194)</f>
        <v>0.33333333333333331</v>
      </c>
      <c r="J196" s="132">
        <f>IF(FN_MC!P194="","*",FN_MC!P194)</f>
        <v>6.9444444444444447E-4</v>
      </c>
      <c r="K196" s="141" t="str">
        <f>IF(FN_MC!AK194="","*",FN_MC!AK194)</f>
        <v>TCS2</v>
      </c>
      <c r="L196" s="141" t="str">
        <f>IF(FN_MC!AM194="","*",FN_MC!AM194)</f>
        <v>TID-TVI</v>
      </c>
      <c r="M196" s="141">
        <f>IF(FN_MC!AP194="","*",FN_MC!AP194)</f>
        <v>215</v>
      </c>
      <c r="N196" s="141" t="str">
        <f>IF(FN_MC!AM194="","*",FN_MC!AM194)</f>
        <v>TID-TVI</v>
      </c>
      <c r="O196" s="174">
        <f>FN_MC!BH194</f>
        <v>0</v>
      </c>
      <c r="P196" s="90"/>
      <c r="Q196" s="145" t="str">
        <f>IF($A$2=1,IF(FN_MC!BJ194="","*",FN_MC!BJ194),IF(FN_MC!BK194="","*",FN_MC!BK194))</f>
        <v>Sem intervalo, devido a janela de importação de 14hrs entre o I85-X91, tendo intervalo o X91 e os proximos trens ficariam parados aguardando o intervalo do W50</v>
      </c>
    </row>
    <row r="197" spans="1:17" hidden="1">
      <c r="A197" s="97">
        <f>IF(FN_MC!B195="","*",FN_MC!B195)</f>
        <v>46007</v>
      </c>
      <c r="B197" s="98" t="str">
        <f>IF(FN_MC!X195="","*",FN_MC!X195)</f>
        <v>Sombra de bloco</v>
      </c>
      <c r="C197" s="99" t="str">
        <f>IF(FN_MC!S195="","*",FN_MC!S195)</f>
        <v>FERRONORTE</v>
      </c>
      <c r="D197" s="99" t="str">
        <f>IF(FN_MC!T195="","*",FN_MC!T195)</f>
        <v>TMI-TCS</v>
      </c>
      <c r="E197" s="99" t="str">
        <f>IF(FN_MC!D195="","*",FN_MC!D195)</f>
        <v>V86</v>
      </c>
      <c r="F197" s="99" t="str">
        <f>IF(FN_MC!H195="","*",FN_MC!H195)</f>
        <v>TID2</v>
      </c>
      <c r="G197" s="99" t="str">
        <f>IF(FN_MC!M195="","*",FN_MC!M195)</f>
        <v>TCE-TID</v>
      </c>
      <c r="H197" s="154">
        <f>IF(FN_MC!K195="","*",FN_MC!K195)</f>
        <v>185</v>
      </c>
      <c r="I197" s="132">
        <f>IF(FN_MC!O195="","*",FN_MC!O195)</f>
        <v>0.375</v>
      </c>
      <c r="J197" s="132">
        <f>IF(FN_MC!P195="","*",FN_MC!P195)</f>
        <v>8.3333333333333329E-2</v>
      </c>
      <c r="K197" s="141" t="str">
        <f>IF(FN_MC!AK195="","*",FN_MC!AK195)</f>
        <v>TID2</v>
      </c>
      <c r="L197" s="141" t="str">
        <f>IF(FN_MC!AM195="","*",FN_MC!AM195)</f>
        <v>TCE-TID</v>
      </c>
      <c r="M197" s="141">
        <f>IF(FN_MC!AP195="","*",FN_MC!AP195)</f>
        <v>185</v>
      </c>
      <c r="N197" s="141" t="str">
        <f>IF(FN_MC!AM195="","*",FN_MC!AM195)</f>
        <v>TCE-TID</v>
      </c>
      <c r="O197" s="174">
        <f>FN_MC!BH195</f>
        <v>0</v>
      </c>
      <c r="P197" s="90"/>
      <c r="Q197" s="145" t="str">
        <f>IF($A$2=1,IF(FN_MC!BJ195="","*",FN_MC!BJ195),IF(FN_MC!BK195="","*",FN_MC!BK195))</f>
        <v xml:space="preserve">Maquina Avariado 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>
        <f>IF(FN_MC!B197="","*",FN_MC!B197)</f>
        <v>46007</v>
      </c>
      <c r="B199" s="98" t="str">
        <f>IF(FN_MC!X197="","*",FN_MC!X197)</f>
        <v>Oportunidade</v>
      </c>
      <c r="C199" s="99" t="str">
        <f>IF(FN_MC!S197="","*",FN_MC!S197)</f>
        <v>MALHA CENTRAL</v>
      </c>
      <c r="D199" s="99" t="str">
        <f>IF(FN_MC!T197="","*",FN_MC!T197)</f>
        <v>RAMAL</v>
      </c>
      <c r="E199" s="99" t="str">
        <f>IF(FN_MC!D197="","*",FN_MC!D197)</f>
        <v>E17</v>
      </c>
      <c r="F199" s="99" t="str">
        <f>IF(FN_MC!H197="","*",FN_MC!H197)</f>
        <v>ZDK2</v>
      </c>
      <c r="G199" s="99" t="str">
        <f>IF(FN_MC!M197="","*",FN_MC!M197)</f>
        <v>ZVT-ZDK</v>
      </c>
      <c r="H199" s="154">
        <f>IF(FN_MC!K197="","*",FN_MC!K197)</f>
        <v>244</v>
      </c>
      <c r="I199" s="132">
        <f>IF(FN_MC!O197="","*",FN_MC!O197)</f>
        <v>0.41666666666666669</v>
      </c>
      <c r="J199" s="132">
        <f>IF(FN_MC!P197="","*",FN_MC!P197)</f>
        <v>0.125</v>
      </c>
      <c r="K199" s="141" t="str">
        <f>IF(FN_MC!AK197="","*",FN_MC!AK197)</f>
        <v>ZDK2</v>
      </c>
      <c r="L199" s="141" t="str">
        <f>IF(FN_MC!AM197="","*",FN_MC!AM197)</f>
        <v>ZVT-ZDK</v>
      </c>
      <c r="M199" s="141">
        <f>IF(FN_MC!AP197="","*",FN_MC!AP197)</f>
        <v>244</v>
      </c>
      <c r="N199" s="141" t="str">
        <f>IF(FN_MC!AM197="","*",FN_MC!AM197)</f>
        <v>ZVT-ZDK</v>
      </c>
      <c r="O199" s="174">
        <f>FN_MC!BH197</f>
        <v>1</v>
      </c>
      <c r="P199" s="90"/>
      <c r="Q199" s="145" t="str">
        <f>IF($A$2=1,IF(FN_MC!BJ197="","*",FN_MC!BJ197),IF(FN_MC!BK197="","*",FN_MC!BK197))</f>
        <v>*</v>
      </c>
    </row>
    <row r="200" spans="1:17" hidden="1">
      <c r="A200" s="97">
        <f>IF(FN_MC!B198="","*",FN_MC!B198)</f>
        <v>46007</v>
      </c>
      <c r="B200" s="98" t="str">
        <f>IF(FN_MC!X198="","*",FN_MC!X198)</f>
        <v>Oportunidade</v>
      </c>
      <c r="C200" s="99" t="str">
        <f>IF(FN_MC!S198="","*",FN_MC!S198)</f>
        <v>MALHA CENTRAL</v>
      </c>
      <c r="D200" s="99" t="str">
        <f>IF(FN_MC!T198="","*",FN_MC!T198)</f>
        <v>RAMAL</v>
      </c>
      <c r="E200" s="99" t="str">
        <f>IF(FN_MC!D198="","*",FN_MC!D198)</f>
        <v>E18</v>
      </c>
      <c r="F200" s="99" t="str">
        <f>IF(FN_MC!H198="","*",FN_MC!H198)</f>
        <v>ZIQ-ZQY</v>
      </c>
      <c r="G200" s="99" t="str">
        <f>IF(FN_MC!M198="","*",FN_MC!M198)</f>
        <v>ZIQ-ZQY</v>
      </c>
      <c r="H200" s="154">
        <f>IF(FN_MC!K198="","*",FN_MC!K198)</f>
        <v>175</v>
      </c>
      <c r="I200" s="132">
        <f>IF(FN_MC!O198="","*",FN_MC!O198)</f>
        <v>0.35416666666666669</v>
      </c>
      <c r="J200" s="132">
        <f>IF(FN_MC!P198="","*",FN_MC!P198)</f>
        <v>0.125</v>
      </c>
      <c r="K200" s="141" t="str">
        <f>IF(FN_MC!AK198="","*",FN_MC!AK198)</f>
        <v>ZIQ-ZQY</v>
      </c>
      <c r="L200" s="141" t="str">
        <f>IF(FN_MC!AM198="","*",FN_MC!AM198)</f>
        <v>ZIQ-ZQY</v>
      </c>
      <c r="M200" s="141">
        <f>IF(FN_MC!AP198="","*",FN_MC!AP198)</f>
        <v>175</v>
      </c>
      <c r="N200" s="141" t="str">
        <f>IF(FN_MC!AM198="","*",FN_MC!AM198)</f>
        <v>ZIQ-ZQY</v>
      </c>
      <c r="O200" s="174">
        <f>FN_MC!BH198</f>
        <v>0</v>
      </c>
      <c r="P200" s="90"/>
      <c r="Q200" s="145" t="str">
        <f>IF($A$2=1,IF(FN_MC!BJ198="","*",FN_MC!BJ198),IF(FN_MC!BK198="","*",FN_MC!BK198))</f>
        <v>Nao vai solicitar devido avaria no RDC</v>
      </c>
    </row>
    <row r="201" spans="1:17" ht="32.25" hidden="1" customHeight="1">
      <c r="A201" s="97">
        <f>IF(FN_MC!B199="","*",FN_MC!B199)</f>
        <v>46007</v>
      </c>
      <c r="B201" s="98" t="str">
        <f>IF(FN_MC!X199="","*",FN_MC!X199)</f>
        <v>Oportunidade</v>
      </c>
      <c r="C201" s="99" t="str">
        <f>IF(FN_MC!S199="","*",FN_MC!S199)</f>
        <v>MALHA CENTRAL</v>
      </c>
      <c r="D201" s="99" t="str">
        <f>IF(FN_MC!T199="","*",FN_MC!T199)</f>
        <v>RAMAL</v>
      </c>
      <c r="E201" s="99" t="str">
        <f>IF(FN_MC!D199="","*",FN_MC!D199)</f>
        <v>V42</v>
      </c>
      <c r="F201" s="99" t="str">
        <f>IF(FN_MC!H199="","*",FN_MC!H199)</f>
        <v>ZGT1</v>
      </c>
      <c r="G201" s="99" t="str">
        <f>IF(FN_MC!M199="","*",FN_MC!M199)</f>
        <v>ZGT-ZXE</v>
      </c>
      <c r="H201" s="154">
        <f>IF(FN_MC!K199="","*",FN_MC!K199)</f>
        <v>314.5</v>
      </c>
      <c r="I201" s="132">
        <f>IF(FN_MC!O199="","*",FN_MC!O199)</f>
        <v>0.27083333333333331</v>
      </c>
      <c r="J201" s="132">
        <f>IF(FN_MC!P199="","*",FN_MC!P199)</f>
        <v>8.3333333333333329E-2</v>
      </c>
      <c r="K201" s="141" t="str">
        <f>IF(FN_MC!AK199="","*",FN_MC!AK199)</f>
        <v>ZGT1</v>
      </c>
      <c r="L201" s="141" t="str">
        <f>IF(FN_MC!AM199="","*",FN_MC!AM199)</f>
        <v>ZGT-ZXE</v>
      </c>
      <c r="M201" s="141">
        <f>IF(FN_MC!AP199="","*",FN_MC!AP199)</f>
        <v>314.5</v>
      </c>
      <c r="N201" s="141" t="str">
        <f>IF(FN_MC!AM199="","*",FN_MC!AM199)</f>
        <v>ZGT-ZXE</v>
      </c>
      <c r="O201" s="174">
        <f>FN_MC!BH199</f>
        <v>0</v>
      </c>
      <c r="P201" s="90"/>
      <c r="Q201" s="145" t="str">
        <f>IF($A$2=1,IF(FN_MC!BJ199="","*",FN_MC!BJ199),IF(FN_MC!BK199="","*",FN_MC!BK199))</f>
        <v xml:space="preserve">Maquina Avariado </v>
      </c>
    </row>
    <row r="202" spans="1:17" hidden="1">
      <c r="A202" s="97">
        <f>IF(FN_MC!B200="","*",FN_MC!B200)</f>
        <v>46007</v>
      </c>
      <c r="B202" s="98" t="str">
        <f>IF(FN_MC!X200="","*",FN_MC!X200)</f>
        <v>Oportunidade</v>
      </c>
      <c r="C202" s="99" t="str">
        <f>IF(FN_MC!S200="","*",FN_MC!S200)</f>
        <v>MALHA CENTRAL</v>
      </c>
      <c r="D202" s="99" t="str">
        <f>IF(FN_MC!T200="","*",FN_MC!T200)</f>
        <v>PPN-POV</v>
      </c>
      <c r="E202" s="99" t="str">
        <f>IF(FN_MC!D200="","*",FN_MC!D200)</f>
        <v>W94</v>
      </c>
      <c r="F202" s="99" t="str">
        <f>IF(FN_MC!H200="","*",FN_MC!H200)</f>
        <v>PUR2</v>
      </c>
      <c r="G202" s="99" t="str">
        <f>IF(FN_MC!M200="","*",FN_MC!M200)</f>
        <v>PSI-PSL</v>
      </c>
      <c r="H202" s="154">
        <f>IF(FN_MC!K200="","*",FN_MC!K200)</f>
        <v>1350</v>
      </c>
      <c r="I202" s="132">
        <f>IF(FN_MC!O200="","*",FN_MC!O200)</f>
        <v>0.35416666666666669</v>
      </c>
      <c r="J202" s="132">
        <f>IF(FN_MC!P200="","*",FN_MC!P200)</f>
        <v>4.1666666666666664E-2</v>
      </c>
      <c r="K202" s="141" t="str">
        <f>IF(FN_MC!AK200="","*",FN_MC!AK200)</f>
        <v>PUR2</v>
      </c>
      <c r="L202" s="141" t="str">
        <f>IF(FN_MC!AM200="","*",FN_MC!AM200)</f>
        <v>PSI-PSL</v>
      </c>
      <c r="M202" s="141">
        <f>IF(FN_MC!AP200="","*",FN_MC!AP200)</f>
        <v>1350</v>
      </c>
      <c r="N202" s="141" t="str">
        <f>IF(FN_MC!AM200="","*",FN_MC!AM200)</f>
        <v>PSI-PSL</v>
      </c>
      <c r="O202" s="174">
        <f>FN_MC!BH200</f>
        <v>1</v>
      </c>
      <c r="P202" s="90"/>
      <c r="Q202" s="145" t="str">
        <f>IF($A$2=1,IF(FN_MC!BJ200="","*",FN_MC!BJ200),IF(FN_MC!BK200="","*",FN_MC!BK200))</f>
        <v>*</v>
      </c>
    </row>
    <row r="203" spans="1:17" hidden="1">
      <c r="A203" s="97">
        <f>IF(FN_MC!B201="","*",FN_MC!B201)</f>
        <v>46007</v>
      </c>
      <c r="B203" s="98" t="str">
        <f>IF(FN_MC!X201="","*",FN_MC!X201)</f>
        <v>Oportunidade</v>
      </c>
      <c r="C203" s="99" t="str">
        <f>IF(FN_MC!S201="","*",FN_MC!S201)</f>
        <v>MALHA CENTRAL</v>
      </c>
      <c r="D203" s="99" t="str">
        <f>IF(FN_MC!T201="","*",FN_MC!T201)</f>
        <v>POV-PRV</v>
      </c>
      <c r="E203" s="99" t="str">
        <f>IF(FN_MC!D201="","*",FN_MC!D201)</f>
        <v>W57</v>
      </c>
      <c r="F203" s="99" t="str">
        <f>IF(FN_MC!H201="","*",FN_MC!H201)</f>
        <v>POV</v>
      </c>
      <c r="G203" s="99" t="str">
        <f>IF(FN_MC!M201="","*",FN_MC!M201)</f>
        <v>POV-PSG</v>
      </c>
      <c r="H203" s="154">
        <f>IF(FN_MC!K201="","*",FN_MC!K201)</f>
        <v>1</v>
      </c>
      <c r="I203" s="132">
        <f>IF(FN_MC!O201="","*",FN_MC!O201)</f>
        <v>0.41666666666666669</v>
      </c>
      <c r="J203" s="132">
        <f>IF(FN_MC!P201="","*",FN_MC!P201)</f>
        <v>4.1666666666666664E-2</v>
      </c>
      <c r="K203" s="141" t="str">
        <f>IF(FN_MC!AK201="","*",FN_MC!AK201)</f>
        <v>POV</v>
      </c>
      <c r="L203" s="141" t="str">
        <f>IF(FN_MC!AM201="","*",FN_MC!AM201)</f>
        <v>POV-PSG</v>
      </c>
      <c r="M203" s="141">
        <f>IF(FN_MC!AP201="","*",FN_MC!AP201)</f>
        <v>1</v>
      </c>
      <c r="N203" s="141" t="str">
        <f>IF(FN_MC!AM201="","*",FN_MC!AM201)</f>
        <v>POV-PSG</v>
      </c>
      <c r="O203" s="174">
        <f>FN_MC!BH201</f>
        <v>1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 xml:space="preserve">TURMA FIXA VIA 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FERRONORTE</v>
      </c>
      <c r="D206" s="99" t="str">
        <f>IF(FN_MC!T205="","*",FN_MC!T205)</f>
        <v>TGR-TRO</v>
      </c>
      <c r="E206" s="99" t="str">
        <f>IF(FN_MC!D205="","*",FN_MC!D205)</f>
        <v>W70</v>
      </c>
      <c r="F206" s="99" t="str">
        <f>IF(FN_MC!H205="","*",FN_MC!H205)</f>
        <v>-</v>
      </c>
      <c r="G206" s="99" t="str">
        <f>IF(FN_MC!M205="","*",FN_MC!M205)</f>
        <v>TRM</v>
      </c>
      <c r="H206" s="154">
        <f>IF(FN_MC!K205="","*",FN_MC!K205)</f>
        <v>550</v>
      </c>
      <c r="I206" s="132">
        <f>IF(FN_MC!O205="","*",FN_MC!O205)</f>
        <v>0.41666666666666669</v>
      </c>
      <c r="J206" s="132">
        <f>IF(FN_MC!P205="","*",FN_MC!P205)</f>
        <v>4.1666666666666664E-2</v>
      </c>
      <c r="K206" s="141" t="str">
        <f>IF(FN_MC!AK205="","*",FN_MC!AK205)</f>
        <v>-</v>
      </c>
      <c r="L206" s="141" t="str">
        <f>IF(FN_MC!AM205="","*",FN_MC!AM205)</f>
        <v>TRM</v>
      </c>
      <c r="M206" s="141">
        <f>IF(FN_MC!AP205="","*",FN_MC!AP205)</f>
        <v>550</v>
      </c>
      <c r="N206" s="141" t="str">
        <f>IF(FN_MC!AM205="","*",FN_MC!AM205)</f>
        <v>TRM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Oportunidade</v>
      </c>
      <c r="C207" s="99" t="str">
        <f>IF(FN_MC!S206="","*",FN_MC!S206)</f>
        <v>FERRONORTE</v>
      </c>
      <c r="D207" s="99" t="str">
        <f>IF(FN_MC!T206="","*",FN_MC!T206)</f>
        <v>TCS-TGR</v>
      </c>
      <c r="E207" s="99" t="str">
        <f>IF(FN_MC!D206="","*",FN_MC!D206)</f>
        <v>W48</v>
      </c>
      <c r="F207" s="99" t="str">
        <f>IF(FN_MC!H206="","*",FN_MC!H206)</f>
        <v>TOM2</v>
      </c>
      <c r="G207" s="99" t="str">
        <f>IF(FN_MC!M206="","*",FN_MC!M206)</f>
        <v>TSE-TBA</v>
      </c>
      <c r="H207" s="154">
        <f>IF(FN_MC!K206="","*",FN_MC!K206)</f>
        <v>367.65</v>
      </c>
      <c r="I207" s="132">
        <f>IF(FN_MC!O206="","*",FN_MC!O206)</f>
        <v>0.45833333333333331</v>
      </c>
      <c r="J207" s="132">
        <f>IF(FN_MC!P206="","*",FN_MC!P206)</f>
        <v>8.3333333333333329E-2</v>
      </c>
      <c r="K207" s="141" t="str">
        <f>IF(FN_MC!AK206="","*",FN_MC!AK206)</f>
        <v>TOM2</v>
      </c>
      <c r="L207" s="141" t="str">
        <f>IF(FN_MC!AM206="","*",FN_MC!AM206)</f>
        <v>TSE-TBA</v>
      </c>
      <c r="M207" s="141">
        <f>IF(FN_MC!AP206="","*",FN_MC!AP206)</f>
        <v>367.65</v>
      </c>
      <c r="N207" s="141" t="str">
        <f>IF(FN_MC!AM206="","*",FN_MC!AM206)</f>
        <v>TSE-TBA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Oportunidade</v>
      </c>
      <c r="C208" s="99" t="str">
        <f>IF(FN_MC!S207="","*",FN_MC!S207)</f>
        <v>FERRONORTE</v>
      </c>
      <c r="D208" s="99" t="str">
        <f>IF(FN_MC!T207="","*",FN_MC!T207)</f>
        <v>TMI-TCS</v>
      </c>
      <c r="E208" s="99" t="str">
        <f>IF(FN_MC!D207="","*",FN_MC!D207)</f>
        <v>A80</v>
      </c>
      <c r="F208" s="99" t="str">
        <f>IF(FN_MC!H207="","*",FN_MC!H207)</f>
        <v>TCS2</v>
      </c>
      <c r="G208" s="99" t="str">
        <f>IF(FN_MC!M207="","*",FN_MC!M207)</f>
        <v>TCS-TMI</v>
      </c>
      <c r="H208" s="154">
        <f>IF(FN_MC!K207="","*",FN_MC!K207)</f>
        <v>290</v>
      </c>
      <c r="I208" s="132">
        <f>IF(FN_MC!O207="","*",FN_MC!O207)</f>
        <v>0.33333333333333331</v>
      </c>
      <c r="J208" s="132">
        <f>IF(FN_MC!P207="","*",FN_MC!P207)</f>
        <v>4.1666666666666664E-2</v>
      </c>
      <c r="K208" s="141" t="str">
        <f>IF(FN_MC!AK207="","*",FN_MC!AK207)</f>
        <v>TCS2</v>
      </c>
      <c r="L208" s="141" t="str">
        <f>IF(FN_MC!AM207="","*",FN_MC!AM207)</f>
        <v>TCS-TMI</v>
      </c>
      <c r="M208" s="141">
        <f>IF(FN_MC!AP207="","*",FN_MC!AP207)</f>
        <v>290</v>
      </c>
      <c r="N208" s="141" t="str">
        <f>IF(FN_MC!AM207="","*",FN_MC!AM207)</f>
        <v>TCS-TMI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Contrato</v>
      </c>
      <c r="C209" s="99" t="str">
        <f>IF(FN_MC!S208="","*",FN_MC!S208)</f>
        <v>FERRONORTE</v>
      </c>
      <c r="D209" s="99" t="str">
        <f>IF(FN_MC!T208="","*",FN_MC!T208)</f>
        <v>TMI-TCS</v>
      </c>
      <c r="E209" s="99" t="str">
        <f>IF(FN_MC!D208="","*",FN_MC!D208)</f>
        <v>MOD FN</v>
      </c>
      <c r="F209" s="99" t="str">
        <f>IF(FN_MC!H208="","*",FN_MC!H208)</f>
        <v>-</v>
      </c>
      <c r="G209" s="99" t="str">
        <f>IF(FN_MC!M208="","*",FN_MC!M208)</f>
        <v>TID-TVI</v>
      </c>
      <c r="H209" s="154">
        <f>IF(FN_MC!K208="","*",FN_MC!K208)</f>
        <v>215</v>
      </c>
      <c r="I209" s="132">
        <f>IF(FN_MC!O208="","*",FN_MC!O208)</f>
        <v>0.375</v>
      </c>
      <c r="J209" s="132">
        <f>IF(FN_MC!P208="","*",FN_MC!P208)</f>
        <v>0.125</v>
      </c>
      <c r="K209" s="141" t="str">
        <f>IF(FN_MC!AK208="","*",FN_MC!AK208)</f>
        <v>-</v>
      </c>
      <c r="L209" s="141" t="str">
        <f>IF(FN_MC!AM208="","*",FN_MC!AM208)</f>
        <v>TID-TVI</v>
      </c>
      <c r="M209" s="141">
        <f>IF(FN_MC!AP208="","*",FN_MC!AP208)</f>
        <v>215</v>
      </c>
      <c r="N209" s="141" t="str">
        <f>IF(FN_MC!AM208="","*",FN_MC!AM208)</f>
        <v>TID-TVI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Contrato</v>
      </c>
      <c r="C210" s="99" t="str">
        <f>IF(FN_MC!S209="","*",FN_MC!S209)</f>
        <v>FERRONORTE</v>
      </c>
      <c r="D210" s="99" t="str">
        <f>IF(FN_MC!T209="","*",FN_MC!T209)</f>
        <v>TMI-TCS</v>
      </c>
      <c r="E210" s="99" t="str">
        <f>IF(FN_MC!D209="","*",FN_MC!D209)</f>
        <v>W50</v>
      </c>
      <c r="F210" s="99" t="str">
        <f>IF(FN_MC!H209="","*",FN_MC!H209)</f>
        <v>TCS2</v>
      </c>
      <c r="G210" s="99" t="str">
        <f>IF(FN_MC!M209="","*",FN_MC!M209)</f>
        <v>TID-TVI</v>
      </c>
      <c r="H210" s="154">
        <f>IF(FN_MC!K209="","*",FN_MC!K209)</f>
        <v>215</v>
      </c>
      <c r="I210" s="132">
        <f>IF(FN_MC!O209="","*",FN_MC!O209)</f>
        <v>0.33333333333333331</v>
      </c>
      <c r="J210" s="132">
        <f>IF(FN_MC!P209="","*",FN_MC!P209)</f>
        <v>6.9444444444444447E-4</v>
      </c>
      <c r="K210" s="141" t="str">
        <f>IF(FN_MC!AK209="","*",FN_MC!AK209)</f>
        <v>TCS2</v>
      </c>
      <c r="L210" s="141" t="str">
        <f>IF(FN_MC!AM209="","*",FN_MC!AM209)</f>
        <v>TID-TVI</v>
      </c>
      <c r="M210" s="141">
        <f>IF(FN_MC!AP209="","*",FN_MC!AP209)</f>
        <v>215</v>
      </c>
      <c r="N210" s="141" t="str">
        <f>IF(FN_MC!AM209="","*",FN_MC!AM209)</f>
        <v>TID-TVI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Oportunidade</v>
      </c>
      <c r="C211" s="99" t="str">
        <f>IF(FN_MC!S210="","*",FN_MC!S210)</f>
        <v>MALHA CENTRAL</v>
      </c>
      <c r="D211" s="99" t="str">
        <f>IF(FN_MC!T210="","*",FN_MC!T210)</f>
        <v>RAMAL</v>
      </c>
      <c r="E211" s="99" t="str">
        <f>IF(FN_MC!D210="","*",FN_MC!D210)</f>
        <v>E17</v>
      </c>
      <c r="F211" s="99" t="str">
        <f>IF(FN_MC!H210="","*",FN_MC!H210)</f>
        <v>ZDK2</v>
      </c>
      <c r="G211" s="99" t="str">
        <f>IF(FN_MC!M210="","*",FN_MC!M210)</f>
        <v>ZVT-ZDK</v>
      </c>
      <c r="H211" s="154">
        <f>IF(FN_MC!K210="","*",FN_MC!K210)</f>
        <v>244</v>
      </c>
      <c r="I211" s="132">
        <f>IF(FN_MC!O210="","*",FN_MC!O210)</f>
        <v>0.41666666666666669</v>
      </c>
      <c r="J211" s="132">
        <f>IF(FN_MC!P210="","*",FN_MC!P210)</f>
        <v>0.125</v>
      </c>
      <c r="K211" s="141" t="str">
        <f>IF(FN_MC!AK210="","*",FN_MC!AK210)</f>
        <v>ZDK2</v>
      </c>
      <c r="L211" s="141" t="str">
        <f>IF(FN_MC!AM210="","*",FN_MC!AM210)</f>
        <v>ZVT-ZDK</v>
      </c>
      <c r="M211" s="141">
        <f>IF(FN_MC!AP210="","*",FN_MC!AP210)</f>
        <v>244</v>
      </c>
      <c r="N211" s="141" t="str">
        <f>IF(FN_MC!AM210="","*",FN_MC!AM210)</f>
        <v>ZVT-ZDK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Oportunidade</v>
      </c>
      <c r="C212" s="99" t="str">
        <f>IF(FN_MC!S211="","*",FN_MC!S211)</f>
        <v>MALHA CENTRAL</v>
      </c>
      <c r="D212" s="99" t="str">
        <f>IF(FN_MC!T211="","*",FN_MC!T211)</f>
        <v>RAMAL</v>
      </c>
      <c r="E212" s="99" t="str">
        <f>IF(FN_MC!D211="","*",FN_MC!D211)</f>
        <v>E18</v>
      </c>
      <c r="F212" s="99" t="str">
        <f>IF(FN_MC!H211="","*",FN_MC!H211)</f>
        <v>ZIQ-ZQY</v>
      </c>
      <c r="G212" s="99" t="str">
        <f>IF(FN_MC!M211="","*",FN_MC!M211)</f>
        <v>ZIQ-ZQY</v>
      </c>
      <c r="H212" s="154">
        <f>IF(FN_MC!K211="","*",FN_MC!K211)</f>
        <v>175</v>
      </c>
      <c r="I212" s="132">
        <f>IF(FN_MC!O211="","*",FN_MC!O211)</f>
        <v>0.35416666666666669</v>
      </c>
      <c r="J212" s="132">
        <f>IF(FN_MC!P211="","*",FN_MC!P211)</f>
        <v>0.125</v>
      </c>
      <c r="K212" s="141" t="str">
        <f>IF(FN_MC!AK211="","*",FN_MC!AK211)</f>
        <v>ZIQ-ZQY</v>
      </c>
      <c r="L212" s="141" t="str">
        <f>IF(FN_MC!AM211="","*",FN_MC!AM211)</f>
        <v>ZIQ-ZQY</v>
      </c>
      <c r="M212" s="141">
        <f>IF(FN_MC!AP211="","*",FN_MC!AP211)</f>
        <v>175</v>
      </c>
      <c r="N212" s="141" t="str">
        <f>IF(FN_MC!AM211="","*",FN_MC!AM211)</f>
        <v>ZIQ-ZQY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*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*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*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*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*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*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*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1612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2" day="13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workbookViewId="0">
      <selection activeCell="C3011" sqref="C3011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10.5703125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80"/>
      <c r="B1" s="381"/>
      <c r="C1" s="382"/>
      <c r="L1" s="101"/>
      <c r="M1" s="124"/>
      <c r="N1" s="288"/>
      <c r="O1" s="288"/>
      <c r="P1" s="170"/>
      <c r="Q1" s="383" t="s">
        <v>1218</v>
      </c>
      <c r="R1" s="384"/>
      <c r="U1" s="102"/>
      <c r="V1" s="385" t="s">
        <v>1613</v>
      </c>
      <c r="W1" s="385"/>
      <c r="X1" s="385"/>
      <c r="Y1" s="104"/>
    </row>
    <row r="2" spans="1:25" s="100" customFormat="1" ht="11.25" customHeight="1">
      <c r="A2" s="105" t="s">
        <v>1614</v>
      </c>
      <c r="B2" s="105" t="s">
        <v>1609</v>
      </c>
      <c r="C2" s="105" t="s">
        <v>603</v>
      </c>
      <c r="D2" s="106" t="s">
        <v>1170</v>
      </c>
      <c r="E2" s="106" t="s">
        <v>1171</v>
      </c>
      <c r="F2" s="106" t="s">
        <v>1608</v>
      </c>
      <c r="G2" s="106" t="s">
        <v>1016</v>
      </c>
      <c r="H2" s="106" t="s">
        <v>1159</v>
      </c>
      <c r="I2" s="106" t="s">
        <v>1161</v>
      </c>
      <c r="J2" s="106" t="s">
        <v>1162</v>
      </c>
      <c r="K2" s="106" t="s">
        <v>1165</v>
      </c>
      <c r="L2" s="106" t="s">
        <v>7</v>
      </c>
      <c r="M2" s="126" t="s">
        <v>3</v>
      </c>
      <c r="N2" s="289" t="s">
        <v>1163</v>
      </c>
      <c r="O2" s="289" t="s">
        <v>1164</v>
      </c>
      <c r="P2" s="106"/>
      <c r="Q2" s="127" t="s">
        <v>1166</v>
      </c>
      <c r="R2" s="127" t="s">
        <v>1167</v>
      </c>
      <c r="S2" s="107" t="s">
        <v>1168</v>
      </c>
      <c r="T2" s="107" t="s">
        <v>1615</v>
      </c>
      <c r="U2" s="108" t="s">
        <v>1173</v>
      </c>
      <c r="V2" s="103">
        <f ca="1">TODAY()-1</f>
        <v>46006</v>
      </c>
      <c r="W2" s="103">
        <f ca="1">V2-1</f>
        <v>46005</v>
      </c>
      <c r="X2" s="103">
        <f ca="1">W2-1</f>
        <v>46004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 t="str">
        <f ca="1">_xlfn.XLOOKUP(G4&amp;$W$2,BS_CONTROLE[CHAVE],BS_CONTROLE[Quantidade_11],"-")</f>
        <v>-</v>
      </c>
      <c r="X4" s="112">
        <f ca="1">_xlfn.XLOOKUP(G4&amp;$X$2,BS_CONTROLE[CHAVE],BS_CONTROLE[Quantidade_11],"-")</f>
        <v>0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 t="str">
        <f ca="1">_xlfn.XLOOKUP(G5&amp;$V$2,BS_CONTROLE[CHAVE],BS_CONTROLE[Quantidade_11],"-")</f>
        <v>-</v>
      </c>
      <c r="W5" s="112" t="str">
        <f ca="1">_xlfn.XLOOKUP(G5&amp;$W$2,BS_CONTROLE[CHAVE],BS_CONTROLE[Quantidade_11],"-")</f>
        <v>-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>
        <f ca="1">_xlfn.XLOOKUP(G7&amp;$V$2,BS_CONTROLE[CHAVE],BS_CONTROLE[Quantidade_11],"-")</f>
        <v>200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1055</v>
      </c>
      <c r="W8" s="112">
        <f ca="1">_xlfn.XLOOKUP(G8&amp;$W$2,BS_CONTROLE[CHAVE],BS_CONTROLE[Quantidade_11],"-")</f>
        <v>324</v>
      </c>
      <c r="X8" s="112">
        <f ca="1">_xlfn.XLOOKUP(G8&amp;$X$2,BS_CONTROLE[CHAVE],BS_CONTROLE[Quantidade_11],"-")</f>
        <v>0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1140</v>
      </c>
      <c r="W11" s="112">
        <f ca="1">_xlfn.XLOOKUP(G11&amp;$W$2,BS_CONTROLE[CHAVE],BS_CONTROLE[Quantidade_11],"-")</f>
        <v>1090</v>
      </c>
      <c r="X11" s="112">
        <f ca="1">_xlfn.XLOOKUP(G11&amp;$X$2,BS_CONTROLE[CHAVE],BS_CONTROLE[Quantidade_11],"-")</f>
        <v>1070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 t="str">
        <f ca="1">_xlfn.XLOOKUP(G13&amp;$W$2,BS_CONTROLE[CHAVE],BS_CONTROLE[Quantidade_11],"-")</f>
        <v>-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OPORTUNIDADE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>
        <f ca="1">_xlfn.XLOOKUP(G16&amp;$X$2,BS_CONTROLE[CHAVE],BS_CONTROLE[Quantidade_11],"-")</f>
        <v>2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>
        <f ca="1">_xlfn.XLOOKUP(G17&amp;$V$2,BS_CONTROLE[CHAVE],BS_CONTROLE[Quantidade_11],"-")</f>
        <v>200</v>
      </c>
      <c r="W17" s="112" t="str">
        <f ca="1">_xlfn.XLOOKUP(G17&amp;$W$2,BS_CONTROLE[CHAVE],BS_CONTROLE[Quantidade_11],"-")</f>
        <v>-</v>
      </c>
      <c r="X17" s="112" t="str">
        <f ca="1">_xlfn.XLOOKUP(G17&amp;$X$2,BS_CONTROLE[CHAVE],BS_CONTROLE[Quantidade_11],"-")</f>
        <v>-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 t="str">
        <f ca="1">_xlfn.XLOOKUP(G18&amp;$W$2,BS_CONTROLE[CHAVE],BS_CONTROLE[Quantidade_11],"-")</f>
        <v>-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8.3333333333333329E-2</v>
      </c>
      <c r="S20" s="110" t="str">
        <f>IF(FN_MC!Q22="","*",CONCATENATE(FN_MC!Q22," ",FN_MC!R22))</f>
        <v>1000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 t="str">
        <f ca="1">_xlfn.XLOOKUP(G20&amp;$V$2,BS_CONTROLE[CHAVE],BS_CONTROLE[Quantidade_11],"-")</f>
        <v>-</v>
      </c>
      <c r="W20" s="112" t="str">
        <f ca="1">_xlfn.XLOOKUP(G20&amp;$W$2,BS_CONTROLE[CHAVE],BS_CONTROLE[Quantidade_11],"-")</f>
        <v>-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6.3888888888888884E-2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1130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1055</v>
      </c>
      <c r="W24" s="112">
        <f ca="1">_xlfn.XLOOKUP(G24&amp;$W$2,BS_CONTROLE[CHAVE],BS_CONTROLE[Quantidade_11],"-")</f>
        <v>324</v>
      </c>
      <c r="X24" s="112">
        <f ca="1">_xlfn.XLOOKUP(G24&amp;$X$2,BS_CONTROLE[CHAVE],BS_CONTROLE[Quantidade_11],"-")</f>
        <v>0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 t="str">
        <f ca="1">_xlfn.XLOOKUP(G25&amp;$V$2,BS_CONTROLE[CHAVE],BS_CONTROLE[Quantidade_11],"-")</f>
        <v>-</v>
      </c>
      <c r="W25" s="112" t="str">
        <f ca="1">_xlfn.XLOOKUP(G25&amp;$W$2,BS_CONTROLE[CHAVE],BS_CONTROLE[Quantidade_11],"-")</f>
        <v>-</v>
      </c>
      <c r="X25" s="112" t="str">
        <f ca="1">_xlfn.XLOOKUP(G25&amp;$X$2,BS_CONTROLE[CHAVE],BS_CONTROLE[Quantidade_11],"-")</f>
        <v>-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0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 t="str">
        <f ca="1">_xlfn.XLOOKUP(G29&amp;$W$2,BS_CONTROLE[CHAVE],BS_CONTROLE[Quantidade_11],"-")</f>
        <v>-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SIM</v>
      </c>
      <c r="B32" s="109" t="str">
        <f>IF(FN_MC!X34="","*",FN_MC!X34)</f>
        <v>Contrato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0.125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>
        <f ca="1">_xlfn.XLOOKUP(G32&amp;$X$2,BS_CONTROLE[CHAVE],BS_CONTROLE[Quantidade_11],"-")</f>
        <v>2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 t="str">
        <f ca="1">_xlfn.XLOOKUP(G33&amp;$W$2,BS_CONTROLE[CHAVE],BS_CONTROLE[Quantidade_11],"-")</f>
        <v>-</v>
      </c>
      <c r="X33" s="112">
        <f ca="1">_xlfn.XLOOKUP(G33&amp;$X$2,BS_CONTROLE[CHAVE],BS_CONTROLE[Quantidade_11],"-")</f>
        <v>0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 t="str">
        <f ca="1">_xlfn.XLOOKUP(G34&amp;$V$2,BS_CONTROLE[CHAVE],BS_CONTROLE[Quantidade_11],"-")</f>
        <v>-</v>
      </c>
      <c r="W34" s="112" t="str">
        <f ca="1">_xlfn.XLOOKUP(G34&amp;$W$2,BS_CONTROLE[CHAVE],BS_CONTROLE[Quantidade_11],"-")</f>
        <v>-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>
        <f ca="1">_xlfn.XLOOKUP(G37&amp;$V$2,BS_CONTROLE[CHAVE],BS_CONTROLE[Quantidade_11],"-")</f>
        <v>200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1055</v>
      </c>
      <c r="W39" s="112">
        <f ca="1">_xlfn.XLOOKUP(G39&amp;$W$2,BS_CONTROLE[CHAVE],BS_CONTROLE[Quantidade_11],"-")</f>
        <v>324</v>
      </c>
      <c r="X39" s="112">
        <f ca="1">_xlfn.XLOOKUP(G39&amp;$X$2,BS_CONTROLE[CHAVE],BS_CONTROLE[Quantidade_11],"-")</f>
        <v>0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0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SIM</v>
      </c>
      <c r="B44" s="109" t="str">
        <f>IF(FN_MC!X46="","*",FN_MC!X46)</f>
        <v>Contrato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0.125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 t="str">
        <f ca="1">_xlfn.XLOOKUP(G44&amp;$W$2,BS_CONTROLE[CHAVE],BS_CONTROLE[Quantidade_11],"-")</f>
        <v>-</v>
      </c>
      <c r="X44" s="112">
        <f ca="1">_xlfn.XLOOKUP(G44&amp;$X$2,BS_CONTROLE[CHAVE],BS_CONTROLE[Quantidade_11],"-")</f>
        <v>0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 t="str">
        <f ca="1">_xlfn.XLOOKUP(G45&amp;$W$2,BS_CONTROLE[CHAVE],BS_CONTROLE[Quantidade_11],"-")</f>
        <v>-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Contrato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0.16666666666666666</v>
      </c>
      <c r="S47" s="110" t="str">
        <f>IF(FN_MC!Q49="","*",CONCATENATE(FN_MC!Q49," ",FN_MC!R49))</f>
        <v>3000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 t="str">
        <f ca="1">_xlfn.XLOOKUP(G47&amp;$V$2,BS_CONTROLE[CHAVE],BS_CONTROLE[Quantidade_11],"-")</f>
        <v>-</v>
      </c>
      <c r="W47" s="112" t="str">
        <f ca="1">_xlfn.XLOOKUP(G47&amp;$W$2,BS_CONTROLE[CHAVE],BS_CONTROLE[Quantidade_11],"-")</f>
        <v>-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1055</v>
      </c>
      <c r="W50" s="112">
        <f ca="1">_xlfn.XLOOKUP(G50&amp;$W$2,BS_CONTROLE[CHAVE],BS_CONTROLE[Quantidade_11],"-")</f>
        <v>324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1140</v>
      </c>
      <c r="W52" s="112">
        <f ca="1">_xlfn.XLOOKUP(G52&amp;$W$2,BS_CONTROLE[CHAVE],BS_CONTROLE[Quantidade_11],"-")</f>
        <v>1090</v>
      </c>
      <c r="X52" s="112">
        <f ca="1">_xlfn.XLOOKUP(G52&amp;$X$2,BS_CONTROLE[CHAVE],BS_CONTROLE[Quantidade_11],"-")</f>
        <v>1070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0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15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 t="str">
        <f ca="1">_xlfn.XLOOKUP(G57&amp;$W$2,BS_CONTROLE[CHAVE],BS_CONTROLE[Quantidade_11],"-")</f>
        <v>-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3000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0.125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1055</v>
      </c>
      <c r="W64" s="112">
        <f ca="1">_xlfn.XLOOKUP(G64&amp;$W$2,BS_CONTROLE[CHAVE],BS_CONTROLE[Quantidade_11],"-")</f>
        <v>324</v>
      </c>
      <c r="X64" s="112">
        <f ca="1">_xlfn.XLOOKUP(G64&amp;$X$2,BS_CONTROLE[CHAVE],BS_CONTROLE[Quantidade_11],"-")</f>
        <v>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6.25E-2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0.14583333333333334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1140</v>
      </c>
      <c r="W68" s="112">
        <f ca="1">_xlfn.XLOOKUP(G68&amp;$W$2,BS_CONTROLE[CHAVE],BS_CONTROLE[Quantidade_11],"-")</f>
        <v>1090</v>
      </c>
      <c r="X68" s="112">
        <f ca="1">_xlfn.XLOOKUP(G68&amp;$X$2,BS_CONTROLE[CHAVE],BS_CONTROLE[Quantidade_11],"-")</f>
        <v>1070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Contrato</v>
      </c>
      <c r="C73" s="109" t="str">
        <f>IF(FN_MC!Z75="","*",FN_MC!Z75)</f>
        <v>P0</v>
      </c>
      <c r="D73" s="110" t="str">
        <f>IF(FN_MC!S75="","*",FN_MC!S75)</f>
        <v>FERRONORTE</v>
      </c>
      <c r="E73" s="110" t="str">
        <f>IF(FN_MC!T75="","*",FN_MC!T75)</f>
        <v>TMI-TCS</v>
      </c>
      <c r="F73" s="110" t="str">
        <f>IF(FN_MC!B75="","*",FN_MC!B75)</f>
        <v>*</v>
      </c>
      <c r="G73" s="110" t="str">
        <f>IF(FN_MC!D75="","*",FN_MC!D75)</f>
        <v>MOD FN</v>
      </c>
      <c r="H73" s="110" t="str">
        <f>IF(FN_MC!F75="","*",FN_MC!F75)</f>
        <v>BLOCO</v>
      </c>
      <c r="I73" s="110" t="str">
        <f>IF(FN_MC!H75="","*",FN_MC!H75)</f>
        <v>-</v>
      </c>
      <c r="J73" s="110" t="str">
        <f>IF(FN_MC!I75="","*",FN_MC!I75)</f>
        <v>-</v>
      </c>
      <c r="K73" s="110" t="str">
        <f>IF(FN_MC!M75="","*",FN_MC!M75)</f>
        <v>TJA-TCS</v>
      </c>
      <c r="L73" s="110" t="str">
        <f>IF(FN_MC!N75="","*",FN_MC!N75)</f>
        <v>TJA277</v>
      </c>
      <c r="M73" s="111">
        <f>IF(FN_MC!J75="","*",FN_MC!J75)</f>
        <v>74</v>
      </c>
      <c r="N73" s="290">
        <f>IF(FN_MC!K75="","*",FN_MC!K75)</f>
        <v>273</v>
      </c>
      <c r="O73" s="290">
        <f>IF(FN_MC!L75="","*",FN_MC!L75)</f>
        <v>267</v>
      </c>
      <c r="P73" s="111"/>
      <c r="Q73" s="128">
        <f>IF(FN_MC!O75="","*",FN_MC!O75)</f>
        <v>0.375</v>
      </c>
      <c r="R73" s="128">
        <f>IF(FN_MC!P75="","*",FN_MC!P75)</f>
        <v>0.125</v>
      </c>
      <c r="S73" s="110" t="str">
        <f>IF(FN_MC!Q75="","*",CONCATENATE(FN_MC!Q75," ",FN_MC!R75))</f>
        <v>1 BINÁRIO</v>
      </c>
      <c r="T73" s="110" t="str">
        <f>IF(FN_MC!V75="","*",FN_MC!V75)</f>
        <v>Guilherme</v>
      </c>
      <c r="U73" s="110" t="str">
        <f>IF(FN_MC!W75="","*",FN_MC!W75)</f>
        <v>Bloco modernização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OPORTUNIDADE</v>
      </c>
      <c r="B75" s="109" t="str">
        <f>IF(FN_MC!X77="","*",FN_MC!X77)</f>
        <v>Oportunidade</v>
      </c>
      <c r="C75" s="109" t="str">
        <f>IF(FN_MC!Z77="","*",FN_MC!Z77)</f>
        <v>P0</v>
      </c>
      <c r="D75" s="110" t="str">
        <f>IF(FN_MC!S77="","*",FN_MC!S77)</f>
        <v>FERRONORTE</v>
      </c>
      <c r="E75" s="110" t="str">
        <f>IF(FN_MC!T77="","*",FN_MC!T77)</f>
        <v>TGR-TRO</v>
      </c>
      <c r="F75" s="110">
        <f>IF(FN_MC!B77="","*",FN_MC!B77)</f>
        <v>45997</v>
      </c>
      <c r="G75" s="110" t="str">
        <f>IF(FN_MC!D77="","*",FN_MC!D77)</f>
        <v>W70</v>
      </c>
      <c r="H75" s="110" t="str">
        <f>IF(FN_MC!F77="","*",FN_MC!F77)</f>
        <v>PDM - PEDRA - DESCARGA</v>
      </c>
      <c r="I75" s="110" t="str">
        <f>IF(FN_MC!H77="","*",FN_MC!H77)</f>
        <v>TAG2</v>
      </c>
      <c r="J75" s="110" t="str">
        <f>IF(FN_MC!I77="","*",FN_MC!I77)</f>
        <v>TAG</v>
      </c>
      <c r="K75" s="110" t="str">
        <f>IF(FN_MC!M77="","*",FN_MC!M77)</f>
        <v>TGR-TBE</v>
      </c>
      <c r="L75" s="110" t="str">
        <f>IF(FN_MC!N77="","*",FN_MC!N77)</f>
        <v>TGR2</v>
      </c>
      <c r="M75" s="111">
        <f>IF(FN_MC!J77="","*",FN_MC!J77)</f>
        <v>98</v>
      </c>
      <c r="N75" s="290">
        <f>IF(FN_MC!K77="","*",FN_MC!K77)</f>
        <v>529</v>
      </c>
      <c r="O75" s="290">
        <f>IF(FN_MC!L77="","*",FN_MC!L77)</f>
        <v>528</v>
      </c>
      <c r="P75" s="111"/>
      <c r="Q75" s="128">
        <f>IF(FN_MC!O77="","*",FN_MC!O77)</f>
        <v>0.375</v>
      </c>
      <c r="R75" s="128">
        <f>IF(FN_MC!P77="","*",FN_MC!P77)</f>
        <v>4.1666666666666664E-2</v>
      </c>
      <c r="S75" s="110" t="str">
        <f>IF(FN_MC!Q77="","*",CONCATENATE(FN_MC!Q77," ",FN_MC!R77))</f>
        <v>15 VAGÕES</v>
      </c>
      <c r="T75" s="110" t="str">
        <f>IF(FN_MC!V77="","*",FN_MC!V77)</f>
        <v xml:space="preserve">elton </v>
      </c>
      <c r="U75" s="110" t="str">
        <f>IF(FN_MC!W77="","*",FN_MC!W77)</f>
        <v xml:space="preserve">Descarga de pedra </v>
      </c>
      <c r="V75" s="112">
        <f ca="1">_xlfn.XLOOKUP(G75&amp;$V$2,BS_CONTROLE[CHAVE],BS_CONTROLE[Quantidade_11],"-")</f>
        <v>16</v>
      </c>
      <c r="W75" s="112" t="str">
        <f ca="1">_xlfn.XLOOKUP(G75&amp;$W$2,BS_CONTROLE[CHAVE],BS_CONTROLE[Quantidade_11],"-")</f>
        <v>-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P1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440TVL</v>
      </c>
      <c r="J76" s="110" t="str">
        <f>IF(FN_MC!I78="","*",FN_MC!I78)</f>
        <v>-</v>
      </c>
      <c r="K76" s="110" t="str">
        <f>IF(FN_MC!M78="","*",FN_MC!M78)</f>
        <v>TPC-TVL</v>
      </c>
      <c r="L76" s="110" t="str">
        <f>IF(FN_MC!N78="","*",FN_MC!N78)</f>
        <v>440TVL</v>
      </c>
      <c r="M76" s="111">
        <f>IF(FN_MC!J78="","*",FN_MC!J78)</f>
        <v>74</v>
      </c>
      <c r="N76" s="290">
        <f>IF(FN_MC!K78="","*",FN_MC!K78)</f>
        <v>446</v>
      </c>
      <c r="O76" s="290">
        <f>IF(FN_MC!L78="","*",FN_MC!L78)</f>
        <v>445.7</v>
      </c>
      <c r="P76" s="111"/>
      <c r="Q76" s="128">
        <f>IF(FN_MC!O78="","*",FN_MC!O78)</f>
        <v>0.33333333333333331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Condicinado à temperatura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OPORTUNIDADE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W48</v>
      </c>
      <c r="H77" s="110" t="str">
        <f>IF(FN_MC!F79="","*",FN_MC!F79)</f>
        <v>MECANIZAÇÃO - DOL</v>
      </c>
      <c r="I77" s="110" t="str">
        <f>IF(FN_MC!H79="","*",FN_MC!H79)</f>
        <v>TOM2</v>
      </c>
      <c r="J77" s="110" t="str">
        <f>IF(FN_MC!I79="","*",FN_MC!I79)</f>
        <v>TOM2</v>
      </c>
      <c r="K77" s="110" t="str">
        <f>IF(FN_MC!M79="","*",FN_MC!M79)</f>
        <v>TOM-TPC</v>
      </c>
      <c r="L77" s="110" t="str">
        <f>IF(FN_MC!N79="","*",FN_MC!N79)</f>
        <v>TOM416</v>
      </c>
      <c r="M77" s="111">
        <f>IF(FN_MC!J79="","*",FN_MC!J79)</f>
        <v>74</v>
      </c>
      <c r="N77" s="290">
        <f>IF(FN_MC!K79="","*",FN_MC!K79)</f>
        <v>412</v>
      </c>
      <c r="O77" s="290" t="str">
        <f>IF(FN_MC!L79="","*",FN_MC!L79)</f>
        <v>-</v>
      </c>
      <c r="P77" s="111"/>
      <c r="Q77" s="128">
        <f>IF(FN_MC!O79="","*",FN_MC!O79)</f>
        <v>0.35416666666666669</v>
      </c>
      <c r="R77" s="128">
        <f>IF(FN_MC!P79="","*",FN_MC!P79)</f>
        <v>8.3333333333333329E-2</v>
      </c>
      <c r="S77" s="110" t="str">
        <f>IF(FN_MC!Q79="","*",CONCATENATE(FN_MC!Q79," ",FN_MC!R79))</f>
        <v>1000 M</v>
      </c>
      <c r="T77" s="110" t="str">
        <f>IF(FN_MC!V79="","*",FN_MC!V79)</f>
        <v>Saulo</v>
      </c>
      <c r="U77" s="110" t="str">
        <f>IF(FN_MC!W79="","*",FN_MC!W79)</f>
        <v>Serviços de desguarnecimento de ombro de lastro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440TVL</v>
      </c>
      <c r="J78" s="110" t="str">
        <f>IF(FN_MC!I80="","*",FN_MC!I80)</f>
        <v>-</v>
      </c>
      <c r="K78" s="110" t="str">
        <f>IF(FN_MC!M80="","*",FN_MC!M80)</f>
        <v>TPC-TVL</v>
      </c>
      <c r="L78" s="110" t="str">
        <f>IF(FN_MC!N80="","*",FN_MC!N80)</f>
        <v>440TVL</v>
      </c>
      <c r="M78" s="111">
        <f>IF(FN_MC!J80="","*",FN_MC!J80)</f>
        <v>74</v>
      </c>
      <c r="N78" s="290">
        <f>IF(FN_MC!K80="","*",FN_MC!K80)</f>
        <v>446</v>
      </c>
      <c r="O78" s="290">
        <f>IF(FN_MC!L80="","*",FN_MC!L80)</f>
        <v>445.7</v>
      </c>
      <c r="P78" s="111"/>
      <c r="Q78" s="128">
        <f>IF(FN_MC!O80="","*",FN_MC!O80)</f>
        <v>0.33333333333333331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 t="str">
        <f ca="1">_xlfn.XLOOKUP(G78&amp;$V$2,BS_CONTROLE[CHAVE],BS_CONTROLE[Quantidade_11],"-")</f>
        <v>-</v>
      </c>
      <c r="W78" s="112" t="str">
        <f ca="1">_xlfn.XLOOKUP(G78&amp;$W$2,BS_CONTROLE[CHAVE],BS_CONTROLE[Quantidade_11],"-")</f>
        <v>-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IF(FN_MC!Y81="","*",FN_MC!Y81)</f>
        <v>OPORTUNIDADE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 (TRC1)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197</v>
      </c>
      <c r="O80" s="290">
        <f>IF(FN_MC!L82="","*",FN_MC!L82)</f>
        <v>195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1055</v>
      </c>
      <c r="W80" s="112">
        <f ca="1">_xlfn.XLOOKUP(G80&amp;$W$2,BS_CONTROLE[CHAVE],BS_CONTROLE[Quantidade_11],"-")</f>
        <v>324</v>
      </c>
      <c r="X80" s="112">
        <f ca="1">_xlfn.XLOOKUP(G80&amp;$X$2,BS_CONTROLE[CHAVE],BS_CONTROLE[Quantidade_11],"-")</f>
        <v>0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0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310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1140</v>
      </c>
      <c r="W83" s="112">
        <f ca="1">_xlfn.XLOOKUP(G83&amp;$W$2,BS_CONTROLE[CHAVE],BS_CONTROLE[Quantidade_11],"-")</f>
        <v>1090</v>
      </c>
      <c r="X83" s="112">
        <f ca="1">_xlfn.XLOOKUP(G83&amp;$X$2,BS_CONTROLE[CHAVE],BS_CONTROLE[Quantidade_11],"-")</f>
        <v>1070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4.1666666666666664E-2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1055</v>
      </c>
      <c r="W85" s="112">
        <f ca="1">_xlfn.XLOOKUP(G85&amp;$W$2,BS_CONTROLE[CHAVE],BS_CONTROLE[Quantidade_11],"-")</f>
        <v>324</v>
      </c>
      <c r="X85" s="112">
        <f ca="1">_xlfn.XLOOKUP(G85&amp;$X$2,BS_CONTROLE[CHAVE],BS_CONTROLE[Quantidade_11],"-")</f>
        <v>0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309</v>
      </c>
      <c r="O86" s="290">
        <f>IF(FN_MC!L88="","*",FN_MC!L88)</f>
        <v>310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1140</v>
      </c>
      <c r="W86" s="112">
        <f ca="1">_xlfn.XLOOKUP(G86&amp;$W$2,BS_CONTROLE[CHAVE],BS_CONTROLE[Quantidade_11],"-")</f>
        <v>1090</v>
      </c>
      <c r="X86" s="112">
        <f ca="1">_xlfn.XLOOKUP(G86&amp;$X$2,BS_CONTROLE[CHAVE],BS_CONTROLE[Quantidade_11],"-")</f>
        <v>1070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FERRONORTE</v>
      </c>
      <c r="E87" s="110" t="str">
        <f>IF(FN_MC!T89="","*",FN_MC!T89)</f>
        <v>TCS-TGR</v>
      </c>
      <c r="F87" s="110">
        <f>IF(FN_MC!B89="","*",FN_MC!B89)</f>
        <v>45998</v>
      </c>
      <c r="G87" s="110" t="str">
        <f>IF(FN_MC!D89="","*",FN_MC!D89)</f>
        <v>W48</v>
      </c>
      <c r="H87" s="110" t="str">
        <f>IF(FN_MC!F89="","*",FN_MC!F89)</f>
        <v>MECANIZAÇÃO - DOL</v>
      </c>
      <c r="I87" s="110" t="str">
        <f>IF(FN_MC!H89="","*",FN_MC!H89)</f>
        <v>TOM2</v>
      </c>
      <c r="J87" s="110" t="str">
        <f>IF(FN_MC!I89="","*",FN_MC!I89)</f>
        <v>TOM2</v>
      </c>
      <c r="K87" s="110" t="str">
        <f>IF(FN_MC!M89="","*",FN_MC!M89)</f>
        <v>TOM-TPC</v>
      </c>
      <c r="L87" s="110" t="str">
        <f>IF(FN_MC!N89="","*",FN_MC!N89)</f>
        <v>TOM416</v>
      </c>
      <c r="M87" s="111">
        <f>IF(FN_MC!J89="","*",FN_MC!J89)</f>
        <v>74</v>
      </c>
      <c r="N87" s="290">
        <f>IF(FN_MC!K89="","*",FN_MC!K89)</f>
        <v>412</v>
      </c>
      <c r="O87" s="290" t="str">
        <f>IF(FN_MC!L89="","*",FN_MC!L89)</f>
        <v>-</v>
      </c>
      <c r="P87" s="111"/>
      <c r="Q87" s="128">
        <f>IF(FN_MC!O89="","*",FN_MC!O89)</f>
        <v>0.35416666666666669</v>
      </c>
      <c r="R87" s="128">
        <f>IF(FN_MC!P89="","*",FN_MC!P89)</f>
        <v>8.3333333333333329E-2</v>
      </c>
      <c r="S87" s="110" t="str">
        <f>IF(FN_MC!Q89="","*",CONCATENATE(FN_MC!Q89," ",FN_MC!R89))</f>
        <v>1000 M</v>
      </c>
      <c r="T87" s="110" t="str">
        <f>IF(FN_MC!V89="","*",FN_MC!V89)</f>
        <v>Saulo</v>
      </c>
      <c r="U87" s="110" t="str">
        <f>IF(FN_MC!W89="","*",FN_MC!W89)</f>
        <v>Serviços de desguarnecimento de ombro de lastro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*</v>
      </c>
      <c r="C88" s="109" t="str">
        <f>IF(FN_MC!Z90="","*",FN_MC!Z90)</f>
        <v>*</v>
      </c>
      <c r="D88" s="110" t="str">
        <f>IF(FN_MC!S90="","*",FN_MC!S90)</f>
        <v>*</v>
      </c>
      <c r="E88" s="110" t="str">
        <f>IF(FN_MC!T90="","*",FN_MC!T90)</f>
        <v>*</v>
      </c>
      <c r="F88" s="110" t="str">
        <f>IF(FN_MC!B90="","*",FN_MC!B90)</f>
        <v>*</v>
      </c>
      <c r="G88" s="110" t="str">
        <f>IF(FN_MC!D90="","*",FN_MC!D90)</f>
        <v>*</v>
      </c>
      <c r="H88" s="110" t="str">
        <f>IF(FN_MC!F90="","*",FN_MC!F90)</f>
        <v>*</v>
      </c>
      <c r="I88" s="110" t="str">
        <f>IF(FN_MC!H90="","*",FN_MC!H90)</f>
        <v>*</v>
      </c>
      <c r="J88" s="110" t="str">
        <f>IF(FN_MC!I90="","*",FN_MC!I90)</f>
        <v>*</v>
      </c>
      <c r="K88" s="110" t="str">
        <f>IF(FN_MC!M90="","*",FN_MC!M90)</f>
        <v>*</v>
      </c>
      <c r="L88" s="110" t="str">
        <f>IF(FN_MC!N90="","*",FN_MC!N90)</f>
        <v>*</v>
      </c>
      <c r="M88" s="111" t="str">
        <f>IF(FN_MC!J90="","*",FN_MC!J90)</f>
        <v>*</v>
      </c>
      <c r="N88" s="290" t="str">
        <f>IF(FN_MC!K90="","*",FN_MC!K90)</f>
        <v>*</v>
      </c>
      <c r="O88" s="290" t="str">
        <f>IF(FN_MC!L90="","*",FN_MC!L90)</f>
        <v>*</v>
      </c>
      <c r="P88" s="111"/>
      <c r="Q88" s="128" t="str">
        <f>IF(FN_MC!O90="","*",FN_MC!O90)</f>
        <v>*</v>
      </c>
      <c r="R88" s="128" t="str">
        <f>IF(FN_MC!P90="","*",FN_MC!P90)</f>
        <v>*</v>
      </c>
      <c r="S88" s="110" t="str">
        <f>IF(FN_MC!Q90="","*",CONCATENATE(FN_MC!Q90," ",FN_MC!R90))</f>
        <v>*</v>
      </c>
      <c r="T88" s="110" t="str">
        <f>IF(FN_MC!V90="","*",FN_MC!V90)</f>
        <v>*</v>
      </c>
      <c r="U88" s="110" t="str">
        <f>IF(FN_MC!W90="","*",FN_MC!W90)</f>
        <v>*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P0</v>
      </c>
      <c r="D89" s="110" t="str">
        <f>IF(FN_MC!S91="","*",FN_MC!S91)</f>
        <v>FERRONORTE</v>
      </c>
      <c r="E89" s="110" t="str">
        <f>IF(FN_MC!T91="","*",FN_MC!T91)</f>
        <v>TGR-TRO</v>
      </c>
      <c r="F89" s="110">
        <f>IF(FN_MC!B91="","*",FN_MC!B91)</f>
        <v>45999</v>
      </c>
      <c r="G89" s="110" t="str">
        <f>IF(FN_MC!D91="","*",FN_MC!D91)</f>
        <v>W70</v>
      </c>
      <c r="H89" s="110" t="str">
        <f>IF(FN_MC!F91="","*",FN_MC!F91)</f>
        <v>PDM - PEDRA - DESCARGA</v>
      </c>
      <c r="I89" s="110" t="str">
        <f>IF(FN_MC!H91="","*",FN_MC!H91)</f>
        <v>TGR2</v>
      </c>
      <c r="J89" s="110" t="str">
        <f>IF(FN_MC!I91="","*",FN_MC!I91)</f>
        <v>TGR2</v>
      </c>
      <c r="K89" s="110" t="str">
        <f>IF(FN_MC!M91="","*",FN_MC!M91)</f>
        <v>TGR-TBE</v>
      </c>
      <c r="L89" s="110" t="str">
        <f>IF(FN_MC!N91="","*",FN_MC!N91)</f>
        <v>TGR512</v>
      </c>
      <c r="M89" s="111">
        <f>IF(FN_MC!J91="","*",FN_MC!J91)</f>
        <v>98</v>
      </c>
      <c r="N89" s="290">
        <f>IF(FN_MC!K91="","*",FN_MC!K91)</f>
        <v>501.5</v>
      </c>
      <c r="O89" s="290" t="str">
        <f>IF(FN_MC!L91="","*",FN_MC!L91)</f>
        <v>-</v>
      </c>
      <c r="P89" s="111"/>
      <c r="Q89" s="128">
        <f>IF(FN_MC!O91="","*",FN_MC!O91)</f>
        <v>0.39583333333333331</v>
      </c>
      <c r="R89" s="128">
        <f>IF(FN_MC!P91="","*",FN_MC!P91)</f>
        <v>4.1666666666666664E-2</v>
      </c>
      <c r="S89" s="110" t="str">
        <f>IF(FN_MC!Q91="","*",CONCATENATE(FN_MC!Q91," ",FN_MC!R91))</f>
        <v>16 VAGÕES</v>
      </c>
      <c r="T89" s="110" t="str">
        <f>IF(FN_MC!V91="","*",FN_MC!V91)</f>
        <v xml:space="preserve">camila </v>
      </c>
      <c r="U89" s="110" t="str">
        <f>IF(FN_MC!W91="","*",FN_MC!W91)</f>
        <v xml:space="preserve"> Descarga de pedra</v>
      </c>
      <c r="V89" s="112">
        <f ca="1">_xlfn.XLOOKUP(G89&amp;$V$2,BS_CONTROLE[CHAVE],BS_CONTROLE[Quantidade_11],"-")</f>
        <v>16</v>
      </c>
      <c r="W89" s="112" t="str">
        <f ca="1">_xlfn.XLOOKUP(G89&amp;$W$2,BS_CONTROLE[CHAVE],BS_CONTROLE[Quantidade_11],"-")</f>
        <v>-</v>
      </c>
      <c r="X89" s="112">
        <f ca="1">_xlfn.XLOOKUP(G89&amp;$X$2,BS_CONTROLE[CHAVE],BS_CONTROLE[Quantidade_11],"-")</f>
        <v>0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P1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BRUNO (TF-525)</v>
      </c>
      <c r="H90" s="110" t="str">
        <f>IF(FN_MC!F92="","*",FN_MC!F92)</f>
        <v>PDM - SOLDA</v>
      </c>
      <c r="I90" s="110" t="str">
        <f>IF(FN_MC!H92="","*",FN_MC!H92)</f>
        <v>440TVL</v>
      </c>
      <c r="J90" s="110" t="str">
        <f>IF(FN_MC!I92="","*",FN_MC!I92)</f>
        <v>-</v>
      </c>
      <c r="K90" s="110" t="str">
        <f>IF(FN_MC!M92="","*",FN_MC!M92)</f>
        <v>TPC-TVL</v>
      </c>
      <c r="L90" s="110" t="str">
        <f>IF(FN_MC!N92="","*",FN_MC!N92)</f>
        <v>440TVL</v>
      </c>
      <c r="M90" s="111">
        <f>IF(FN_MC!J92="","*",FN_MC!J92)</f>
        <v>74</v>
      </c>
      <c r="N90" s="290">
        <f>IF(FN_MC!K92="","*",FN_MC!K92)</f>
        <v>446</v>
      </c>
      <c r="O90" s="290">
        <f>IF(FN_MC!L92="","*",FN_MC!L92)</f>
        <v>445.7</v>
      </c>
      <c r="P90" s="111"/>
      <c r="Q90" s="128">
        <f>IF(FN_MC!O92="","*",FN_MC!O92)</f>
        <v>0.33333333333333331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Bruno</v>
      </c>
      <c r="U90" s="110" t="str">
        <f>IF(FN_MC!W92="","*",FN_MC!W92)</f>
        <v>Execução de solda - Condicinado à temperatura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P1</v>
      </c>
      <c r="D91" s="110" t="str">
        <f>IF(FN_MC!S93="","*",FN_MC!S93)</f>
        <v>FERRONORTE</v>
      </c>
      <c r="E91" s="110" t="str">
        <f>IF(FN_MC!T93="","*",FN_MC!T93)</f>
        <v>TCS-TGR</v>
      </c>
      <c r="F91" s="110">
        <f>IF(FN_MC!B93="","*",FN_MC!B93)</f>
        <v>45999</v>
      </c>
      <c r="G91" s="110" t="str">
        <f>IF(FN_MC!D93="","*",FN_MC!D93)</f>
        <v>W48</v>
      </c>
      <c r="H91" s="110" t="str">
        <f>IF(FN_MC!F93="","*",FN_MC!F93)</f>
        <v>MECANIZAÇÃO - DOL</v>
      </c>
      <c r="I91" s="110" t="str">
        <f>IF(FN_MC!H93="","*",FN_MC!H93)</f>
        <v>TOM2</v>
      </c>
      <c r="J91" s="110" t="str">
        <f>IF(FN_MC!I93="","*",FN_MC!I93)</f>
        <v>TOM2</v>
      </c>
      <c r="K91" s="110" t="str">
        <f>IF(FN_MC!M93="","*",FN_MC!M93)</f>
        <v>TOM-TPC</v>
      </c>
      <c r="L91" s="110" t="str">
        <f>IF(FN_MC!N93="","*",FN_MC!N93)</f>
        <v>TOM416</v>
      </c>
      <c r="M91" s="111">
        <f>IF(FN_MC!J93="","*",FN_MC!J93)</f>
        <v>74</v>
      </c>
      <c r="N91" s="290">
        <f>IF(FN_MC!K93="","*",FN_MC!K93)</f>
        <v>412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1000 M</v>
      </c>
      <c r="T91" s="110" t="str">
        <f>IF(FN_MC!V93="","*",FN_MC!V93)</f>
        <v>Saulo</v>
      </c>
      <c r="U91" s="110" t="str">
        <f>IF(FN_MC!W93="","*",FN_MC!W93)</f>
        <v>Serviços de desguarnecimento de ombro de lastro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P2</v>
      </c>
      <c r="D92" s="110" t="str">
        <f>IF(FN_MC!S94="","*",FN_MC!S94)</f>
        <v>FERRONORTE</v>
      </c>
      <c r="E92" s="110" t="str">
        <f>IF(FN_MC!T94="","*",FN_MC!T94)</f>
        <v>TCS-TGR</v>
      </c>
      <c r="F92" s="110">
        <f>IF(FN_MC!B94="","*",FN_MC!B94)</f>
        <v>45999</v>
      </c>
      <c r="G92" s="110" t="str">
        <f>IF(FN_MC!D94="","*",FN_MC!D94)</f>
        <v>ELSON (TF-526)</v>
      </c>
      <c r="H92" s="110" t="str">
        <f>IF(FN_MC!F94="","*",FN_MC!F94)</f>
        <v>PDM - SOLDA</v>
      </c>
      <c r="I92" s="110" t="str">
        <f>IF(FN_MC!H94="","*",FN_MC!H94)</f>
        <v>TMR326</v>
      </c>
      <c r="J92" s="110" t="str">
        <f>IF(FN_MC!I94="","*",FN_MC!I94)</f>
        <v>-</v>
      </c>
      <c r="K92" s="110" t="str">
        <f>IF(FN_MC!M94="","*",FN_MC!M94)</f>
        <v>TMR-TLA</v>
      </c>
      <c r="L92" s="110" t="str">
        <f>IF(FN_MC!N94="","*",FN_MC!N94)</f>
        <v>TMR326</v>
      </c>
      <c r="M92" s="111">
        <f>IF(FN_MC!J94="","*",FN_MC!J94)</f>
        <v>74</v>
      </c>
      <c r="N92" s="290">
        <f>IF(FN_MC!K94="","*",FN_MC!K94)</f>
        <v>321</v>
      </c>
      <c r="O92" s="290" t="str">
        <f>IF(FN_MC!L94="","*",FN_MC!L94)</f>
        <v>-</v>
      </c>
      <c r="P92" s="111"/>
      <c r="Q92" s="128">
        <f>IF(FN_MC!O94="","*",FN_MC!O94)</f>
        <v>0.375</v>
      </c>
      <c r="R92" s="128">
        <f>IF(FN_MC!P94="","*",FN_MC!P94)</f>
        <v>6.25E-2</v>
      </c>
      <c r="S92" s="110" t="str">
        <f>IF(FN_MC!Q94="","*",CONCATENATE(FN_MC!Q94," ",FN_MC!R94))</f>
        <v>1 Nº DE SOLDA</v>
      </c>
      <c r="T92" s="110" t="str">
        <f>IF(FN_MC!V94="","*",FN_MC!V94)</f>
        <v>Elson</v>
      </c>
      <c r="U92" s="110" t="str">
        <f>IF(FN_MC!W94="","*",FN_MC!W94)</f>
        <v>Execução de solda - Condicinado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TMI-TCS</v>
      </c>
      <c r="F93" s="110" t="str">
        <f>IF(FN_MC!B95="","*",FN_MC!B95)</f>
        <v>*</v>
      </c>
      <c r="G93" s="110" t="str">
        <f>IF(FN_MC!D95="","*",FN_MC!D95)</f>
        <v>W50</v>
      </c>
      <c r="H93" s="110" t="str">
        <f>IF(FN_MC!F95="","*",FN_MC!F95)</f>
        <v xml:space="preserve">MODERNIZAÇÃO - DORMENTE - CARGA </v>
      </c>
      <c r="I93" s="110" t="str">
        <f>IF(FN_MC!H95="","*",FN_MC!H95)</f>
        <v>TCS</v>
      </c>
      <c r="J93" s="110" t="str">
        <f>IF(FN_MC!I95="","*",FN_MC!I95)</f>
        <v>TCS</v>
      </c>
      <c r="K93" s="110" t="str">
        <f>IF(FN_MC!M95="","*",FN_MC!M95)</f>
        <v>TCS</v>
      </c>
      <c r="L93" s="110" t="str">
        <f>IF(FN_MC!N95="","*",FN_MC!N95)</f>
        <v>TCS2</v>
      </c>
      <c r="M93" s="111">
        <f>IF(FN_MC!J95="","*",FN_MC!J95)</f>
        <v>74</v>
      </c>
      <c r="N93" s="290">
        <f>IF(FN_MC!K95="","*",FN_MC!K95)</f>
        <v>290</v>
      </c>
      <c r="O93" s="290" t="str">
        <f>IF(FN_MC!L95="","*",FN_MC!L95)</f>
        <v>-</v>
      </c>
      <c r="P93" s="111"/>
      <c r="Q93" s="128">
        <f>IF(FN_MC!O95="","*",FN_MC!O95)</f>
        <v>0.5</v>
      </c>
      <c r="R93" s="128">
        <f>IF(FN_MC!P95="","*",FN_MC!P95)</f>
        <v>8.3333333333333329E-2</v>
      </c>
      <c r="S93" s="110" t="str">
        <f>IF(FN_MC!Q95="","*",CONCATENATE(FN_MC!Q95," ",FN_MC!R95))</f>
        <v>25 Nº DE DORMENTES</v>
      </c>
      <c r="T93" s="110" t="str">
        <f>IF(FN_MC!V95="","*",FN_MC!V95)</f>
        <v>Guilherme</v>
      </c>
      <c r="U93" s="110" t="str">
        <f>IF(FN_MC!W95="","*",FN_MC!W95)</f>
        <v>Carregamento  de dormentes TCS</v>
      </c>
      <c r="V93" s="112">
        <f ca="1">_xlfn.XLOOKUP(G93&amp;$V$2,BS_CONTROLE[CHAVE],BS_CONTROLE[Quantidade_11],"-")</f>
        <v>0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Oportunidade</v>
      </c>
      <c r="C94" s="109" t="str">
        <f>IF(FN_MC!Z96="","*",FN_MC!Z96)</f>
        <v>P1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V86</v>
      </c>
      <c r="H94" s="110" t="str">
        <f>IF(FN_MC!F96="","*",FN_MC!F96)</f>
        <v>MECANIZAÇÃO - SOCADORA</v>
      </c>
      <c r="I94" s="110" t="str">
        <f>IF(FN_MC!H96="","*",FN_MC!H96)</f>
        <v>TID2</v>
      </c>
      <c r="J94" s="110" t="str">
        <f>IF(FN_MC!I96="","*",FN_MC!I96)</f>
        <v>TID2</v>
      </c>
      <c r="K94" s="110" t="str">
        <f>IF(FN_MC!M96="","*",FN_MC!M96)</f>
        <v>TID-TVI</v>
      </c>
      <c r="L94" s="110" t="str">
        <f>IF(FN_MC!N96="","*",FN_MC!N96)</f>
        <v>TID201</v>
      </c>
      <c r="M94" s="111">
        <f>IF(FN_MC!J96="","*",FN_MC!J96)</f>
        <v>74</v>
      </c>
      <c r="N94" s="290">
        <f>IF(FN_MC!K96="","*",FN_MC!K96)</f>
        <v>200</v>
      </c>
      <c r="O94" s="290">
        <f>IF(FN_MC!L96="","*",FN_MC!L96)</f>
        <v>194</v>
      </c>
      <c r="P94" s="111"/>
      <c r="Q94" s="128">
        <f>IF(FN_MC!O96="","*",FN_MC!O96)</f>
        <v>0.39583333333333331</v>
      </c>
      <c r="R94" s="128">
        <f>IF(FN_MC!P96="","*",FN_MC!P96)</f>
        <v>6.25E-2</v>
      </c>
      <c r="S94" s="110" t="str">
        <f>IF(FN_MC!Q96="","*",CONCATENATE(FN_MC!Q96," ",FN_MC!R96))</f>
        <v>834 M</v>
      </c>
      <c r="T94" s="110" t="str">
        <f>IF(FN_MC!V96="","*",FN_MC!V96)</f>
        <v>Saulo</v>
      </c>
      <c r="U94" s="110" t="str">
        <f>IF(FN_MC!W96="","*",FN_MC!W96)</f>
        <v>Serviços de socaria mecanizada</v>
      </c>
      <c r="V94" s="112">
        <f ca="1">_xlfn.XLOOKUP(G94&amp;$V$2,BS_CONTROLE[CHAVE],BS_CONTROLE[Quantidade_11],"-")</f>
        <v>1055</v>
      </c>
      <c r="W94" s="112">
        <f ca="1">_xlfn.XLOOKUP(G94&amp;$W$2,BS_CONTROLE[CHAVE],BS_CONTROLE[Quantidade_11],"-")</f>
        <v>324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TMI-TCS</v>
      </c>
      <c r="F95" s="110">
        <f>IF(FN_MC!B97="","*",FN_MC!B97)</f>
        <v>45999</v>
      </c>
      <c r="G95" s="110" t="str">
        <f>IF(FN_MC!D97="","*",FN_MC!D97)</f>
        <v>FRANCISCO (TF-670)</v>
      </c>
      <c r="H95" s="110" t="str">
        <f>IF(FN_MC!F97="","*",FN_MC!F97)</f>
        <v>PDM - SOLDA</v>
      </c>
      <c r="I95" s="110" t="str">
        <f>IF(FN_MC!H97="","*",FN_MC!H97)</f>
        <v>TIN1</v>
      </c>
      <c r="J95" s="110" t="str">
        <f>IF(FN_MC!I97="","*",FN_MC!I97)</f>
        <v>-</v>
      </c>
      <c r="K95" s="110" t="str">
        <f>IF(FN_MC!M97="","*",FN_MC!M97)</f>
        <v>TIN</v>
      </c>
      <c r="L95" s="110" t="str">
        <f>IF(FN_MC!N97="","*",FN_MC!N97)</f>
        <v>TIN1</v>
      </c>
      <c r="M95" s="111">
        <f>IF(FN_MC!J97="","*",FN_MC!J97)</f>
        <v>74</v>
      </c>
      <c r="N95" s="290">
        <f>IF(FN_MC!K97="","*",FN_MC!K97)</f>
        <v>109.1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Heleno</v>
      </c>
      <c r="U95" s="110" t="str">
        <f>IF(FN_MC!W97="","*",FN_MC!W97)</f>
        <v>Execução de solda - Condicinado à temperatura</v>
      </c>
      <c r="V95" s="112" t="str">
        <f ca="1">_xlfn.XLOOKUP(G95&amp;$V$2,BS_CONTROLE[CHAVE],BS_CONTROLE[Quantidade_11],"-")</f>
        <v>-</v>
      </c>
      <c r="W95" s="112" t="str">
        <f ca="1">_xlfn.XLOOKUP(G95&amp;$W$2,BS_CONTROLE[CHAVE],BS_CONTROLE[Quantidade_11],"-")</f>
        <v>-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TMI-TCS</v>
      </c>
      <c r="F96" s="110">
        <f>IF(FN_MC!B98="","*",FN_MC!B98)</f>
        <v>45999</v>
      </c>
      <c r="G96" s="110" t="str">
        <f>IF(FN_MC!D98="","*",FN_MC!D98)</f>
        <v>ANISIO (TF-514)</v>
      </c>
      <c r="H96" s="110" t="str">
        <f>IF(FN_MC!F98="","*",FN_MC!F98)</f>
        <v>PDM - SUBSTITUIÇÃO - TRILHO</v>
      </c>
      <c r="I96" s="110" t="str">
        <f>IF(FN_MC!H98="","*",FN_MC!H98)</f>
        <v>TAP2</v>
      </c>
      <c r="J96" s="110" t="str">
        <f>IF(FN_MC!I98="","*",FN_MC!I98)</f>
        <v>-</v>
      </c>
      <c r="K96" s="110" t="str">
        <f>IF(FN_MC!M98="","*",FN_MC!M98)</f>
        <v>TAP</v>
      </c>
      <c r="L96" s="110" t="str">
        <f>IF(FN_MC!N98="","*",FN_MC!N98)</f>
        <v>TAP2</v>
      </c>
      <c r="M96" s="111">
        <f>IF(FN_MC!J98="","*",FN_MC!J98)</f>
        <v>74</v>
      </c>
      <c r="N96" s="290">
        <f>IF(FN_MC!K98="","*",FN_MC!K98)</f>
        <v>25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6.25E-2</v>
      </c>
      <c r="S96" s="110" t="str">
        <f>IF(FN_MC!Q98="","*",CONCATENATE(FN_MC!Q98," ",FN_MC!R98))</f>
        <v>20 M</v>
      </c>
      <c r="T96" s="110" t="str">
        <f>IF(FN_MC!V98="","*",FN_MC!V98)</f>
        <v>Herbert</v>
      </c>
      <c r="U96" s="110" t="str">
        <f>IF(FN_MC!W98="","*",FN_MC!W98)</f>
        <v xml:space="preserve">Substituição de trilho 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Contrato</v>
      </c>
      <c r="C97" s="109" t="str">
        <f>IF(FN_MC!Z99="","*",FN_MC!Z99)</f>
        <v>P0</v>
      </c>
      <c r="D97" s="110" t="str">
        <f>IF(FN_MC!S99="","*",FN_MC!S99)</f>
        <v>FERRONORTE</v>
      </c>
      <c r="E97" s="110" t="str">
        <f>IF(FN_MC!T99="","*",FN_MC!T99)</f>
        <v>TMI-TCS</v>
      </c>
      <c r="F97" s="110">
        <f>IF(FN_MC!B99="","*",FN_MC!B99)</f>
        <v>45999</v>
      </c>
      <c r="G97" s="110" t="str">
        <f>IF(FN_MC!D99="","*",FN_MC!D99)</f>
        <v>A60</v>
      </c>
      <c r="H97" s="110" t="str">
        <f>IF(FN_MC!F99="","*",FN_MC!F99)</f>
        <v>DETECÇÃO - RONDA 7 DIAS</v>
      </c>
      <c r="I97" s="110" t="str">
        <f>IF(FN_MC!H99="","*",FN_MC!H99)</f>
        <v>TMI</v>
      </c>
      <c r="J97" s="110" t="str">
        <f>IF(FN_MC!I99="","*",FN_MC!I99)</f>
        <v>TCS2</v>
      </c>
      <c r="K97" s="110" t="str">
        <f>IF(FN_MC!M99="","*",FN_MC!M99)</f>
        <v>TMI-TCS</v>
      </c>
      <c r="L97" s="110" t="str">
        <f>IF(FN_MC!N99="","*",FN_MC!N99)</f>
        <v>TMITCS</v>
      </c>
      <c r="M97" s="111">
        <f>IF(FN_MC!J99="","*",FN_MC!J99)</f>
        <v>74</v>
      </c>
      <c r="N97" s="290">
        <f>IF(FN_MC!K99="","*",FN_MC!K99)</f>
        <v>10</v>
      </c>
      <c r="O97" s="290" t="str">
        <f>IF(FN_MC!L99="","*",FN_MC!L99)</f>
        <v>-</v>
      </c>
      <c r="P97" s="111"/>
      <c r="Q97" s="128">
        <f>IF(FN_MC!O99="","*",FN_MC!O99)</f>
        <v>0.33333333333333331</v>
      </c>
      <c r="R97" s="128">
        <f>IF(FN_MC!P99="","*",FN_MC!P99)</f>
        <v>4.1666666666666664E-2</v>
      </c>
      <c r="S97" s="110" t="str">
        <f>IF(FN_MC!Q99="","*",CONCATENATE(FN_MC!Q99," ",FN_MC!R99))</f>
        <v>290 KM</v>
      </c>
      <c r="T97" s="110" t="str">
        <f>IF(FN_MC!V99="","*",FN_MC!V99)</f>
        <v>Miguel</v>
      </c>
      <c r="U97" s="110" t="str">
        <f>IF(FN_MC!W99="","*",FN_MC!W99)</f>
        <v>Ronda 7 dias</v>
      </c>
      <c r="V97" s="112">
        <f ca="1">_xlfn.XLOOKUP(G97&amp;$V$2,BS_CONTROLE[CHAVE],BS_CONTROLE[Quantidade_11],"-")</f>
        <v>200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Oportunidade</v>
      </c>
      <c r="C98" s="109" t="str">
        <f>IF(FN_MC!Z100="","*",FN_MC!Z100)</f>
        <v>P0</v>
      </c>
      <c r="D98" s="110" t="str">
        <f>IF(FN_MC!S100="","*",FN_MC!S100)</f>
        <v>MALHA CENTRAL</v>
      </c>
      <c r="E98" s="110" t="str">
        <f>IF(FN_MC!T100="","*",FN_MC!T100)</f>
        <v>RAMAL</v>
      </c>
      <c r="F98" s="110">
        <f>IF(FN_MC!B100="","*",FN_MC!B100)</f>
        <v>45999</v>
      </c>
      <c r="G98" s="110" t="str">
        <f>IF(FN_MC!D100="","*",FN_MC!D100)</f>
        <v>E17</v>
      </c>
      <c r="H98" s="110" t="str">
        <f>IF(FN_MC!F100="","*",FN_MC!F100)</f>
        <v>CAMINHÃO DE SOLDA</v>
      </c>
      <c r="I98" s="110" t="str">
        <f>IF(FN_MC!H100="","*",FN_MC!H100)</f>
        <v>ZDK1</v>
      </c>
      <c r="J98" s="110" t="str">
        <f>IF(FN_MC!I100="","*",FN_MC!I100)</f>
        <v>ZDK1</v>
      </c>
      <c r="K98" s="110" t="str">
        <f>IF(FN_MC!M100="","*",FN_MC!M100)</f>
        <v>ZDK-ZVT</v>
      </c>
      <c r="L98" s="110" t="str">
        <f>IF(FN_MC!N100="","*",FN_MC!N100)</f>
        <v>ZDK1/ZDKZVT</v>
      </c>
      <c r="M98" s="111">
        <f>IF(FN_MC!J100="","*",FN_MC!J100)</f>
        <v>78</v>
      </c>
      <c r="N98" s="290">
        <f>IF(FN_MC!K100="","*",FN_MC!K100)</f>
        <v>251</v>
      </c>
      <c r="O98" s="290">
        <f>IF(FN_MC!L100="","*",FN_MC!L100)</f>
        <v>244</v>
      </c>
      <c r="P98" s="111"/>
      <c r="Q98" s="128">
        <f>IF(FN_MC!O100="","*",FN_MC!O100)</f>
        <v>0.375</v>
      </c>
      <c r="R98" s="128">
        <f>IF(FN_MC!P100="","*",FN_MC!P100)</f>
        <v>0.125</v>
      </c>
      <c r="S98" s="110" t="str">
        <f>IF(FN_MC!Q100="","*",CONCATENATE(FN_MC!Q100," ",FN_MC!R100))</f>
        <v>3 Nº DE SOLDA</v>
      </c>
      <c r="T98" s="110" t="str">
        <f>IF(FN_MC!V100="","*",FN_MC!V100)</f>
        <v>herbert</v>
      </c>
      <c r="U98" s="110" t="str">
        <f>IF(FN_MC!W100="","*",FN_MC!W100)</f>
        <v>Execução de solda  (Caminhão)</v>
      </c>
      <c r="V98" s="112">
        <f ca="1">_xlfn.XLOOKUP(G98&amp;$V$2,BS_CONTROLE[CHAVE],BS_CONTROLE[Quantidade_11],"-")</f>
        <v>0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Oportunidade</v>
      </c>
      <c r="C99" s="109" t="str">
        <f>IF(FN_MC!Z101="","*",FN_MC!Z101)</f>
        <v>P0</v>
      </c>
      <c r="D99" s="110" t="str">
        <f>IF(FN_MC!S101="","*",FN_MC!S101)</f>
        <v>MALHA CENTRAL</v>
      </c>
      <c r="E99" s="110" t="str">
        <f>IF(FN_MC!T101="","*",FN_MC!T101)</f>
        <v>RAMAL</v>
      </c>
      <c r="F99" s="110">
        <f>IF(FN_MC!B101="","*",FN_MC!B101)</f>
        <v>45999</v>
      </c>
      <c r="G99" s="110" t="str">
        <f>IF(FN_MC!D101="","*",FN_MC!D101)</f>
        <v>V42</v>
      </c>
      <c r="H99" s="110" t="str">
        <f>IF(FN_MC!F101="","*",FN_MC!F101)</f>
        <v>MODERNIZAÇÃO - SOCADORA</v>
      </c>
      <c r="I99" s="110" t="str">
        <f>IF(FN_MC!H101="","*",FN_MC!H101)</f>
        <v>ZGT1</v>
      </c>
      <c r="J99" s="110" t="str">
        <f>IF(FN_MC!I101="","*",FN_MC!I101)</f>
        <v>ZGT1</v>
      </c>
      <c r="K99" s="110" t="str">
        <f>IF(FN_MC!M101="","*",FN_MC!M101)</f>
        <v>ZGT-ZXE</v>
      </c>
      <c r="L99" s="110" t="str">
        <f>IF(FN_MC!N101="","*",FN_MC!N101)</f>
        <v>ZGTZXE</v>
      </c>
      <c r="M99" s="111">
        <f>IF(FN_MC!J101="","*",FN_MC!J101)</f>
        <v>72</v>
      </c>
      <c r="N99" s="290">
        <f>IF(FN_MC!K101="","*",FN_MC!K101)</f>
        <v>310</v>
      </c>
      <c r="O99" s="290">
        <f>IF(FN_MC!L101="","*",FN_MC!L101)</f>
        <v>311</v>
      </c>
      <c r="P99" s="111"/>
      <c r="Q99" s="128">
        <f>IF(FN_MC!O101="","*",FN_MC!O101)</f>
        <v>0.35416666666666669</v>
      </c>
      <c r="R99" s="128">
        <f>IF(FN_MC!P101="","*",FN_MC!P101)</f>
        <v>0.16666666666666666</v>
      </c>
      <c r="S99" s="110" t="str">
        <f>IF(FN_MC!Q101="","*",CONCATENATE(FN_MC!Q101," ",FN_MC!R101))</f>
        <v>800 M</v>
      </c>
      <c r="T99" s="110" t="str">
        <f>IF(FN_MC!V101="","*",FN_MC!V101)</f>
        <v>Ezequiel</v>
      </c>
      <c r="U99" s="110" t="str">
        <f>IF(FN_MC!W101="","*",FN_MC!W101)</f>
        <v>Serviços de socaria mecanizada</v>
      </c>
      <c r="V99" s="112">
        <f ca="1">_xlfn.XLOOKUP(G99&amp;$V$2,BS_CONTROLE[CHAVE],BS_CONTROLE[Quantidade_11],"-")</f>
        <v>1140</v>
      </c>
      <c r="W99" s="112">
        <f ca="1">_xlfn.XLOOKUP(G99&amp;$W$2,BS_CONTROLE[CHAVE],BS_CONTROLE[Quantidade_11],"-")</f>
        <v>1090</v>
      </c>
      <c r="X99" s="112">
        <f ca="1">_xlfn.XLOOKUP(G99&amp;$X$2,BS_CONTROLE[CHAVE],BS_CONTROLE[Quantidade_11],"-")</f>
        <v>1070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P0</v>
      </c>
      <c r="D100" s="110" t="str">
        <f>IF(FN_MC!S102="","*",FN_MC!S102)</f>
        <v>MALHA CENTRAL</v>
      </c>
      <c r="E100" s="110" t="str">
        <f>IF(FN_MC!T102="","*",FN_MC!T102)</f>
        <v>PRV-POV</v>
      </c>
      <c r="F100" s="110">
        <f>IF(FN_MC!B102="","*",FN_MC!B102)</f>
        <v>45999</v>
      </c>
      <c r="G100" s="110" t="str">
        <f>IF(FN_MC!D102="","*",FN_MC!D102)</f>
        <v>W94</v>
      </c>
      <c r="H100" s="110" t="str">
        <f>IF(FN_MC!F102="","*",FN_MC!F102)</f>
        <v>OUTRAS ATIVIDADES</v>
      </c>
      <c r="I100" s="110" t="str">
        <f>IF(FN_MC!H102="","*",FN_MC!H102)</f>
        <v>PUD</v>
      </c>
      <c r="J100" s="110" t="str">
        <f>IF(FN_MC!I102="","*",FN_MC!I102)</f>
        <v>PIT</v>
      </c>
      <c r="K100" s="110" t="str">
        <f>IF(FN_MC!M102="","*",FN_MC!M102)</f>
        <v>PIT-K97</v>
      </c>
      <c r="L100" s="110" t="str">
        <f>IF(FN_MC!N102="","*",FN_MC!N102)</f>
        <v>PITK96</v>
      </c>
      <c r="M100" s="111">
        <f>IF(FN_MC!J102="","*",FN_MC!J102)</f>
        <v>103</v>
      </c>
      <c r="N100" s="290">
        <f>IF(FN_MC!K102="","*",FN_MC!K102)</f>
        <v>2109</v>
      </c>
      <c r="O100" s="290" t="str">
        <f>IF(FN_MC!L102="","*",FN_MC!L102)</f>
        <v>-</v>
      </c>
      <c r="P100" s="111"/>
      <c r="Q100" s="128">
        <f>IF(FN_MC!O102="","*",FN_MC!O102)</f>
        <v>0.375</v>
      </c>
      <c r="R100" s="128">
        <f>IF(FN_MC!P102="","*",FN_MC!P102)</f>
        <v>4.1666666666666664E-2</v>
      </c>
      <c r="S100" s="110" t="str">
        <f>IF(FN_MC!Q102="","*",CONCATENATE(FN_MC!Q102," ",FN_MC!R102))</f>
        <v>1 BINÁRIO</v>
      </c>
      <c r="T100" s="110" t="str">
        <f>IF(FN_MC!V102="","*",FN_MC!V102)</f>
        <v>Lucas</v>
      </c>
      <c r="U100" s="110" t="str">
        <f>IF(FN_MC!W102="","*",FN_MC!W102)</f>
        <v xml:space="preserve">Recolhimento de material 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Contrato</v>
      </c>
      <c r="C103" s="109" t="str">
        <f>IF(FN_MC!Z105="","*",FN_MC!Z105)</f>
        <v>P0</v>
      </c>
      <c r="D103" s="110" t="str">
        <f>IF(FN_MC!S105="","*",FN_MC!S105)</f>
        <v>FERRONORTE</v>
      </c>
      <c r="E103" s="110" t="str">
        <f>IF(FN_MC!T105="","*",FN_MC!T105)</f>
        <v>TGR-TRO</v>
      </c>
      <c r="F103" s="110">
        <f>IF(FN_MC!B105="","*",FN_MC!B105)</f>
        <v>46000</v>
      </c>
      <c r="G103" s="110" t="str">
        <f>IF(FN_MC!D105="","*",FN_MC!D105)</f>
        <v>W70</v>
      </c>
      <c r="H103" s="110" t="str">
        <f>IF(FN_MC!F105="","*",FN_MC!F105)</f>
        <v>PDM - PEDRA - DESCARGA</v>
      </c>
      <c r="I103" s="110" t="str">
        <f>IF(FN_MC!H105="","*",FN_MC!H105)</f>
        <v>TGR2</v>
      </c>
      <c r="J103" s="110" t="str">
        <f>IF(FN_MC!I105="","*",FN_MC!I105)</f>
        <v>TGR2</v>
      </c>
      <c r="K103" s="110" t="str">
        <f>IF(FN_MC!M105="","*",FN_MC!M105)</f>
        <v>TGR-TBE</v>
      </c>
      <c r="L103" s="110" t="str">
        <f>IF(FN_MC!N105="","*",FN_MC!N105)</f>
        <v>TGR512</v>
      </c>
      <c r="M103" s="111">
        <f>IF(FN_MC!J105="","*",FN_MC!J105)</f>
        <v>98</v>
      </c>
      <c r="N103" s="290">
        <f>IF(FN_MC!K105="","*",FN_MC!K105)</f>
        <v>507</v>
      </c>
      <c r="O103" s="290">
        <f>IF(FN_MC!L105="","*",FN_MC!L105)</f>
        <v>506</v>
      </c>
      <c r="P103" s="111"/>
      <c r="Q103" s="128">
        <f>IF(FN_MC!O105="","*",FN_MC!O105)</f>
        <v>0.35416666666666669</v>
      </c>
      <c r="R103" s="128">
        <f>IF(FN_MC!P105="","*",FN_MC!P105)</f>
        <v>8.3333333333333329E-2</v>
      </c>
      <c r="S103" s="110" t="str">
        <f>IF(FN_MC!Q105="","*",CONCATENATE(FN_MC!Q105," ",FN_MC!R105))</f>
        <v>16 VAGÕES</v>
      </c>
      <c r="T103" s="110" t="str">
        <f>IF(FN_MC!V105="","*",FN_MC!V105)</f>
        <v xml:space="preserve">camila </v>
      </c>
      <c r="U103" s="110" t="str">
        <f>IF(FN_MC!W105="","*",FN_MC!W105)</f>
        <v xml:space="preserve">Descarga de vagoes </v>
      </c>
      <c r="V103" s="112">
        <f ca="1">_xlfn.XLOOKUP(G103&amp;$V$2,BS_CONTROLE[CHAVE],BS_CONTROLE[Quantidade_11],"-")</f>
        <v>16</v>
      </c>
      <c r="W103" s="112" t="str">
        <f ca="1">_xlfn.XLOOKUP(G103&amp;$W$2,BS_CONTROLE[CHAVE],BS_CONTROLE[Quantidade_11],"-")</f>
        <v>-</v>
      </c>
      <c r="X103" s="112">
        <f ca="1">_xlfn.XLOOKUP(G103&amp;$X$2,BS_CONTROLE[CHAVE],BS_CONTROLE[Quantidade_11],"-")</f>
        <v>0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FERRONORTE</v>
      </c>
      <c r="E104" s="110" t="str">
        <f>IF(FN_MC!T106="","*",FN_MC!T106)</f>
        <v>TCS-TGR</v>
      </c>
      <c r="F104" s="110">
        <f>IF(FN_MC!B106="","*",FN_MC!B106)</f>
        <v>46000</v>
      </c>
      <c r="G104" s="110" t="str">
        <f>IF(FN_MC!D106="","*",FN_MC!D106)</f>
        <v>BRUNO (TF-525)</v>
      </c>
      <c r="H104" s="110" t="str">
        <f>IF(FN_MC!F106="","*",FN_MC!F106)</f>
        <v>PDM - SOLDA</v>
      </c>
      <c r="I104" s="110" t="str">
        <f>IF(FN_MC!H106="","*",FN_MC!H106)</f>
        <v>440TVL</v>
      </c>
      <c r="J104" s="110" t="str">
        <f>IF(FN_MC!I106="","*",FN_MC!I106)</f>
        <v>-</v>
      </c>
      <c r="K104" s="110" t="str">
        <f>IF(FN_MC!M106="","*",FN_MC!M106)</f>
        <v>TPC-TVL</v>
      </c>
      <c r="L104" s="110" t="str">
        <f>IF(FN_MC!N106="","*",FN_MC!N106)</f>
        <v>440TVL</v>
      </c>
      <c r="M104" s="111">
        <f>IF(FN_MC!J106="","*",FN_MC!J106)</f>
        <v>74</v>
      </c>
      <c r="N104" s="290">
        <f>IF(FN_MC!K106="","*",FN_MC!K106)</f>
        <v>446</v>
      </c>
      <c r="O104" s="290">
        <f>IF(FN_MC!L106="","*",FN_MC!L106)</f>
        <v>445.7</v>
      </c>
      <c r="P104" s="111"/>
      <c r="Q104" s="128">
        <f>IF(FN_MC!O106="","*",FN_MC!O106)</f>
        <v>0.33333333333333331</v>
      </c>
      <c r="R104" s="128">
        <f>IF(FN_MC!P106="","*",FN_MC!P106)</f>
        <v>6.25E-2</v>
      </c>
      <c r="S104" s="110" t="str">
        <f>IF(FN_MC!Q106="","*",CONCATENATE(FN_MC!Q106," ",FN_MC!R106))</f>
        <v>1 Nº DE SOLDA</v>
      </c>
      <c r="T104" s="110" t="str">
        <f>IF(FN_MC!V106="","*",FN_MC!V106)</f>
        <v>Bruno</v>
      </c>
      <c r="U104" s="110" t="str">
        <f>IF(FN_MC!W106="","*",FN_MC!W106)</f>
        <v>Execução de solda - Condicinado à temperatura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Contrato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TCS-TGR</v>
      </c>
      <c r="F105" s="110">
        <f>IF(FN_MC!B107="","*",FN_MC!B107)</f>
        <v>46000</v>
      </c>
      <c r="G105" s="110" t="str">
        <f>IF(FN_MC!D107="","*",FN_MC!D107)</f>
        <v>W48</v>
      </c>
      <c r="H105" s="110" t="str">
        <f>IF(FN_MC!F107="","*",FN_MC!F107)</f>
        <v>MECANIZAÇÃO - DOL</v>
      </c>
      <c r="I105" s="110" t="str">
        <f>IF(FN_MC!H107="","*",FN_MC!H107)</f>
        <v>TOM2</v>
      </c>
      <c r="J105" s="110" t="str">
        <f>IF(FN_MC!I107="","*",FN_MC!I107)</f>
        <v>TOM2</v>
      </c>
      <c r="K105" s="110" t="str">
        <f>IF(FN_MC!M107="","*",FN_MC!M107)</f>
        <v>TSE-TBA</v>
      </c>
      <c r="L105" s="110" t="str">
        <f>IF(FN_MC!N107="","*",FN_MC!N107)</f>
        <v>TSE370</v>
      </c>
      <c r="M105" s="111">
        <f>IF(FN_MC!J107="","*",FN_MC!J107)</f>
        <v>74</v>
      </c>
      <c r="N105" s="290">
        <f>IF(FN_MC!K107="","*",FN_MC!K107)</f>
        <v>367.6</v>
      </c>
      <c r="O105" s="290" t="str">
        <f>IF(FN_MC!L107="","*",FN_MC!L107)</f>
        <v>-</v>
      </c>
      <c r="P105" s="111"/>
      <c r="Q105" s="128">
        <f>IF(FN_MC!O107="","*",FN_MC!O107)</f>
        <v>0.35416666666666669</v>
      </c>
      <c r="R105" s="128">
        <f>IF(FN_MC!P107="","*",FN_MC!P107)</f>
        <v>0.16666666666666666</v>
      </c>
      <c r="S105" s="110" t="str">
        <f>IF(FN_MC!Q107="","*",CONCATENATE(FN_MC!Q107," ",FN_MC!R107))</f>
        <v>2000 M</v>
      </c>
      <c r="T105" s="110" t="str">
        <f>IF(FN_MC!V107="","*",FN_MC!V107)</f>
        <v>Saulo</v>
      </c>
      <c r="U105" s="110" t="str">
        <f>IF(FN_MC!W107="","*",FN_MC!W107)</f>
        <v>Serviços de desguarnecimento de ombro de lastro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P2</v>
      </c>
      <c r="D106" s="110" t="str">
        <f>IF(FN_MC!S108="","*",FN_MC!S108)</f>
        <v>FERRONORTE</v>
      </c>
      <c r="E106" s="110" t="str">
        <f>IF(FN_MC!T108="","*",FN_MC!T108)</f>
        <v>TCS-TGR</v>
      </c>
      <c r="F106" s="110">
        <f>IF(FN_MC!B108="","*",FN_MC!B108)</f>
        <v>46000</v>
      </c>
      <c r="G106" s="110" t="str">
        <f>IF(FN_MC!D108="","*",FN_MC!D108)</f>
        <v>ELSON (TF-526)</v>
      </c>
      <c r="H106" s="110" t="str">
        <f>IF(FN_MC!F108="","*",FN_MC!F108)</f>
        <v>PDM - SOLDA</v>
      </c>
      <c r="I106" s="110" t="str">
        <f>IF(FN_MC!H108="","*",FN_MC!H108)</f>
        <v>TMR326</v>
      </c>
      <c r="J106" s="110" t="str">
        <f>IF(FN_MC!I108="","*",FN_MC!I108)</f>
        <v>-</v>
      </c>
      <c r="K106" s="110" t="str">
        <f>IF(FN_MC!M108="","*",FN_MC!M108)</f>
        <v>TMR-TLA</v>
      </c>
      <c r="L106" s="110" t="str">
        <f>IF(FN_MC!N108="","*",FN_MC!N108)</f>
        <v>TMR326</v>
      </c>
      <c r="M106" s="111">
        <f>IF(FN_MC!J108="","*",FN_MC!J108)</f>
        <v>74</v>
      </c>
      <c r="N106" s="290">
        <f>IF(FN_MC!K108="","*",FN_MC!K108)</f>
        <v>321</v>
      </c>
      <c r="O106" s="290" t="str">
        <f>IF(FN_MC!L108="","*",FN_MC!L108)</f>
        <v>-</v>
      </c>
      <c r="P106" s="111"/>
      <c r="Q106" s="128">
        <f>IF(FN_MC!O108="","*",FN_MC!O108)</f>
        <v>0.375</v>
      </c>
      <c r="R106" s="128">
        <f>IF(FN_MC!P108="","*",FN_MC!P108)</f>
        <v>6.25E-2</v>
      </c>
      <c r="S106" s="110" t="str">
        <f>IF(FN_MC!Q108="","*",CONCATENATE(FN_MC!Q108," ",FN_MC!R108))</f>
        <v>1 Nº DE SOLDA</v>
      </c>
      <c r="T106" s="110" t="str">
        <f>IF(FN_MC!V108="","*",FN_MC!V108)</f>
        <v>Elson</v>
      </c>
      <c r="U106" s="110" t="str">
        <f>IF(FN_MC!W108="","*",FN_MC!W108)</f>
        <v>Execução de solda - Condicinado à temperatura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TMI-TCS</v>
      </c>
      <c r="F107" s="110">
        <f>IF(FN_MC!B109="","*",FN_MC!B109)</f>
        <v>46000</v>
      </c>
      <c r="G107" s="110" t="str">
        <f>IF(FN_MC!D109="","*",FN_MC!D109)</f>
        <v>A60</v>
      </c>
      <c r="H107" s="110" t="str">
        <f>IF(FN_MC!F109="","*",FN_MC!F109)</f>
        <v>DETECÇÃO - RONDA 7 DIAS</v>
      </c>
      <c r="I107" s="110" t="str">
        <f>IF(FN_MC!H109="","*",FN_MC!H109)</f>
        <v>TCS291</v>
      </c>
      <c r="J107" s="110" t="str">
        <f>IF(FN_MC!I109="","*",FN_MC!I109)</f>
        <v>TAG</v>
      </c>
      <c r="K107" s="110" t="str">
        <f>IF(FN_MC!M109="","*",FN_MC!M109)</f>
        <v>TCS-TAG</v>
      </c>
      <c r="L107" s="110" t="str">
        <f>IF(FN_MC!N109="","*",FN_MC!N109)</f>
        <v>TCSTAG</v>
      </c>
      <c r="M107" s="111">
        <f>IF(FN_MC!J109="","*",FN_MC!J109)</f>
        <v>74</v>
      </c>
      <c r="N107" s="290">
        <f>IF(FN_MC!K109="","*",FN_MC!K109)</f>
        <v>290</v>
      </c>
      <c r="O107" s="290" t="str">
        <f>IF(FN_MC!L109="","*",FN_MC!L109)</f>
        <v>-</v>
      </c>
      <c r="P107" s="111"/>
      <c r="Q107" s="128">
        <f>IF(FN_MC!O109="","*",FN_MC!O109)</f>
        <v>0.3125</v>
      </c>
      <c r="R107" s="128">
        <f>IF(FN_MC!P109="","*",FN_MC!P109)</f>
        <v>4.1666666666666664E-2</v>
      </c>
      <c r="S107" s="110" t="str">
        <f>IF(FN_MC!Q109="","*",CONCATENATE(FN_MC!Q109," ",FN_MC!R109))</f>
        <v>78 KM</v>
      </c>
      <c r="T107" s="110" t="str">
        <f>IF(FN_MC!V109="","*",FN_MC!V109)</f>
        <v>Miguel</v>
      </c>
      <c r="U107" s="110" t="str">
        <f>IF(FN_MC!W109="","*",FN_MC!W109)</f>
        <v>Inspeção R7D</v>
      </c>
      <c r="V107" s="112">
        <f ca="1">_xlfn.XLOOKUP(G107&amp;$V$2,BS_CONTROLE[CHAVE],BS_CONTROLE[Quantidade_11],"-")</f>
        <v>200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Contrato</v>
      </c>
      <c r="C108" s="109" t="str">
        <f>IF(FN_MC!Z110="","*",FN_MC!Z110)</f>
        <v>P0</v>
      </c>
      <c r="D108" s="110" t="str">
        <f>IF(FN_MC!S110="","*",FN_MC!S110)</f>
        <v>FERRONORTE</v>
      </c>
      <c r="E108" s="110" t="str">
        <f>IF(FN_MC!T110="","*",FN_MC!T110)</f>
        <v>TMI-TCS</v>
      </c>
      <c r="F108" s="110">
        <f>IF(FN_MC!B110="","*",FN_MC!B110)</f>
        <v>46000</v>
      </c>
      <c r="G108" s="110" t="str">
        <f>IF(FN_MC!D110="","*",FN_MC!D110)</f>
        <v>MOD FN</v>
      </c>
      <c r="H108" s="110" t="str">
        <f>IF(FN_MC!F110="","*",FN_MC!F110)</f>
        <v>BLOCO</v>
      </c>
      <c r="I108" s="110" t="str">
        <f>IF(FN_MC!H110="","*",FN_MC!H110)</f>
        <v>-</v>
      </c>
      <c r="J108" s="110" t="str">
        <f>IF(FN_MC!I110="","*",FN_MC!I110)</f>
        <v>-</v>
      </c>
      <c r="K108" s="110" t="str">
        <f>IF(FN_MC!M110="","*",FN_MC!M110)</f>
        <v>TID-TVI</v>
      </c>
      <c r="L108" s="110" t="str">
        <f>IF(FN_MC!N110="","*",FN_MC!N110)</f>
        <v>213TVI</v>
      </c>
      <c r="M108" s="111">
        <f>IF(FN_MC!J110="","*",FN_MC!J110)</f>
        <v>74</v>
      </c>
      <c r="N108" s="290">
        <f>IF(FN_MC!K110="","*",FN_MC!K110)</f>
        <v>217</v>
      </c>
      <c r="O108" s="290">
        <f>IF(FN_MC!L110="","*",FN_MC!L110)</f>
        <v>213</v>
      </c>
      <c r="P108" s="111"/>
      <c r="Q108" s="128">
        <f>IF(FN_MC!O110="","*",FN_MC!O110)</f>
        <v>0.41666666666666669</v>
      </c>
      <c r="R108" s="128">
        <f>IF(FN_MC!P110="","*",FN_MC!P110)</f>
        <v>0.125</v>
      </c>
      <c r="S108" s="110" t="str">
        <f>IF(FN_MC!Q110="","*",CONCATENATE(FN_MC!Q110," ",FN_MC!R110))</f>
        <v>1 BINÁRIO</v>
      </c>
      <c r="T108" s="110" t="str">
        <f>IF(FN_MC!V110="","*",FN_MC!V110)</f>
        <v>Guilherme</v>
      </c>
      <c r="U108" s="110" t="str">
        <f>IF(FN_MC!W110="","*",FN_MC!W110)</f>
        <v>Intervalo bloco modernização veiculo W50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Contrato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TMI-TCS</v>
      </c>
      <c r="F109" s="110">
        <f>IF(FN_MC!B111="","*",FN_MC!B111)</f>
        <v>46000</v>
      </c>
      <c r="G109" s="110" t="str">
        <f>IF(FN_MC!D111="","*",FN_MC!D111)</f>
        <v>W50</v>
      </c>
      <c r="H109" s="110" t="str">
        <f>IF(FN_MC!F111="","*",FN_MC!F111)</f>
        <v>MODERNIZAÇÃO - DORMENTE - DESCARGA</v>
      </c>
      <c r="I109" s="110" t="str">
        <f>IF(FN_MC!H111="","*",FN_MC!H111)</f>
        <v xml:space="preserve">TCS2 </v>
      </c>
      <c r="J109" s="110" t="str">
        <f>IF(FN_MC!I111="","*",FN_MC!I111)</f>
        <v>TCS2</v>
      </c>
      <c r="K109" s="110" t="str">
        <f>IF(FN_MC!M111="","*",FN_MC!M111)</f>
        <v>TID-TVI</v>
      </c>
      <c r="L109" s="110" t="str">
        <f>IF(FN_MC!N111="","*",FN_MC!N111)</f>
        <v>213TVI</v>
      </c>
      <c r="M109" s="111">
        <f>IF(FN_MC!J111="","*",FN_MC!J111)</f>
        <v>74</v>
      </c>
      <c r="N109" s="290">
        <f>IF(FN_MC!K111="","*",FN_MC!K111)</f>
        <v>217</v>
      </c>
      <c r="O109" s="290">
        <f>IF(FN_MC!L111="","*",FN_MC!L111)</f>
        <v>213</v>
      </c>
      <c r="P109" s="111"/>
      <c r="Q109" s="128">
        <f>IF(FN_MC!O111="","*",FN_MC!O111)</f>
        <v>0.33333333333333331</v>
      </c>
      <c r="R109" s="128">
        <f>IF(FN_MC!P111="","*",FN_MC!P111)</f>
        <v>6.9444444444444447E-4</v>
      </c>
      <c r="S109" s="110" t="str">
        <f>IF(FN_MC!Q111="","*",CONCATENATE(FN_MC!Q111," ",FN_MC!R111))</f>
        <v>1400 Nº DE DORMENTES</v>
      </c>
      <c r="T109" s="110" t="str">
        <f>IF(FN_MC!V111="","*",FN_MC!V111)</f>
        <v>Guilherme</v>
      </c>
      <c r="U109" s="110" t="str">
        <f>IF(FN_MC!W111="","*",FN_MC!W111)</f>
        <v>Descarga de dormente</v>
      </c>
      <c r="V109" s="112">
        <f ca="1">_xlfn.XLOOKUP(G109&amp;$V$2,BS_CONTROLE[CHAVE],BS_CONTROLE[Quantidade_11],"-")</f>
        <v>0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Sombra de bloco</v>
      </c>
      <c r="C110" s="109" t="str">
        <f>IF(FN_MC!Z112="","*",FN_MC!Z112)</f>
        <v>P1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46000</v>
      </c>
      <c r="G110" s="110" t="str">
        <f>IF(FN_MC!D112="","*",FN_MC!D112)</f>
        <v>V86</v>
      </c>
      <c r="H110" s="110" t="str">
        <f>IF(FN_MC!F112="","*",FN_MC!F112)</f>
        <v>MECANIZAÇÃO - SOCADORA</v>
      </c>
      <c r="I110" s="110" t="str">
        <f>IF(FN_MC!H112="","*",FN_MC!H112)</f>
        <v>TID2</v>
      </c>
      <c r="J110" s="110" t="str">
        <f>IF(FN_MC!I112="","*",FN_MC!I112)</f>
        <v>TID2</v>
      </c>
      <c r="K110" s="110" t="str">
        <f>IF(FN_MC!M112="","*",FN_MC!M112)</f>
        <v>TID-TVI</v>
      </c>
      <c r="L110" s="110" t="str">
        <f>IF(FN_MC!N112="","*",FN_MC!N112)</f>
        <v>TID201</v>
      </c>
      <c r="M110" s="111">
        <f>IF(FN_MC!J112="","*",FN_MC!J112)</f>
        <v>74</v>
      </c>
      <c r="N110" s="290">
        <f>IF(FN_MC!K112="","*",FN_MC!K112)</f>
        <v>200</v>
      </c>
      <c r="O110" s="290">
        <f>IF(FN_MC!L112="","*",FN_MC!L112)</f>
        <v>194</v>
      </c>
      <c r="P110" s="111"/>
      <c r="Q110" s="128">
        <f>IF(FN_MC!O112="","*",FN_MC!O112)</f>
        <v>0.39583333333333331</v>
      </c>
      <c r="R110" s="128">
        <f>IF(FN_MC!P112="","*",FN_MC!P112)</f>
        <v>6.25E-2</v>
      </c>
      <c r="S110" s="110" t="str">
        <f>IF(FN_MC!Q112="","*",CONCATENATE(FN_MC!Q112," ",FN_MC!R112))</f>
        <v>800 M</v>
      </c>
      <c r="T110" s="110" t="str">
        <f>IF(FN_MC!V112="","*",FN_MC!V112)</f>
        <v>Saulo</v>
      </c>
      <c r="U110" s="110" t="str">
        <f>IF(FN_MC!W112="","*",FN_MC!W112)</f>
        <v>Serviços de socaria mecanizada</v>
      </c>
      <c r="V110" s="112">
        <f ca="1">_xlfn.XLOOKUP(G110&amp;$V$2,BS_CONTROLE[CHAVE],BS_CONTROLE[Quantidade_11],"-")</f>
        <v>1055</v>
      </c>
      <c r="W110" s="112">
        <f ca="1">_xlfn.XLOOKUP(G110&amp;$W$2,BS_CONTROLE[CHAVE],BS_CONTROLE[Quantidade_11],"-")</f>
        <v>324</v>
      </c>
      <c r="X110" s="112">
        <f ca="1">_xlfn.XLOOKUP(G110&amp;$X$2,BS_CONTROLE[CHAVE],BS_CONTROLE[Quantidade_11],"-")</f>
        <v>0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46000</v>
      </c>
      <c r="G111" s="110" t="str">
        <f>IF(FN_MC!D113="","*",FN_MC!D113)</f>
        <v>FRANCISCO (TF-670)</v>
      </c>
      <c r="H111" s="110" t="str">
        <f>IF(FN_MC!F113="","*",FN_MC!F113)</f>
        <v>PDM - SOLDA</v>
      </c>
      <c r="I111" s="110" t="str">
        <f>IF(FN_MC!H113="","*",FN_MC!H113)</f>
        <v>TIN1</v>
      </c>
      <c r="J111" s="110" t="str">
        <f>IF(FN_MC!I113="","*",FN_MC!I113)</f>
        <v>-</v>
      </c>
      <c r="K111" s="110" t="str">
        <f>IF(FN_MC!M113="","*",FN_MC!M113)</f>
        <v>TIN</v>
      </c>
      <c r="L111" s="110" t="str">
        <f>IF(FN_MC!N113="","*",FN_MC!N113)</f>
        <v>TIN1</v>
      </c>
      <c r="M111" s="111">
        <f>IF(FN_MC!J113="","*",FN_MC!J113)</f>
        <v>74</v>
      </c>
      <c r="N111" s="290">
        <f>IF(FN_MC!K113="","*",FN_MC!K113)</f>
        <v>109.1</v>
      </c>
      <c r="O111" s="290" t="str">
        <f>IF(FN_MC!L113="","*",FN_MC!L113)</f>
        <v>-</v>
      </c>
      <c r="P111" s="111"/>
      <c r="Q111" s="128">
        <f>IF(FN_MC!O113="","*",FN_MC!O113)</f>
        <v>0.375</v>
      </c>
      <c r="R111" s="128">
        <f>IF(FN_MC!P113="","*",FN_MC!P113)</f>
        <v>6.25E-2</v>
      </c>
      <c r="S111" s="110" t="str">
        <f>IF(FN_MC!Q113="","*",CONCATENATE(FN_MC!Q113," ",FN_MC!R113))</f>
        <v>1 Nº DE SOLDA</v>
      </c>
      <c r="T111" s="110" t="str">
        <f>IF(FN_MC!V113="","*",FN_MC!V113)</f>
        <v>Heleno</v>
      </c>
      <c r="U111" s="110" t="str">
        <f>IF(FN_MC!W113="","*",FN_MC!W113)</f>
        <v>Execução de solda - Condicinado à temperatura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P3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46000</v>
      </c>
      <c r="G112" s="110" t="str">
        <f>IF(FN_MC!D114="","*",FN_MC!D114)</f>
        <v>ANISIO (TF-514)</v>
      </c>
      <c r="H112" s="110" t="str">
        <f>IF(FN_MC!F114="","*",FN_MC!F114)</f>
        <v>PDM - SUBSTITUIÇÃO - TRILHO</v>
      </c>
      <c r="I112" s="110" t="str">
        <f>IF(FN_MC!H114="","*",FN_MC!H114)</f>
        <v>TAP2</v>
      </c>
      <c r="J112" s="110" t="str">
        <f>IF(FN_MC!I114="","*",FN_MC!I114)</f>
        <v>-</v>
      </c>
      <c r="K112" s="110" t="str">
        <f>IF(FN_MC!M114="","*",FN_MC!M114)</f>
        <v>TAP</v>
      </c>
      <c r="L112" s="110" t="str">
        <f>IF(FN_MC!N114="","*",FN_MC!N114)</f>
        <v>TAP2</v>
      </c>
      <c r="M112" s="111">
        <f>IF(FN_MC!J114="","*",FN_MC!J114)</f>
        <v>74</v>
      </c>
      <c r="N112" s="290">
        <f>IF(FN_MC!K114="","*",FN_MC!K114)</f>
        <v>23.3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4.1666666666666664E-2</v>
      </c>
      <c r="S112" s="110" t="str">
        <f>IF(FN_MC!Q114="","*",CONCATENATE(FN_MC!Q114," ",FN_MC!R114))</f>
        <v>12 M</v>
      </c>
      <c r="T112" s="110" t="str">
        <f>IF(FN_MC!V114="","*",FN_MC!V114)</f>
        <v>Herbert</v>
      </c>
      <c r="U112" s="110" t="str">
        <f>IF(FN_MC!W114="","*",FN_MC!W114)</f>
        <v xml:space="preserve">Substituição de trilho 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P0</v>
      </c>
      <c r="D113" s="110" t="str">
        <f>IF(FN_MC!S115="","*",FN_MC!S115)</f>
        <v>MALHA CENTRAL</v>
      </c>
      <c r="E113" s="110" t="str">
        <f>IF(FN_MC!T115="","*",FN_MC!T115)</f>
        <v>RAMAL</v>
      </c>
      <c r="F113" s="110">
        <f>IF(FN_MC!B115="","*",FN_MC!B115)</f>
        <v>46000</v>
      </c>
      <c r="G113" s="110" t="str">
        <f>IF(FN_MC!D115="","*",FN_MC!D115)</f>
        <v>V42</v>
      </c>
      <c r="H113" s="110" t="str">
        <f>IF(FN_MC!F115="","*",FN_MC!F115)</f>
        <v>MODERNIZAÇÃO - SOCADORA</v>
      </c>
      <c r="I113" s="110" t="str">
        <f>IF(FN_MC!H115="","*",FN_MC!H115)</f>
        <v>ZGT1</v>
      </c>
      <c r="J113" s="110" t="str">
        <f>IF(FN_MC!I115="","*",FN_MC!I115)</f>
        <v>ZGT1</v>
      </c>
      <c r="K113" s="110" t="str">
        <f>IF(FN_MC!M115="","*",FN_MC!M115)</f>
        <v>ZGT-ZXE</v>
      </c>
      <c r="L113" s="110" t="str">
        <f>IF(FN_MC!N115="","*",FN_MC!N115)</f>
        <v>ZGTZXE</v>
      </c>
      <c r="M113" s="111">
        <f>IF(FN_MC!J115="","*",FN_MC!J115)</f>
        <v>72</v>
      </c>
      <c r="N113" s="290">
        <f>IF(FN_MC!K115="","*",FN_MC!K115)</f>
        <v>310</v>
      </c>
      <c r="O113" s="290">
        <f>IF(FN_MC!L115="","*",FN_MC!L115)</f>
        <v>311</v>
      </c>
      <c r="P113" s="111"/>
      <c r="Q113" s="128">
        <f>IF(FN_MC!O115="","*",FN_MC!O115)</f>
        <v>0.35416666666666669</v>
      </c>
      <c r="R113" s="128">
        <f>IF(FN_MC!P115="","*",FN_MC!P115)</f>
        <v>0.16666666666666666</v>
      </c>
      <c r="S113" s="110" t="str">
        <f>IF(FN_MC!Q115="","*",CONCATENATE(FN_MC!Q115," ",FN_MC!R115))</f>
        <v>800 M</v>
      </c>
      <c r="T113" s="110" t="str">
        <f>IF(FN_MC!V115="","*",FN_MC!V115)</f>
        <v>Ezequiel</v>
      </c>
      <c r="U113" s="110" t="str">
        <f>IF(FN_MC!W115="","*",FN_MC!W115)</f>
        <v>Serviços de socaria mecanizada</v>
      </c>
      <c r="V113" s="112">
        <f ca="1">_xlfn.XLOOKUP(G113&amp;$V$2,BS_CONTROLE[CHAVE],BS_CONTROLE[Quantidade_11],"-")</f>
        <v>1140</v>
      </c>
      <c r="W113" s="112">
        <f ca="1">_xlfn.XLOOKUP(G113&amp;$W$2,BS_CONTROLE[CHAVE],BS_CONTROLE[Quantidade_11],"-")</f>
        <v>1090</v>
      </c>
      <c r="X113" s="112">
        <f ca="1">_xlfn.XLOOKUP(G113&amp;$X$2,BS_CONTROLE[CHAVE],BS_CONTROLE[Quantidade_11],"-")</f>
        <v>1070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46000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ZDK1</v>
      </c>
      <c r="J114" s="110" t="str">
        <f>IF(FN_MC!I116="","*",FN_MC!I116)</f>
        <v>ZDK1</v>
      </c>
      <c r="K114" s="110" t="str">
        <f>IF(FN_MC!M116="","*",FN_MC!M116)</f>
        <v>ZDK-ZVT</v>
      </c>
      <c r="L114" s="110" t="str">
        <f>IF(FN_MC!N116="","*",FN_MC!N116)</f>
        <v>ZDK1/ZDKZVT</v>
      </c>
      <c r="M114" s="111">
        <f>IF(FN_MC!J116="","*",FN_MC!J116)</f>
        <v>78</v>
      </c>
      <c r="N114" s="290">
        <f>IF(FN_MC!K116="","*",FN_MC!K116)</f>
        <v>251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herbert</v>
      </c>
      <c r="U114" s="110" t="str">
        <f>IF(FN_MC!W116="","*",FN_MC!W116)</f>
        <v>Execução de solda  (Caminhão)</v>
      </c>
      <c r="V114" s="112">
        <f ca="1">_xlfn.XLOOKUP(G114&amp;$V$2,BS_CONTROLE[CHAVE],BS_CONTROLE[Quantidade_11],"-")</f>
        <v>0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46000</v>
      </c>
      <c r="G115" s="110" t="str">
        <f>IF(FN_MC!D117="","*",FN_MC!D117)</f>
        <v>A74</v>
      </c>
      <c r="H115" s="110" t="str">
        <f>IF(FN_MC!F117="","*",FN_MC!F117)</f>
        <v>INSPEÇÃO AUTO DE LINHA</v>
      </c>
      <c r="I115" s="110" t="str">
        <f>IF(FN_MC!H117="","*",FN_MC!H117)</f>
        <v>ZTP</v>
      </c>
      <c r="J115" s="110" t="str">
        <f>IF(FN_MC!I117="","*",FN_MC!I117)</f>
        <v>ZBO</v>
      </c>
      <c r="K115" s="110" t="str">
        <f>IF(FN_MC!M117="","*",FN_MC!M117)</f>
        <v>ZTP-ZBO</v>
      </c>
      <c r="L115" s="110" t="str">
        <f>IF(FN_MC!N117="","*",FN_MC!N117)</f>
        <v>ZTPZBO</v>
      </c>
      <c r="M115" s="111">
        <f>IF(FN_MC!J117="","*",FN_MC!J117)</f>
        <v>78</v>
      </c>
      <c r="N115" s="290">
        <f>IF(FN_MC!K117="","*",FN_MC!K117)</f>
        <v>336</v>
      </c>
      <c r="O115" s="290" t="str">
        <f>IF(FN_MC!L117="","*",FN_MC!L117)</f>
        <v>-</v>
      </c>
      <c r="P115" s="111"/>
      <c r="Q115" s="128">
        <f>IF(FN_MC!O117="","*",FN_MC!O117)</f>
        <v>0.35416666666666669</v>
      </c>
      <c r="R115" s="128">
        <f>IF(FN_MC!P117="","*",FN_MC!P117)</f>
        <v>4.1666666666666664E-2</v>
      </c>
      <c r="S115" s="110" t="str">
        <f>IF(FN_MC!Q117="","*",CONCATENATE(FN_MC!Q117," ",FN_MC!R117))</f>
        <v>1 BINÁRIO</v>
      </c>
      <c r="T115" s="110" t="str">
        <f>IF(FN_MC!V117="","*",FN_MC!V117)</f>
        <v>paulo</v>
      </c>
      <c r="U115" s="110" t="str">
        <f>IF(FN_MC!W117="","*",FN_MC!W117)</f>
        <v>Inspeção da ANTT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OPORTUNIDADE</v>
      </c>
      <c r="B116" s="109" t="str">
        <f>IF(FN_MC!X118="","*",FN_MC!X118)</f>
        <v>Oportunidade</v>
      </c>
      <c r="C116" s="109" t="str">
        <f>IF(FN_MC!Z118="","*",FN_MC!Z118)</f>
        <v>P0</v>
      </c>
      <c r="D116" s="110" t="str">
        <f>IF(FN_MC!S118="","*",FN_MC!S118)</f>
        <v>MALHA CENTRAL</v>
      </c>
      <c r="E116" s="110" t="str">
        <f>IF(FN_MC!T118="","*",FN_MC!T118)</f>
        <v>PPN-POV</v>
      </c>
      <c r="F116" s="110">
        <f>IF(FN_MC!B118="","*",FN_MC!B118)</f>
        <v>46000</v>
      </c>
      <c r="G116" s="110" t="str">
        <f>IF(FN_MC!D118="","*",FN_MC!D118)</f>
        <v>A13</v>
      </c>
      <c r="H116" s="110" t="str">
        <f>IF(FN_MC!F118="","*",FN_MC!F118)</f>
        <v>INSPEÇÃO AUTO DE LINHA</v>
      </c>
      <c r="I116" s="110" t="str">
        <f>IF(FN_MC!H118="","*",FN_MC!H118)</f>
        <v>PPN</v>
      </c>
      <c r="J116" s="110" t="str">
        <f>IF(FN_MC!I118="","*",FN_MC!I118)</f>
        <v>PFI</v>
      </c>
      <c r="K116" s="110" t="str">
        <f>IF(FN_MC!M118="","*",FN_MC!M118)</f>
        <v>PPN</v>
      </c>
      <c r="L116" s="110" t="str">
        <f>IF(FN_MC!N118="","*",FN_MC!N118)</f>
        <v>724PPN</v>
      </c>
      <c r="M116" s="111">
        <f>IF(FN_MC!J118="","*",FN_MC!J118)</f>
        <v>101</v>
      </c>
      <c r="N116" s="290">
        <f>IF(FN_MC!K118="","*",FN_MC!K118)</f>
        <v>726</v>
      </c>
      <c r="O116" s="290" t="str">
        <f>IF(FN_MC!L118="","*",FN_MC!L118)</f>
        <v>-</v>
      </c>
      <c r="P116" s="111"/>
      <c r="Q116" s="128">
        <f>IF(FN_MC!O118="","*",FN_MC!O118)</f>
        <v>0.375</v>
      </c>
      <c r="R116" s="128">
        <f>IF(FN_MC!P118="","*",FN_MC!P118)</f>
        <v>4.1666666666666664E-2</v>
      </c>
      <c r="S116" s="110" t="str">
        <f>IF(FN_MC!Q118="","*",CONCATENATE(FN_MC!Q118," ",FN_MC!R118))</f>
        <v>1 BINÁRIO</v>
      </c>
      <c r="T116" s="110" t="str">
        <f>IF(FN_MC!V118="","*",FN_MC!V118)</f>
        <v>deydson</v>
      </c>
      <c r="U116" s="110" t="str">
        <f>IF(FN_MC!W118="","*",FN_MC!W118)</f>
        <v>Inspeção ANTT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OPORTUNIDADE</v>
      </c>
      <c r="B117" s="109" t="str">
        <f>IF(FN_MC!X119="","*",FN_MC!X119)</f>
        <v>Oportunidade</v>
      </c>
      <c r="C117" s="109" t="str">
        <f>IF(FN_MC!Z119="","*",FN_MC!Z119)</f>
        <v>P1</v>
      </c>
      <c r="D117" s="110" t="str">
        <f>IF(FN_MC!S119="","*",FN_MC!S119)</f>
        <v>MALHA CENTRAL</v>
      </c>
      <c r="E117" s="110" t="str">
        <f>IF(FN_MC!T119="","*",FN_MC!T119)</f>
        <v>PPN-POV</v>
      </c>
      <c r="F117" s="110">
        <f>IF(FN_MC!B119="","*",FN_MC!B119)</f>
        <v>46000</v>
      </c>
      <c r="G117" s="110" t="str">
        <f>IF(FN_MC!D119="","*",FN_MC!D119)</f>
        <v>A10</v>
      </c>
      <c r="H117" s="110" t="str">
        <f>IF(FN_MC!F119="","*",FN_MC!F119)</f>
        <v>PDM - SOLDA</v>
      </c>
      <c r="I117" s="110" t="str">
        <f>IF(FN_MC!H119="","*",FN_MC!H119)</f>
        <v>PNN2</v>
      </c>
      <c r="J117" s="110" t="str">
        <f>IF(FN_MC!I119="","*",FN_MC!I119)</f>
        <v>PNN</v>
      </c>
      <c r="K117" s="110" t="str">
        <f>IF(FN_MC!M119="","*",FN_MC!M119)</f>
        <v>PNN-PCB</v>
      </c>
      <c r="L117" s="110" t="str">
        <f>IF(FN_MC!N119="","*",FN_MC!N119)</f>
        <v>PNNPCB</v>
      </c>
      <c r="M117" s="111">
        <f>IF(FN_MC!J119="","*",FN_MC!J119)</f>
        <v>101</v>
      </c>
      <c r="N117" s="290">
        <f>IF(FN_MC!K119="","*",FN_MC!K119)</f>
        <v>834</v>
      </c>
      <c r="O117" s="290" t="str">
        <f>IF(FN_MC!L119="","*",FN_MC!L119)</f>
        <v>-</v>
      </c>
      <c r="P117" s="111"/>
      <c r="Q117" s="128">
        <f>IF(FN_MC!O119="","*",FN_MC!O119)</f>
        <v>0.375</v>
      </c>
      <c r="R117" s="128">
        <f>IF(FN_MC!P119="","*",FN_MC!P119)</f>
        <v>0.125</v>
      </c>
      <c r="S117" s="110" t="str">
        <f>IF(FN_MC!Q119="","*",CONCATENATE(FN_MC!Q119," ",FN_MC!R119))</f>
        <v>3 Nº DE SOLDA</v>
      </c>
      <c r="T117" s="110" t="str">
        <f>IF(FN_MC!V119="","*",FN_MC!V119)</f>
        <v>Robison</v>
      </c>
      <c r="U117" s="110" t="str">
        <f>IF(FN_MC!W119="","*",FN_MC!W119)</f>
        <v>Deslocamento com turmas de solda - Ag. realizar o serviço no local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Contrato</v>
      </c>
      <c r="C120" s="109" t="str">
        <f>IF(FN_MC!Z122="","*",FN_MC!Z122)</f>
        <v>P0</v>
      </c>
      <c r="D120" s="110" t="str">
        <f>IF(FN_MC!S122="","*",FN_MC!S122)</f>
        <v>FERRONORTE</v>
      </c>
      <c r="E120" s="110" t="str">
        <f>IF(FN_MC!T122="","*",FN_MC!T122)</f>
        <v>TGR-TRO</v>
      </c>
      <c r="F120" s="110">
        <f>IF(FN_MC!B122="","*",FN_MC!B122)</f>
        <v>46001</v>
      </c>
      <c r="G120" s="110" t="str">
        <f>IF(FN_MC!D122="","*",FN_MC!D122)</f>
        <v>A60</v>
      </c>
      <c r="H120" s="110" t="str">
        <f>IF(FN_MC!F122="","*",FN_MC!F122)</f>
        <v>DETECÇÃO - RONDA 7 DIAS</v>
      </c>
      <c r="I120" s="110" t="str">
        <f>IF(FN_MC!H122="","*",FN_MC!H122)</f>
        <v>TIQ</v>
      </c>
      <c r="J120" s="110" t="str">
        <f>IF(FN_MC!I122="","*",FN_MC!I122)</f>
        <v>TRO</v>
      </c>
      <c r="K120" s="110" t="str">
        <f>IF(FN_MC!M122="","*",FN_MC!M122)</f>
        <v>TIQ-TRO</v>
      </c>
      <c r="L120" s="110" t="str">
        <f>IF(FN_MC!N122="","*",FN_MC!N122)</f>
        <v>TIQTRO</v>
      </c>
      <c r="M120" s="111">
        <f>IF(FN_MC!J122="","*",FN_MC!J122)</f>
        <v>98</v>
      </c>
      <c r="N120" s="290">
        <f>IF(FN_MC!K122="","*",FN_MC!K122)</f>
        <v>617</v>
      </c>
      <c r="O120" s="290" t="str">
        <f>IF(FN_MC!L122="","*",FN_MC!L122)</f>
        <v>-</v>
      </c>
      <c r="P120" s="111"/>
      <c r="Q120" s="128">
        <f>IF(FN_MC!O122="","*",FN_MC!O122)</f>
        <v>0.33333333333333331</v>
      </c>
      <c r="R120" s="128">
        <f>IF(FN_MC!P122="","*",FN_MC!P122)</f>
        <v>4.1666666666666664E-2</v>
      </c>
      <c r="S120" s="110" t="str">
        <f>IF(FN_MC!Q122="","*",CONCATENATE(FN_MC!Q122," ",FN_MC!R122))</f>
        <v>140 KM</v>
      </c>
      <c r="T120" s="110" t="str">
        <f>IF(FN_MC!V122="","*",FN_MC!V122)</f>
        <v>Miguel</v>
      </c>
      <c r="U120" s="110" t="str">
        <f>IF(FN_MC!W122="","*",FN_MC!W122)</f>
        <v>Inspeção R7D</v>
      </c>
      <c r="V120" s="112">
        <f ca="1">_xlfn.XLOOKUP(G120&amp;$V$2,BS_CONTROLE[CHAVE],BS_CONTROLE[Quantidade_11],"-")</f>
        <v>200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P0</v>
      </c>
      <c r="D121" s="110" t="str">
        <f>IF(FN_MC!S123="","*",FN_MC!S123)</f>
        <v>FERRONORTE</v>
      </c>
      <c r="E121" s="110" t="str">
        <f>IF(FN_MC!T123="","*",FN_MC!T123)</f>
        <v>TCS-TGR</v>
      </c>
      <c r="F121" s="110" t="str">
        <f>IF(FN_MC!B123="","*",FN_MC!B123)</f>
        <v>*</v>
      </c>
      <c r="G121" s="110" t="str">
        <f>IF(FN_MC!D123="","*",FN_MC!D123)</f>
        <v>W70</v>
      </c>
      <c r="H121" s="110" t="str">
        <f>IF(FN_MC!F123="","*",FN_MC!F123)</f>
        <v>PDM - PEDRA - CARGA</v>
      </c>
      <c r="I121" s="110" t="str">
        <f>IF(FN_MC!H123="","*",FN_MC!H123)</f>
        <v>TAG</v>
      </c>
      <c r="J121" s="110" t="str">
        <f>IF(FN_MC!I123="","*",FN_MC!I123)</f>
        <v>TAG</v>
      </c>
      <c r="K121" s="110" t="str">
        <f>IF(FN_MC!M123="","*",FN_MC!M123)</f>
        <v>TGR</v>
      </c>
      <c r="L121" s="110" t="str">
        <f>IF(FN_MC!N123="","*",FN_MC!N123)</f>
        <v>TGR</v>
      </c>
      <c r="M121" s="111">
        <f>IF(FN_MC!J123="","*",FN_MC!J123)</f>
        <v>74</v>
      </c>
      <c r="N121" s="290">
        <f>IF(FN_MC!K123="","*",FN_MC!K123)</f>
        <v>501</v>
      </c>
      <c r="O121" s="290" t="str">
        <f>IF(FN_MC!L123="","*",FN_MC!L123)</f>
        <v>-</v>
      </c>
      <c r="P121" s="111"/>
      <c r="Q121" s="128">
        <f>IF(FN_MC!O123="","*",FN_MC!O123)</f>
        <v>0.33333333333333331</v>
      </c>
      <c r="R121" s="128">
        <f>IF(FN_MC!P123="","*",FN_MC!P123)</f>
        <v>4.1666666666666664E-2</v>
      </c>
      <c r="S121" s="110" t="str">
        <f>IF(FN_MC!Q123="","*",CONCATENATE(FN_MC!Q123," ",FN_MC!R123))</f>
        <v>16 VAGÕES</v>
      </c>
      <c r="T121" s="110" t="str">
        <f>IF(FN_MC!V123="","*",FN_MC!V123)</f>
        <v xml:space="preserve">camila </v>
      </c>
      <c r="U121" s="110" t="str">
        <f>IF(FN_MC!W123="","*",FN_MC!W123)</f>
        <v>Carregamento de pedra</v>
      </c>
      <c r="V121" s="112">
        <f ca="1">_xlfn.XLOOKUP(G121&amp;$V$2,BS_CONTROLE[CHAVE],BS_CONTROLE[Quantidade_11],"-")</f>
        <v>16</v>
      </c>
      <c r="W121" s="112" t="str">
        <f ca="1">_xlfn.XLOOKUP(G121&amp;$W$2,BS_CONTROLE[CHAVE],BS_CONTROLE[Quantidade_11],"-")</f>
        <v>-</v>
      </c>
      <c r="X121" s="112">
        <f ca="1">_xlfn.XLOOKUP(G121&amp;$X$2,BS_CONTROLE[CHAVE],BS_CONTROLE[Quantidade_11],"-")</f>
        <v>0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P1</v>
      </c>
      <c r="D122" s="110" t="str">
        <f>IF(FN_MC!S124="","*",FN_MC!S124)</f>
        <v>FERRONORTE</v>
      </c>
      <c r="E122" s="110" t="str">
        <f>IF(FN_MC!T124="","*",FN_MC!T124)</f>
        <v>TCS-TGR</v>
      </c>
      <c r="F122" s="110">
        <f>IF(FN_MC!B124="","*",FN_MC!B124)</f>
        <v>46001</v>
      </c>
      <c r="G122" s="110" t="str">
        <f>IF(FN_MC!D124="","*",FN_MC!D124)</f>
        <v>BRUNO (TF-525)</v>
      </c>
      <c r="H122" s="110" t="str">
        <f>IF(FN_MC!F124="","*",FN_MC!F124)</f>
        <v>PDM - SOLDA</v>
      </c>
      <c r="I122" s="110" t="str">
        <f>IF(FN_MC!H124="","*",FN_MC!H124)</f>
        <v>440TVL</v>
      </c>
      <c r="J122" s="110" t="str">
        <f>IF(FN_MC!I124="","*",FN_MC!I124)</f>
        <v>-</v>
      </c>
      <c r="K122" s="110" t="str">
        <f>IF(FN_MC!M124="","*",FN_MC!M124)</f>
        <v>TPC-TVL</v>
      </c>
      <c r="L122" s="110" t="str">
        <f>IF(FN_MC!N124="","*",FN_MC!N124)</f>
        <v>440TVL</v>
      </c>
      <c r="M122" s="111">
        <f>IF(FN_MC!J124="","*",FN_MC!J124)</f>
        <v>74</v>
      </c>
      <c r="N122" s="290">
        <f>IF(FN_MC!K124="","*",FN_MC!K124)</f>
        <v>446</v>
      </c>
      <c r="O122" s="290">
        <f>IF(FN_MC!L124="","*",FN_MC!L124)</f>
        <v>445.7</v>
      </c>
      <c r="P122" s="111"/>
      <c r="Q122" s="128">
        <f>IF(FN_MC!O124="","*",FN_MC!O124)</f>
        <v>0.33333333333333331</v>
      </c>
      <c r="R122" s="128">
        <f>IF(FN_MC!P124="","*",FN_MC!P124)</f>
        <v>6.25E-2</v>
      </c>
      <c r="S122" s="110" t="str">
        <f>IF(FN_MC!Q124="","*",CONCATENATE(FN_MC!Q124," ",FN_MC!R124))</f>
        <v>1 Nº DE SOLDA</v>
      </c>
      <c r="T122" s="110" t="str">
        <f>IF(FN_MC!V124="","*",FN_MC!V124)</f>
        <v>Bruno</v>
      </c>
      <c r="U122" s="110" t="str">
        <f>IF(FN_MC!W124="","*",FN_MC!W124)</f>
        <v>Execução de solda - Condicinado à temperatura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Oportunidade</v>
      </c>
      <c r="C123" s="109" t="str">
        <f>IF(FN_MC!Z125="","*",FN_MC!Z125)</f>
        <v>P2</v>
      </c>
      <c r="D123" s="110" t="str">
        <f>IF(FN_MC!S125="","*",FN_MC!S125)</f>
        <v>FERRONORTE</v>
      </c>
      <c r="E123" s="110" t="str">
        <f>IF(FN_MC!T125="","*",FN_MC!T125)</f>
        <v>TCS-TGR</v>
      </c>
      <c r="F123" s="110">
        <f>IF(FN_MC!B125="","*",FN_MC!B125)</f>
        <v>46001</v>
      </c>
      <c r="G123" s="110" t="str">
        <f>IF(FN_MC!D125="","*",FN_MC!D125)</f>
        <v>ELSON (TF-526)</v>
      </c>
      <c r="H123" s="110" t="str">
        <f>IF(FN_MC!F125="","*",FN_MC!F125)</f>
        <v>PDM - SOLDA</v>
      </c>
      <c r="I123" s="110" t="str">
        <f>IF(FN_MC!H125="","*",FN_MC!H125)</f>
        <v>TMR326</v>
      </c>
      <c r="J123" s="110" t="str">
        <f>IF(FN_MC!I125="","*",FN_MC!I125)</f>
        <v>-</v>
      </c>
      <c r="K123" s="110" t="str">
        <f>IF(FN_MC!M125="","*",FN_MC!M125)</f>
        <v>TMR-TLA</v>
      </c>
      <c r="L123" s="110" t="str">
        <f>IF(FN_MC!N125="","*",FN_MC!N125)</f>
        <v>TMR326</v>
      </c>
      <c r="M123" s="111">
        <f>IF(FN_MC!J125="","*",FN_MC!J125)</f>
        <v>74</v>
      </c>
      <c r="N123" s="290">
        <f>IF(FN_MC!K125="","*",FN_MC!K125)</f>
        <v>321</v>
      </c>
      <c r="O123" s="290" t="str">
        <f>IF(FN_MC!L125="","*",FN_MC!L125)</f>
        <v>-</v>
      </c>
      <c r="P123" s="111"/>
      <c r="Q123" s="128">
        <f>IF(FN_MC!O125="","*",FN_MC!O125)</f>
        <v>0.375</v>
      </c>
      <c r="R123" s="128">
        <f>IF(FN_MC!P125="","*",FN_MC!P125)</f>
        <v>6.25E-2</v>
      </c>
      <c r="S123" s="110" t="str">
        <f>IF(FN_MC!Q125="","*",CONCATENATE(FN_MC!Q125," ",FN_MC!R125))</f>
        <v>1 Nº DE SOLDA</v>
      </c>
      <c r="T123" s="110" t="str">
        <f>IF(FN_MC!V125="","*",FN_MC!V125)</f>
        <v>Elson</v>
      </c>
      <c r="U123" s="110" t="str">
        <f>IF(FN_MC!W125="","*",FN_MC!W125)</f>
        <v>Execução de solda - Condicinado à temperatura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Oportunidade</v>
      </c>
      <c r="C124" s="109" t="str">
        <f>IF(FN_MC!Z126="","*",FN_MC!Z126)</f>
        <v>P0</v>
      </c>
      <c r="D124" s="110" t="str">
        <f>IF(FN_MC!S126="","*",FN_MC!S126)</f>
        <v>FERRONORTE</v>
      </c>
      <c r="E124" s="110" t="str">
        <f>IF(FN_MC!T126="","*",FN_MC!T126)</f>
        <v>TMI-TCS</v>
      </c>
      <c r="F124" s="110">
        <f>IF(FN_MC!B126="","*",FN_MC!B126)</f>
        <v>46001</v>
      </c>
      <c r="G124" s="110" t="str">
        <f>IF(FN_MC!D126="","*",FN_MC!D126)</f>
        <v>MOD FN</v>
      </c>
      <c r="H124" s="110" t="str">
        <f>IF(FN_MC!F126="","*",FN_MC!F126)</f>
        <v>BLOCO</v>
      </c>
      <c r="I124" s="110" t="str">
        <f>IF(FN_MC!H126="","*",FN_MC!H126)</f>
        <v>-</v>
      </c>
      <c r="J124" s="110" t="str">
        <f>IF(FN_MC!I126="","*",FN_MC!I126)</f>
        <v>-</v>
      </c>
      <c r="K124" s="110" t="str">
        <f>IF(FN_MC!M126="","*",FN_MC!M126)</f>
        <v>TID-TVI</v>
      </c>
      <c r="L124" s="110" t="str">
        <f>IF(FN_MC!N126="","*",FN_MC!N126)</f>
        <v>213TVI</v>
      </c>
      <c r="M124" s="111">
        <f>IF(FN_MC!J126="","*",FN_MC!J126)</f>
        <v>74</v>
      </c>
      <c r="N124" s="290">
        <f>IF(FN_MC!K126="","*",FN_MC!K126)</f>
        <v>217</v>
      </c>
      <c r="O124" s="290">
        <f>IF(FN_MC!L126="","*",FN_MC!L126)</f>
        <v>213</v>
      </c>
      <c r="P124" s="111"/>
      <c r="Q124" s="128">
        <f>IF(FN_MC!O126="","*",FN_MC!O126)</f>
        <v>0.41666666666666669</v>
      </c>
      <c r="R124" s="128">
        <f>IF(FN_MC!P126="","*",FN_MC!P126)</f>
        <v>0.125</v>
      </c>
      <c r="S124" s="110" t="str">
        <f>IF(FN_MC!Q126="","*",CONCATENATE(FN_MC!Q126," ",FN_MC!R126))</f>
        <v>1 BINÁRIO</v>
      </c>
      <c r="T124" s="110" t="str">
        <f>IF(FN_MC!V126="","*",FN_MC!V126)</f>
        <v>Guilherme</v>
      </c>
      <c r="U124" s="110" t="str">
        <f>IF(FN_MC!W126="","*",FN_MC!W126)</f>
        <v>Intervalo bloco modernização veiculo W50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Oportunidade</v>
      </c>
      <c r="C125" s="109" t="str">
        <f>IF(FN_MC!Z127="","*",FN_MC!Z127)</f>
        <v>P0</v>
      </c>
      <c r="D125" s="110" t="str">
        <f>IF(FN_MC!S127="","*",FN_MC!S127)</f>
        <v>FERRONORTE</v>
      </c>
      <c r="E125" s="110" t="str">
        <f>IF(FN_MC!T127="","*",FN_MC!T127)</f>
        <v>TMI-TCS</v>
      </c>
      <c r="F125" s="110">
        <f>IF(FN_MC!B127="","*",FN_MC!B127)</f>
        <v>46001</v>
      </c>
      <c r="G125" s="110" t="str">
        <f>IF(FN_MC!D127="","*",FN_MC!D127)</f>
        <v>W50</v>
      </c>
      <c r="H125" s="110" t="str">
        <f>IF(FN_MC!F127="","*",FN_MC!F127)</f>
        <v>MODERNIZAÇÃO - DORMENTE - DESCARGA</v>
      </c>
      <c r="I125" s="110" t="str">
        <f>IF(FN_MC!H127="","*",FN_MC!H127)</f>
        <v xml:space="preserve">TCS2 </v>
      </c>
      <c r="J125" s="110" t="str">
        <f>IF(FN_MC!I127="","*",FN_MC!I127)</f>
        <v>TCS2</v>
      </c>
      <c r="K125" s="110" t="str">
        <f>IF(FN_MC!M127="","*",FN_MC!M127)</f>
        <v>TID-TVI</v>
      </c>
      <c r="L125" s="110" t="str">
        <f>IF(FN_MC!N127="","*",FN_MC!N127)</f>
        <v>213TVI</v>
      </c>
      <c r="M125" s="111">
        <f>IF(FN_MC!J127="","*",FN_MC!J127)</f>
        <v>74</v>
      </c>
      <c r="N125" s="290">
        <f>IF(FN_MC!K127="","*",FN_MC!K127)</f>
        <v>217</v>
      </c>
      <c r="O125" s="290">
        <f>IF(FN_MC!L127="","*",FN_MC!L127)</f>
        <v>213</v>
      </c>
      <c r="P125" s="111"/>
      <c r="Q125" s="128">
        <f>IF(FN_MC!O127="","*",FN_MC!O127)</f>
        <v>0.33333333333333331</v>
      </c>
      <c r="R125" s="128">
        <f>IF(FN_MC!P127="","*",FN_MC!P127)</f>
        <v>6.9444444444444447E-4</v>
      </c>
      <c r="S125" s="110" t="str">
        <f>IF(FN_MC!Q127="","*",CONCATENATE(FN_MC!Q127," ",FN_MC!R127))</f>
        <v>1400 Nº DE DORMENTES</v>
      </c>
      <c r="T125" s="110" t="str">
        <f>IF(FN_MC!V127="","*",FN_MC!V127)</f>
        <v>Guilherme</v>
      </c>
      <c r="U125" s="110" t="str">
        <f>IF(FN_MC!W127="","*",FN_MC!W127)</f>
        <v>Descarga de dormente</v>
      </c>
      <c r="V125" s="112">
        <f ca="1">_xlfn.XLOOKUP(G125&amp;$V$2,BS_CONTROLE[CHAVE],BS_CONTROLE[Quantidade_11],"-")</f>
        <v>0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Sombra de bloco</v>
      </c>
      <c r="C126" s="109" t="str">
        <f>IF(FN_MC!Z128="","*",FN_MC!Z128)</f>
        <v>P1</v>
      </c>
      <c r="D126" s="110" t="str">
        <f>IF(FN_MC!S128="","*",FN_MC!S128)</f>
        <v>FERRONORTE</v>
      </c>
      <c r="E126" s="110" t="str">
        <f>IF(FN_MC!T128="","*",FN_MC!T128)</f>
        <v>TMI-TCS</v>
      </c>
      <c r="F126" s="110" t="str">
        <f>IF(FN_MC!B128="","*",FN_MC!B128)</f>
        <v>*</v>
      </c>
      <c r="G126" s="110" t="str">
        <f>IF(FN_MC!D128="","*",FN_MC!D128)</f>
        <v>V86</v>
      </c>
      <c r="H126" s="110" t="str">
        <f>IF(FN_MC!F128="","*",FN_MC!F128)</f>
        <v>MECANIZAÇÃO - SOCADORA</v>
      </c>
      <c r="I126" s="110" t="str">
        <f>IF(FN_MC!H128="","*",FN_MC!H128)</f>
        <v>TID2</v>
      </c>
      <c r="J126" s="110" t="str">
        <f>IF(FN_MC!I128="","*",FN_MC!I128)</f>
        <v>TID2</v>
      </c>
      <c r="K126" s="110" t="str">
        <f>IF(FN_MC!M128="","*",FN_MC!M128)</f>
        <v>TID-TVI</v>
      </c>
      <c r="L126" s="110" t="str">
        <f>IF(FN_MC!N128="","*",FN_MC!N128)</f>
        <v>TID201</v>
      </c>
      <c r="M126" s="111">
        <f>IF(FN_MC!J128="","*",FN_MC!J128)</f>
        <v>74</v>
      </c>
      <c r="N126" s="290">
        <f>IF(FN_MC!K128="","*",FN_MC!K128)</f>
        <v>200</v>
      </c>
      <c r="O126" s="290">
        <f>IF(FN_MC!L128="","*",FN_MC!L128)</f>
        <v>194</v>
      </c>
      <c r="P126" s="111"/>
      <c r="Q126" s="128">
        <f>IF(FN_MC!O128="","*",FN_MC!O128)</f>
        <v>0.39583333333333331</v>
      </c>
      <c r="R126" s="128">
        <f>IF(FN_MC!P128="","*",FN_MC!P128)</f>
        <v>6.25E-2</v>
      </c>
      <c r="S126" s="110" t="str">
        <f>IF(FN_MC!Q128="","*",CONCATENATE(FN_MC!Q128," ",FN_MC!R128))</f>
        <v>834 M</v>
      </c>
      <c r="T126" s="110" t="str">
        <f>IF(FN_MC!V128="","*",FN_MC!V128)</f>
        <v>Saulo</v>
      </c>
      <c r="U126" s="110" t="str">
        <f>IF(FN_MC!W128="","*",FN_MC!W128)</f>
        <v>Serviços de socaria mecanizada</v>
      </c>
      <c r="V126" s="112">
        <f ca="1">_xlfn.XLOOKUP(G126&amp;$V$2,BS_CONTROLE[CHAVE],BS_CONTROLE[Quantidade_11],"-")</f>
        <v>1055</v>
      </c>
      <c r="W126" s="112">
        <f ca="1">_xlfn.XLOOKUP(G126&amp;$W$2,BS_CONTROLE[CHAVE],BS_CONTROLE[Quantidade_11],"-")</f>
        <v>324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Oportunidade</v>
      </c>
      <c r="C127" s="109" t="str">
        <f>IF(FN_MC!Z129="","*",FN_MC!Z129)</f>
        <v>P2</v>
      </c>
      <c r="D127" s="110" t="str">
        <f>IF(FN_MC!S129="","*",FN_MC!S129)</f>
        <v>FERRONORTE</v>
      </c>
      <c r="E127" s="110" t="str">
        <f>IF(FN_MC!T129="","*",FN_MC!T129)</f>
        <v>TMI-TCS</v>
      </c>
      <c r="F127" s="110">
        <f>IF(FN_MC!B129="","*",FN_MC!B129)</f>
        <v>46001</v>
      </c>
      <c r="G127" s="110" t="str">
        <f>IF(FN_MC!D129="","*",FN_MC!D129)</f>
        <v>FRANCISCO (TF-670)</v>
      </c>
      <c r="H127" s="110" t="str">
        <f>IF(FN_MC!F129="","*",FN_MC!F129)</f>
        <v>PDM - SOLDA</v>
      </c>
      <c r="I127" s="110" t="str">
        <f>IF(FN_MC!H129="","*",FN_MC!H129)</f>
        <v>TIN1</v>
      </c>
      <c r="J127" s="110" t="str">
        <f>IF(FN_MC!I129="","*",FN_MC!I129)</f>
        <v>-</v>
      </c>
      <c r="K127" s="110" t="str">
        <f>IF(FN_MC!M129="","*",FN_MC!M129)</f>
        <v>TIN</v>
      </c>
      <c r="L127" s="110" t="str">
        <f>IF(FN_MC!N129="","*",FN_MC!N129)</f>
        <v>TIN1</v>
      </c>
      <c r="M127" s="111">
        <f>IF(FN_MC!J129="","*",FN_MC!J129)</f>
        <v>74</v>
      </c>
      <c r="N127" s="290">
        <f>IF(FN_MC!K129="","*",FN_MC!K129)</f>
        <v>109.1</v>
      </c>
      <c r="O127" s="290" t="str">
        <f>IF(FN_MC!L129="","*",FN_MC!L129)</f>
        <v>-</v>
      </c>
      <c r="P127" s="111"/>
      <c r="Q127" s="128">
        <f>IF(FN_MC!O129="","*",FN_MC!O129)</f>
        <v>0.375</v>
      </c>
      <c r="R127" s="128">
        <f>IF(FN_MC!P129="","*",FN_MC!P129)</f>
        <v>6.25E-2</v>
      </c>
      <c r="S127" s="110" t="str">
        <f>IF(FN_MC!Q129="","*",CONCATENATE(FN_MC!Q129," ",FN_MC!R129))</f>
        <v>1 Nº DE SOLDA</v>
      </c>
      <c r="T127" s="110" t="str">
        <f>IF(FN_MC!V129="","*",FN_MC!V129)</f>
        <v>Heleno</v>
      </c>
      <c r="U127" s="110" t="str">
        <f>IF(FN_MC!W129="","*",FN_MC!W129)</f>
        <v>Execução de solda - Condicinado à temperatura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Oportunidade</v>
      </c>
      <c r="C128" s="109" t="str">
        <f>IF(FN_MC!Z130="","*",FN_MC!Z130)</f>
        <v>P3</v>
      </c>
      <c r="D128" s="110" t="str">
        <f>IF(FN_MC!S130="","*",FN_MC!S130)</f>
        <v>FERRONORTE</v>
      </c>
      <c r="E128" s="110" t="str">
        <f>IF(FN_MC!T130="","*",FN_MC!T130)</f>
        <v>TMI-TCS</v>
      </c>
      <c r="F128" s="110">
        <f>IF(FN_MC!B130="","*",FN_MC!B130)</f>
        <v>46001</v>
      </c>
      <c r="G128" s="110" t="str">
        <f>IF(FN_MC!D130="","*",FN_MC!D130)</f>
        <v>ANISIO (TF-514)</v>
      </c>
      <c r="H128" s="110" t="str">
        <f>IF(FN_MC!F130="","*",FN_MC!F130)</f>
        <v>PDM - SUBSTITUIÇÃO - TRILHO</v>
      </c>
      <c r="I128" s="110" t="str">
        <f>IF(FN_MC!H130="","*",FN_MC!H130)</f>
        <v>TAP2</v>
      </c>
      <c r="J128" s="110" t="str">
        <f>IF(FN_MC!I130="","*",FN_MC!I130)</f>
        <v>-</v>
      </c>
      <c r="K128" s="110" t="str">
        <f>IF(FN_MC!M130="","*",FN_MC!M130)</f>
        <v>TAP</v>
      </c>
      <c r="L128" s="110" t="str">
        <f>IF(FN_MC!N130="","*",FN_MC!N130)</f>
        <v>TAP2</v>
      </c>
      <c r="M128" s="111">
        <f>IF(FN_MC!J130="","*",FN_MC!J130)</f>
        <v>74</v>
      </c>
      <c r="N128" s="290">
        <f>IF(FN_MC!K130="","*",FN_MC!K130)</f>
        <v>23.3</v>
      </c>
      <c r="O128" s="290" t="str">
        <f>IF(FN_MC!L130="","*",FN_MC!L130)</f>
        <v>-</v>
      </c>
      <c r="P128" s="111"/>
      <c r="Q128" s="128">
        <f>IF(FN_MC!O130="","*",FN_MC!O130)</f>
        <v>0.375</v>
      </c>
      <c r="R128" s="128">
        <f>IF(FN_MC!P130="","*",FN_MC!P130)</f>
        <v>4.1666666666666664E-2</v>
      </c>
      <c r="S128" s="110" t="str">
        <f>IF(FN_MC!Q130="","*",CONCATENATE(FN_MC!Q130," ",FN_MC!R130))</f>
        <v>30 M</v>
      </c>
      <c r="T128" s="110" t="str">
        <f>IF(FN_MC!V130="","*",FN_MC!V130)</f>
        <v>Herbert</v>
      </c>
      <c r="U128" s="110" t="str">
        <f>IF(FN_MC!W130="","*",FN_MC!W130)</f>
        <v xml:space="preserve">Substituição de trilho 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Oportunidade</v>
      </c>
      <c r="C129" s="109" t="str">
        <f>IF(FN_MC!Z131="","*",FN_MC!Z131)</f>
        <v>P0</v>
      </c>
      <c r="D129" s="110" t="str">
        <f>IF(FN_MC!S131="","*",FN_MC!S131)</f>
        <v>MALHA CENTRAL</v>
      </c>
      <c r="E129" s="110" t="str">
        <f>IF(FN_MC!T131="","*",FN_MC!T131)</f>
        <v>RAMAL</v>
      </c>
      <c r="F129" s="110">
        <f>IF(FN_MC!B131="","*",FN_MC!B131)</f>
        <v>46001</v>
      </c>
      <c r="G129" s="110" t="str">
        <f>IF(FN_MC!D131="","*",FN_MC!D131)</f>
        <v>V42</v>
      </c>
      <c r="H129" s="110" t="str">
        <f>IF(FN_MC!F131="","*",FN_MC!F131)</f>
        <v>MODERNIZAÇÃO - SOCADORA</v>
      </c>
      <c r="I129" s="110" t="str">
        <f>IF(FN_MC!H131="","*",FN_MC!H131)</f>
        <v>ZGT1</v>
      </c>
      <c r="J129" s="110" t="str">
        <f>IF(FN_MC!I131="","*",FN_MC!I131)</f>
        <v>ZGT1</v>
      </c>
      <c r="K129" s="110" t="str">
        <f>IF(FN_MC!M131="","*",FN_MC!M131)</f>
        <v>ZGT-ZXE</v>
      </c>
      <c r="L129" s="110" t="str">
        <f>IF(FN_MC!N131="","*",FN_MC!N131)</f>
        <v>ZGTZXE</v>
      </c>
      <c r="M129" s="111">
        <f>IF(FN_MC!J131="","*",FN_MC!J131)</f>
        <v>72</v>
      </c>
      <c r="N129" s="290">
        <f>IF(FN_MC!K131="","*",FN_MC!K131)</f>
        <v>313</v>
      </c>
      <c r="O129" s="290">
        <f>IF(FN_MC!L131="","*",FN_MC!L131)</f>
        <v>311</v>
      </c>
      <c r="P129" s="111"/>
      <c r="Q129" s="128">
        <f>IF(FN_MC!O131="","*",FN_MC!O131)</f>
        <v>0.35416666666666669</v>
      </c>
      <c r="R129" s="128">
        <f>IF(FN_MC!P131="","*",FN_MC!P131)</f>
        <v>0.16666666666666666</v>
      </c>
      <c r="S129" s="110" t="str">
        <f>IF(FN_MC!Q131="","*",CONCATENATE(FN_MC!Q131," ",FN_MC!R131))</f>
        <v>800 M</v>
      </c>
      <c r="T129" s="110" t="str">
        <f>IF(FN_MC!V131="","*",FN_MC!V131)</f>
        <v>Ezequiel</v>
      </c>
      <c r="U129" s="110" t="str">
        <f>IF(FN_MC!W131="","*",FN_MC!W131)</f>
        <v>Serviços de socaria mecanizada</v>
      </c>
      <c r="V129" s="112">
        <f ca="1">_xlfn.XLOOKUP(G129&amp;$V$2,BS_CONTROLE[CHAVE],BS_CONTROLE[Quantidade_11],"-")</f>
        <v>1140</v>
      </c>
      <c r="W129" s="112">
        <f ca="1">_xlfn.XLOOKUP(G129&amp;$W$2,BS_CONTROLE[CHAVE],BS_CONTROLE[Quantidade_11],"-")</f>
        <v>1090</v>
      </c>
      <c r="X129" s="112">
        <f ca="1">_xlfn.XLOOKUP(G129&amp;$X$2,BS_CONTROLE[CHAVE],BS_CONTROLE[Quantidade_11],"-")</f>
        <v>1070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Oportunidade</v>
      </c>
      <c r="C130" s="109" t="str">
        <f>IF(FN_MC!Z132="","*",FN_MC!Z132)</f>
        <v>P0</v>
      </c>
      <c r="D130" s="110" t="str">
        <f>IF(FN_MC!S132="","*",FN_MC!S132)</f>
        <v>MALHA CENTRAL</v>
      </c>
      <c r="E130" s="110" t="str">
        <f>IF(FN_MC!T132="","*",FN_MC!T132)</f>
        <v>RAMAL</v>
      </c>
      <c r="F130" s="110">
        <f>IF(FN_MC!B132="","*",FN_MC!B132)</f>
        <v>46001</v>
      </c>
      <c r="G130" s="110" t="str">
        <f>IF(FN_MC!D132="","*",FN_MC!D132)</f>
        <v>E17</v>
      </c>
      <c r="H130" s="110" t="str">
        <f>IF(FN_MC!F132="","*",FN_MC!F132)</f>
        <v>CAMINHÃO DE SOLDA</v>
      </c>
      <c r="I130" s="110" t="str">
        <f>IF(FN_MC!H132="","*",FN_MC!H132)</f>
        <v>ZDK1</v>
      </c>
      <c r="J130" s="110" t="str">
        <f>IF(FN_MC!I132="","*",FN_MC!I132)</f>
        <v>ZDK1</v>
      </c>
      <c r="K130" s="110" t="str">
        <f>IF(FN_MC!M132="","*",FN_MC!M132)</f>
        <v>ZDK-ZVT</v>
      </c>
      <c r="L130" s="110" t="str">
        <f>IF(FN_MC!N132="","*",FN_MC!N132)</f>
        <v>ZDK1/ZDKZVT</v>
      </c>
      <c r="M130" s="111">
        <f>IF(FN_MC!J132="","*",FN_MC!J132)</f>
        <v>78</v>
      </c>
      <c r="N130" s="290">
        <f>IF(FN_MC!K132="","*",FN_MC!K132)</f>
        <v>251</v>
      </c>
      <c r="O130" s="290">
        <f>IF(FN_MC!L132="","*",FN_MC!L132)</f>
        <v>244</v>
      </c>
      <c r="P130" s="111"/>
      <c r="Q130" s="128">
        <f>IF(FN_MC!O132="","*",FN_MC!O132)</f>
        <v>0.375</v>
      </c>
      <c r="R130" s="128">
        <f>IF(FN_MC!P132="","*",FN_MC!P132)</f>
        <v>0.125</v>
      </c>
      <c r="S130" s="110" t="str">
        <f>IF(FN_MC!Q132="","*",CONCATENATE(FN_MC!Q132," ",FN_MC!R132))</f>
        <v>3 Nº DE SOLDA</v>
      </c>
      <c r="T130" s="110" t="str">
        <f>IF(FN_MC!V132="","*",FN_MC!V132)</f>
        <v>herbert</v>
      </c>
      <c r="U130" s="110" t="str">
        <f>IF(FN_MC!W132="","*",FN_MC!W132)</f>
        <v>Execução de solda  (Caminhão)</v>
      </c>
      <c r="V130" s="112">
        <f ca="1">_xlfn.XLOOKUP(G130&amp;$V$2,BS_CONTROLE[CHAVE],BS_CONTROLE[Quantidade_11],"-")</f>
        <v>0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Oportunidade</v>
      </c>
      <c r="C131" s="109" t="str">
        <f>IF(FN_MC!Z133="","*",FN_MC!Z133)</f>
        <v>P0</v>
      </c>
      <c r="D131" s="110" t="str">
        <f>IF(FN_MC!S133="","*",FN_MC!S133)</f>
        <v>MALHA CENTRAL</v>
      </c>
      <c r="E131" s="110" t="str">
        <f>IF(FN_MC!T133="","*",FN_MC!T133)</f>
        <v>PPN-POV</v>
      </c>
      <c r="F131" s="110">
        <f>IF(FN_MC!B133="","*",FN_MC!B133)</f>
        <v>46001</v>
      </c>
      <c r="G131" s="110" t="str">
        <f>IF(FN_MC!D133="","*",FN_MC!D133)</f>
        <v>A13</v>
      </c>
      <c r="H131" s="110" t="str">
        <f>IF(FN_MC!F133="","*",FN_MC!F133)</f>
        <v>INSPEÇÃO AUTO DE LINHA</v>
      </c>
      <c r="I131" s="110" t="str">
        <f>IF(FN_MC!H133="","*",FN_MC!H133)</f>
        <v>PEN</v>
      </c>
      <c r="J131" s="110" t="str">
        <f>IF(FN_MC!I133="","*",FN_MC!I133)</f>
        <v>PUR</v>
      </c>
      <c r="K131" s="110" t="str">
        <f>IF(FN_MC!M133="","*",FN_MC!M133)</f>
        <v>PEN-PUR</v>
      </c>
      <c r="L131" s="110" t="str">
        <f>IF(FN_MC!N133="","*",FN_MC!N133)</f>
        <v>PENPUR</v>
      </c>
      <c r="M131" s="111">
        <f>IF(FN_MC!J133="","*",FN_MC!J133)</f>
        <v>101</v>
      </c>
      <c r="N131" s="290">
        <f>IF(FN_MC!K133="","*",FN_MC!K133)</f>
        <v>1200</v>
      </c>
      <c r="O131" s="290" t="str">
        <f>IF(FN_MC!L133="","*",FN_MC!L133)</f>
        <v>-</v>
      </c>
      <c r="P131" s="111"/>
      <c r="Q131" s="128">
        <f>IF(FN_MC!O133="","*",FN_MC!O133)</f>
        <v>0.5</v>
      </c>
      <c r="R131" s="128">
        <f>IF(FN_MC!P133="","*",FN_MC!P133)</f>
        <v>4.1666666666666664E-2</v>
      </c>
      <c r="S131" s="110" t="str">
        <f>IF(FN_MC!Q133="","*",CONCATENATE(FN_MC!Q133," ",FN_MC!R133))</f>
        <v>1 BINÁRIO</v>
      </c>
      <c r="T131" s="110" t="str">
        <f>IF(FN_MC!V133="","*",FN_MC!V133)</f>
        <v>deydson</v>
      </c>
      <c r="U131" s="110" t="str">
        <f>IF(FN_MC!W133="","*",FN_MC!W133)</f>
        <v>Inspeção ANTT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OPORTUNIDADE</v>
      </c>
      <c r="B134" s="109" t="str">
        <f>IF(FN_MC!X136="","*",FN_MC!X136)</f>
        <v>Oportunidade</v>
      </c>
      <c r="C134" s="109" t="str">
        <f>IF(FN_MC!Z136="","*",FN_MC!Z136)</f>
        <v>P0</v>
      </c>
      <c r="D134" s="110" t="str">
        <f>IF(FN_MC!S136="","*",FN_MC!S136)</f>
        <v>FERRONORTE</v>
      </c>
      <c r="E134" s="110" t="str">
        <f>IF(FN_MC!T136="","*",FN_MC!T136)</f>
        <v>TGR-TRO</v>
      </c>
      <c r="F134" s="110">
        <f>IF(FN_MC!B136="","*",FN_MC!B136)</f>
        <v>46002</v>
      </c>
      <c r="G134" s="110" t="str">
        <f>IF(FN_MC!D136="","*",FN_MC!D136)</f>
        <v>W70</v>
      </c>
      <c r="H134" s="110" t="str">
        <f>IF(FN_MC!F136="","*",FN_MC!F136)</f>
        <v>PDM - PEDRA - DESCARGA</v>
      </c>
      <c r="I134" s="110" t="str">
        <f>IF(FN_MC!H136="","*",FN_MC!H136)</f>
        <v>TAG</v>
      </c>
      <c r="J134" s="110" t="str">
        <f>IF(FN_MC!I136="","*",FN_MC!I136)</f>
        <v>TAG</v>
      </c>
      <c r="K134" s="110" t="str">
        <f>IF(FN_MC!M136="","*",FN_MC!M136)</f>
        <v>TGR-TBE</v>
      </c>
      <c r="L134" s="110" t="str">
        <f>IF(FN_MC!N136="","*",FN_MC!N136)</f>
        <v>TGR512</v>
      </c>
      <c r="M134" s="111">
        <f>IF(FN_MC!J136="","*",FN_MC!J136)</f>
        <v>98</v>
      </c>
      <c r="N134" s="290">
        <f>IF(FN_MC!K136="","*",FN_MC!K136)</f>
        <v>504</v>
      </c>
      <c r="O134" s="290">
        <f>IF(FN_MC!L136="","*",FN_MC!L136)</f>
        <v>503</v>
      </c>
      <c r="P134" s="111"/>
      <c r="Q134" s="128">
        <f>IF(FN_MC!O136="","*",FN_MC!O136)</f>
        <v>0.375</v>
      </c>
      <c r="R134" s="128">
        <f>IF(FN_MC!P136="","*",FN_MC!P136)</f>
        <v>4.1666666666666664E-2</v>
      </c>
      <c r="S134" s="110" t="str">
        <f>IF(FN_MC!Q136="","*",CONCATENATE(FN_MC!Q136," ",FN_MC!R136))</f>
        <v>16 VAGÕES</v>
      </c>
      <c r="T134" s="110" t="str">
        <f>IF(FN_MC!V136="","*",FN_MC!V136)</f>
        <v xml:space="preserve">camila </v>
      </c>
      <c r="U134" s="110" t="str">
        <f>IF(FN_MC!W136="","*",FN_MC!W136)</f>
        <v xml:space="preserve">Descarga de pedras </v>
      </c>
      <c r="V134" s="112">
        <f ca="1">_xlfn.XLOOKUP(G134&amp;$V$2,BS_CONTROLE[CHAVE],BS_CONTROLE[Quantidade_11],"-")</f>
        <v>16</v>
      </c>
      <c r="W134" s="112" t="str">
        <f ca="1">_xlfn.XLOOKUP(G134&amp;$W$2,BS_CONTROLE[CHAVE],BS_CONTROLE[Quantidade_11],"-")</f>
        <v>-</v>
      </c>
      <c r="X134" s="112">
        <f ca="1">_xlfn.XLOOKUP(G134&amp;$X$2,BS_CONTROLE[CHAVE],BS_CONTROLE[Quantidade_11],"-")</f>
        <v>0</v>
      </c>
    </row>
    <row r="135" spans="1:24" s="113" customFormat="1" hidden="1">
      <c r="A135" s="109" t="str">
        <f>IF(FN_MC!Y137="","*",FN_MC!Y137)</f>
        <v>SIM</v>
      </c>
      <c r="B135" s="109" t="str">
        <f>IF(FN_MC!X137="","*",FN_MC!X137)</f>
        <v>Contrato</v>
      </c>
      <c r="C135" s="109" t="str">
        <f>IF(FN_MC!Z137="","*",FN_MC!Z137)</f>
        <v>P0</v>
      </c>
      <c r="D135" s="110" t="str">
        <f>IF(FN_MC!S137="","*",FN_MC!S137)</f>
        <v>FERRONORTE</v>
      </c>
      <c r="E135" s="110" t="str">
        <f>IF(FN_MC!T137="","*",FN_MC!T137)</f>
        <v>TCS-TGR</v>
      </c>
      <c r="F135" s="110">
        <f>IF(FN_MC!B137="","*",FN_MC!B137)</f>
        <v>46002</v>
      </c>
      <c r="G135" s="110" t="str">
        <f>IF(FN_MC!D137="","*",FN_MC!D137)</f>
        <v>A60</v>
      </c>
      <c r="H135" s="110" t="str">
        <f>IF(FN_MC!F137="","*",FN_MC!F137)</f>
        <v>DETECÇÃO - RONDA 7 DIAS</v>
      </c>
      <c r="I135" s="110" t="str">
        <f>IF(FN_MC!H137="","*",FN_MC!H137)</f>
        <v>TGR</v>
      </c>
      <c r="J135" s="110" t="str">
        <f>IF(FN_MC!I137="","*",FN_MC!I137)</f>
        <v>TIQ</v>
      </c>
      <c r="K135" s="110" t="str">
        <f>IF(FN_MC!M137="","*",FN_MC!M137)</f>
        <v>TGR-TIQ</v>
      </c>
      <c r="L135" s="110" t="str">
        <f>IF(FN_MC!N137="","*",FN_MC!N137)</f>
        <v>TGRTIQ</v>
      </c>
      <c r="M135" s="111">
        <f>IF(FN_MC!J137="","*",FN_MC!J137)</f>
        <v>74</v>
      </c>
      <c r="N135" s="290">
        <f>IF(FN_MC!K137="","*",FN_MC!K137)</f>
        <v>501</v>
      </c>
      <c r="O135" s="290" t="str">
        <f>IF(FN_MC!L137="","*",FN_MC!L137)</f>
        <v>-</v>
      </c>
      <c r="P135" s="111"/>
      <c r="Q135" s="128">
        <f>IF(FN_MC!O137="","*",FN_MC!O137)</f>
        <v>0.33333333333333331</v>
      </c>
      <c r="R135" s="128">
        <f>IF(FN_MC!P137="","*",FN_MC!P137)</f>
        <v>4.1666666666666664E-2</v>
      </c>
      <c r="S135" s="110" t="str">
        <f>IF(FN_MC!Q137="","*",CONCATENATE(FN_MC!Q137," ",FN_MC!R137))</f>
        <v>117 KM</v>
      </c>
      <c r="T135" s="110" t="str">
        <f>IF(FN_MC!V137="","*",FN_MC!V137)</f>
        <v>Miguel</v>
      </c>
      <c r="U135" s="110" t="str">
        <f>IF(FN_MC!W137="","*",FN_MC!W137)</f>
        <v>Inspeção R7D</v>
      </c>
      <c r="V135" s="112">
        <f ca="1">_xlfn.XLOOKUP(G135&amp;$V$2,BS_CONTROLE[CHAVE],BS_CONTROLE[Quantidade_11],"-")</f>
        <v>200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OPORTUNIDADE</v>
      </c>
      <c r="B136" s="109" t="str">
        <f>IF(FN_MC!X138="","*",FN_MC!X138)</f>
        <v>Oportunidade</v>
      </c>
      <c r="C136" s="109" t="str">
        <f>IF(FN_MC!Z138="","*",FN_MC!Z138)</f>
        <v>P0</v>
      </c>
      <c r="D136" s="110" t="str">
        <f>IF(FN_MC!S138="","*",FN_MC!S138)</f>
        <v>FERRONORTE</v>
      </c>
      <c r="E136" s="110" t="str">
        <f>IF(FN_MC!T138="","*",FN_MC!T138)</f>
        <v>TMI-TCS</v>
      </c>
      <c r="F136" s="110">
        <f>IF(FN_MC!B138="","*",FN_MC!B138)</f>
        <v>46002</v>
      </c>
      <c r="G136" s="110" t="str">
        <f>IF(FN_MC!D138="","*",FN_MC!D138)</f>
        <v>MOD FN</v>
      </c>
      <c r="H136" s="110" t="str">
        <f>IF(FN_MC!F138="","*",FN_MC!F138)</f>
        <v>BLOCO</v>
      </c>
      <c r="I136" s="110" t="str">
        <f>IF(FN_MC!H138="","*",FN_MC!H138)</f>
        <v>-</v>
      </c>
      <c r="J136" s="110" t="str">
        <f>IF(FN_MC!I138="","*",FN_MC!I138)</f>
        <v>-</v>
      </c>
      <c r="K136" s="110" t="str">
        <f>IF(FN_MC!M138="","*",FN_MC!M138)</f>
        <v>TID-TVI</v>
      </c>
      <c r="L136" s="110" t="str">
        <f>IF(FN_MC!N138="","*",FN_MC!N138)</f>
        <v>213TVI</v>
      </c>
      <c r="M136" s="111">
        <f>IF(FN_MC!J138="","*",FN_MC!J138)</f>
        <v>74</v>
      </c>
      <c r="N136" s="290">
        <f>IF(FN_MC!K138="","*",FN_MC!K138)</f>
        <v>217</v>
      </c>
      <c r="O136" s="290">
        <f>IF(FN_MC!L138="","*",FN_MC!L138)</f>
        <v>213</v>
      </c>
      <c r="P136" s="111"/>
      <c r="Q136" s="128">
        <f>IF(FN_MC!O138="","*",FN_MC!O138)</f>
        <v>0.41666666666666669</v>
      </c>
      <c r="R136" s="128">
        <f>IF(FN_MC!P138="","*",FN_MC!P138)</f>
        <v>8.3333333333333329E-2</v>
      </c>
      <c r="S136" s="110" t="str">
        <f>IF(FN_MC!Q138="","*",CONCATENATE(FN_MC!Q138," ",FN_MC!R138))</f>
        <v>1 BINÁRIO</v>
      </c>
      <c r="T136" s="110" t="str">
        <f>IF(FN_MC!V138="","*",FN_MC!V138)</f>
        <v>Guilherme</v>
      </c>
      <c r="U136" s="110" t="str">
        <f>IF(FN_MC!W138="","*",FN_MC!W138)</f>
        <v>Intervalo bloco modernização veiculo W50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OPORTUNIDADE</v>
      </c>
      <c r="B137" s="109" t="str">
        <f>IF(FN_MC!X139="","*",FN_MC!X139)</f>
        <v>Oportunidade</v>
      </c>
      <c r="C137" s="109" t="str">
        <f>IF(FN_MC!Z139="","*",FN_MC!Z139)</f>
        <v>P0</v>
      </c>
      <c r="D137" s="110" t="str">
        <f>IF(FN_MC!S139="","*",FN_MC!S139)</f>
        <v>FERRONORTE</v>
      </c>
      <c r="E137" s="110" t="str">
        <f>IF(FN_MC!T139="","*",FN_MC!T139)</f>
        <v>TMI-TCS</v>
      </c>
      <c r="F137" s="110">
        <f>IF(FN_MC!B139="","*",FN_MC!B139)</f>
        <v>46002</v>
      </c>
      <c r="G137" s="110" t="str">
        <f>IF(FN_MC!D139="","*",FN_MC!D139)</f>
        <v>W50</v>
      </c>
      <c r="H137" s="110" t="str">
        <f>IF(FN_MC!F139="","*",FN_MC!F139)</f>
        <v>MODERNIZAÇÃO - DORMENTE - DESCARGA</v>
      </c>
      <c r="I137" s="110" t="str">
        <f>IF(FN_MC!H139="","*",FN_MC!H139)</f>
        <v xml:space="preserve">TCS2 </v>
      </c>
      <c r="J137" s="110" t="str">
        <f>IF(FN_MC!I139="","*",FN_MC!I139)</f>
        <v>TCS2</v>
      </c>
      <c r="K137" s="110" t="str">
        <f>IF(FN_MC!M139="","*",FN_MC!M139)</f>
        <v>TID-TVI</v>
      </c>
      <c r="L137" s="110" t="str">
        <f>IF(FN_MC!N139="","*",FN_MC!N139)</f>
        <v>213TVI</v>
      </c>
      <c r="M137" s="111">
        <f>IF(FN_MC!J139="","*",FN_MC!J139)</f>
        <v>74</v>
      </c>
      <c r="N137" s="290">
        <f>IF(FN_MC!K139="","*",FN_MC!K139)</f>
        <v>217</v>
      </c>
      <c r="O137" s="290">
        <f>IF(FN_MC!L139="","*",FN_MC!L139)</f>
        <v>213</v>
      </c>
      <c r="P137" s="111"/>
      <c r="Q137" s="128">
        <f>IF(FN_MC!O139="","*",FN_MC!O139)</f>
        <v>0.33333333333333331</v>
      </c>
      <c r="R137" s="128">
        <f>IF(FN_MC!P139="","*",FN_MC!P139)</f>
        <v>6.9444444444444447E-4</v>
      </c>
      <c r="S137" s="110" t="str">
        <f>IF(FN_MC!Q139="","*",CONCATENATE(FN_MC!Q139," ",FN_MC!R139))</f>
        <v>800 Nº DE DORMENTES</v>
      </c>
      <c r="T137" s="110" t="str">
        <f>IF(FN_MC!V139="","*",FN_MC!V139)</f>
        <v>Guilherme</v>
      </c>
      <c r="U137" s="110" t="str">
        <f>IF(FN_MC!W139="","*",FN_MC!W139)</f>
        <v>Descarga de dormente</v>
      </c>
      <c r="V137" s="112">
        <f ca="1">_xlfn.XLOOKUP(G137&amp;$V$2,BS_CONTROLE[CHAVE],BS_CONTROLE[Quantidade_11],"-")</f>
        <v>0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OPORTUNIDADE</v>
      </c>
      <c r="B138" s="109" t="str">
        <f>IF(FN_MC!X140="","*",FN_MC!X140)</f>
        <v>Oportunidade</v>
      </c>
      <c r="C138" s="109" t="str">
        <f>IF(FN_MC!Z140="","*",FN_MC!Z140)</f>
        <v>P1</v>
      </c>
      <c r="D138" s="110" t="str">
        <f>IF(FN_MC!S140="","*",FN_MC!S140)</f>
        <v>FERRONORTE</v>
      </c>
      <c r="E138" s="110" t="str">
        <f>IF(FN_MC!T140="","*",FN_MC!T140)</f>
        <v>TMI-TCS</v>
      </c>
      <c r="F138" s="110">
        <f>IF(FN_MC!B140="","*",FN_MC!B140)</f>
        <v>46002</v>
      </c>
      <c r="G138" s="110" t="str">
        <f>IF(FN_MC!D140="","*",FN_MC!D140)</f>
        <v>V86</v>
      </c>
      <c r="H138" s="110" t="str">
        <f>IF(FN_MC!F140="","*",FN_MC!F140)</f>
        <v>MECANIZAÇÃO - SOCADORA</v>
      </c>
      <c r="I138" s="110" t="str">
        <f>IF(FN_MC!H140="","*",FN_MC!H140)</f>
        <v>TID2</v>
      </c>
      <c r="J138" s="110" t="str">
        <f>IF(FN_MC!I140="","*",FN_MC!I140)</f>
        <v>TID2</v>
      </c>
      <c r="K138" s="110" t="str">
        <f>IF(FN_MC!M140="","*",FN_MC!M140)</f>
        <v>TID-TVI</v>
      </c>
      <c r="L138" s="110" t="str">
        <f>IF(FN_MC!N140="","*",FN_MC!N140)</f>
        <v>TID201</v>
      </c>
      <c r="M138" s="111">
        <f>IF(FN_MC!J140="","*",FN_MC!J140)</f>
        <v>74</v>
      </c>
      <c r="N138" s="290">
        <f>IF(FN_MC!K140="","*",FN_MC!K140)</f>
        <v>200</v>
      </c>
      <c r="O138" s="290">
        <f>IF(FN_MC!L140="","*",FN_MC!L140)</f>
        <v>194</v>
      </c>
      <c r="P138" s="111"/>
      <c r="Q138" s="128">
        <f>IF(FN_MC!O140="","*",FN_MC!O140)</f>
        <v>0.39583333333333331</v>
      </c>
      <c r="R138" s="128">
        <f>IF(FN_MC!P140="","*",FN_MC!P140)</f>
        <v>6.25E-2</v>
      </c>
      <c r="S138" s="110" t="str">
        <f>IF(FN_MC!Q140="","*",CONCATENATE(FN_MC!Q140," ",FN_MC!R140))</f>
        <v>834 M</v>
      </c>
      <c r="T138" s="110" t="str">
        <f>IF(FN_MC!V140="","*",FN_MC!V140)</f>
        <v>Saulo</v>
      </c>
      <c r="U138" s="110" t="str">
        <f>IF(FN_MC!W140="","*",FN_MC!W140)</f>
        <v>Serviços de socaria mecanizada</v>
      </c>
      <c r="V138" s="112">
        <f ca="1">_xlfn.XLOOKUP(G138&amp;$V$2,BS_CONTROLE[CHAVE],BS_CONTROLE[Quantidade_11],"-")</f>
        <v>1055</v>
      </c>
      <c r="W138" s="112">
        <f ca="1">_xlfn.XLOOKUP(G138&amp;$W$2,BS_CONTROLE[CHAVE],BS_CONTROLE[Quantidade_11],"-")</f>
        <v>324</v>
      </c>
      <c r="X138" s="112">
        <f ca="1">_xlfn.XLOOKUP(G138&amp;$X$2,BS_CONTROLE[CHAVE],BS_CONTROLE[Quantidade_11],"-")</f>
        <v>0</v>
      </c>
    </row>
    <row r="139" spans="1:24" s="113" customFormat="1" hidden="1">
      <c r="A139" s="109" t="str">
        <f>IF(FN_MC!Y141="","*",FN_MC!Y141)</f>
        <v>OPORTUNIDADE</v>
      </c>
      <c r="B139" s="109" t="str">
        <f>IF(FN_MC!X141="","*",FN_MC!X141)</f>
        <v>Oportunidade</v>
      </c>
      <c r="C139" s="109" t="str">
        <f>IF(FN_MC!Z141="","*",FN_MC!Z141)</f>
        <v>P2</v>
      </c>
      <c r="D139" s="110" t="str">
        <f>IF(FN_MC!S141="","*",FN_MC!S141)</f>
        <v>FERRONORTE</v>
      </c>
      <c r="E139" s="110" t="str">
        <f>IF(FN_MC!T141="","*",FN_MC!T141)</f>
        <v>TMI-TCS</v>
      </c>
      <c r="F139" s="110">
        <f>IF(FN_MC!B141="","*",FN_MC!B141)</f>
        <v>46002</v>
      </c>
      <c r="G139" s="110" t="str">
        <f>IF(FN_MC!D141="","*",FN_MC!D141)</f>
        <v>FRANCISCO (TF-670)</v>
      </c>
      <c r="H139" s="110" t="str">
        <f>IF(FN_MC!F141="","*",FN_MC!F141)</f>
        <v>PDM - SOLDA</v>
      </c>
      <c r="I139" s="110" t="str">
        <f>IF(FN_MC!H141="","*",FN_MC!H141)</f>
        <v>TIN1</v>
      </c>
      <c r="J139" s="110" t="str">
        <f>IF(FN_MC!I141="","*",FN_MC!I141)</f>
        <v>-</v>
      </c>
      <c r="K139" s="110" t="str">
        <f>IF(FN_MC!M141="","*",FN_MC!M141)</f>
        <v>TIN</v>
      </c>
      <c r="L139" s="110" t="str">
        <f>IF(FN_MC!N141="","*",FN_MC!N141)</f>
        <v>TIN1</v>
      </c>
      <c r="M139" s="111">
        <f>IF(FN_MC!J141="","*",FN_MC!J141)</f>
        <v>74</v>
      </c>
      <c r="N139" s="290">
        <f>IF(FN_MC!K141="","*",FN_MC!K141)</f>
        <v>109.1</v>
      </c>
      <c r="O139" s="290" t="str">
        <f>IF(FN_MC!L141="","*",FN_MC!L141)</f>
        <v>-</v>
      </c>
      <c r="P139" s="111"/>
      <c r="Q139" s="128">
        <f>IF(FN_MC!O141="","*",FN_MC!O141)</f>
        <v>0.375</v>
      </c>
      <c r="R139" s="128">
        <f>IF(FN_MC!P141="","*",FN_MC!P141)</f>
        <v>6.25E-2</v>
      </c>
      <c r="S139" s="110" t="str">
        <f>IF(FN_MC!Q141="","*",CONCATENATE(FN_MC!Q141," ",FN_MC!R141))</f>
        <v>1 Nº DE SOLDA</v>
      </c>
      <c r="T139" s="110" t="str">
        <f>IF(FN_MC!V141="","*",FN_MC!V141)</f>
        <v>Heleno</v>
      </c>
      <c r="U139" s="110" t="str">
        <f>IF(FN_MC!W141="","*",FN_MC!W141)</f>
        <v>Execução de solda - Condicinado à temperatura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OPORTUNIDADE</v>
      </c>
      <c r="B140" s="109" t="str">
        <f>IF(FN_MC!X142="","*",FN_MC!X142)</f>
        <v>Oportunidade</v>
      </c>
      <c r="C140" s="109" t="str">
        <f>IF(FN_MC!Z142="","*",FN_MC!Z142)</f>
        <v>P0</v>
      </c>
      <c r="D140" s="110" t="str">
        <f>IF(FN_MC!S142="","*",FN_MC!S142)</f>
        <v>MALHA CENTRAL</v>
      </c>
      <c r="E140" s="110" t="str">
        <f>IF(FN_MC!T142="","*",FN_MC!T142)</f>
        <v>RAMAL</v>
      </c>
      <c r="F140" s="110">
        <f>IF(FN_MC!B142="","*",FN_MC!B142)</f>
        <v>46002</v>
      </c>
      <c r="G140" s="110" t="str">
        <f>IF(FN_MC!D142="","*",FN_MC!D142)</f>
        <v>V42</v>
      </c>
      <c r="H140" s="110" t="str">
        <f>IF(FN_MC!F142="","*",FN_MC!F142)</f>
        <v>MODERNIZAÇÃO - SOCADORA</v>
      </c>
      <c r="I140" s="110" t="str">
        <f>IF(FN_MC!H142="","*",FN_MC!H142)</f>
        <v>ZGT1</v>
      </c>
      <c r="J140" s="110" t="str">
        <f>IF(FN_MC!I142="","*",FN_MC!I142)</f>
        <v>ZGT1</v>
      </c>
      <c r="K140" s="110" t="str">
        <f>IF(FN_MC!M142="","*",FN_MC!M142)</f>
        <v>ZGT-ZXE</v>
      </c>
      <c r="L140" s="110" t="str">
        <f>IF(FN_MC!N142="","*",FN_MC!N142)</f>
        <v>ZGTZXE</v>
      </c>
      <c r="M140" s="111">
        <f>IF(FN_MC!J142="","*",FN_MC!J142)</f>
        <v>72</v>
      </c>
      <c r="N140" s="290">
        <f>IF(FN_MC!K142="","*",FN_MC!K142)</f>
        <v>313</v>
      </c>
      <c r="O140" s="290">
        <f>IF(FN_MC!L142="","*",FN_MC!L142)</f>
        <v>311</v>
      </c>
      <c r="P140" s="111"/>
      <c r="Q140" s="128">
        <f>IF(FN_MC!O142="","*",FN_MC!O142)</f>
        <v>0.35416666666666669</v>
      </c>
      <c r="R140" s="128">
        <f>IF(FN_MC!P142="","*",FN_MC!P142)</f>
        <v>0.16666666666666666</v>
      </c>
      <c r="S140" s="110" t="str">
        <f>IF(FN_MC!Q142="","*",CONCATENATE(FN_MC!Q142," ",FN_MC!R142))</f>
        <v>800 M</v>
      </c>
      <c r="T140" s="110" t="str">
        <f>IF(FN_MC!V142="","*",FN_MC!V142)</f>
        <v>Ezequiel</v>
      </c>
      <c r="U140" s="110" t="str">
        <f>IF(FN_MC!W142="","*",FN_MC!W142)</f>
        <v>Serviços de socaria mecanizada</v>
      </c>
      <c r="V140" s="112">
        <f ca="1">_xlfn.XLOOKUP(G140&amp;$V$2,BS_CONTROLE[CHAVE],BS_CONTROLE[Quantidade_11],"-")</f>
        <v>1140</v>
      </c>
      <c r="W140" s="112">
        <f ca="1">_xlfn.XLOOKUP(G140&amp;$W$2,BS_CONTROLE[CHAVE],BS_CONTROLE[Quantidade_11],"-")</f>
        <v>1090</v>
      </c>
      <c r="X140" s="112">
        <f ca="1">_xlfn.XLOOKUP(G140&amp;$X$2,BS_CONTROLE[CHAVE],BS_CONTROLE[Quantidade_11],"-")</f>
        <v>1070</v>
      </c>
    </row>
    <row r="141" spans="1:24" s="113" customFormat="1" hidden="1">
      <c r="A141" s="109" t="str">
        <f>IF(FN_MC!Y143="","*",FN_MC!Y143)</f>
        <v>OPORTUNIDADE</v>
      </c>
      <c r="B141" s="109" t="str">
        <f>IF(FN_MC!X143="","*",FN_MC!X143)</f>
        <v>Oportunidade</v>
      </c>
      <c r="C141" s="109" t="str">
        <f>IF(FN_MC!Z143="","*",FN_MC!Z143)</f>
        <v>P0</v>
      </c>
      <c r="D141" s="110" t="str">
        <f>IF(FN_MC!S143="","*",FN_MC!S143)</f>
        <v>MALHA CENTRAL</v>
      </c>
      <c r="E141" s="110" t="str">
        <f>IF(FN_MC!T143="","*",FN_MC!T143)</f>
        <v>RAMAL</v>
      </c>
      <c r="F141" s="110">
        <f>IF(FN_MC!B143="","*",FN_MC!B143)</f>
        <v>46002</v>
      </c>
      <c r="G141" s="110" t="str">
        <f>IF(FN_MC!D143="","*",FN_MC!D143)</f>
        <v>E17</v>
      </c>
      <c r="H141" s="110" t="str">
        <f>IF(FN_MC!F143="","*",FN_MC!F143)</f>
        <v>CAMINHÃO DE SOLDA</v>
      </c>
      <c r="I141" s="110" t="str">
        <f>IF(FN_MC!H143="","*",FN_MC!H143)</f>
        <v>ZDK1</v>
      </c>
      <c r="J141" s="110" t="str">
        <f>IF(FN_MC!I143="","*",FN_MC!I143)</f>
        <v>ZDK1</v>
      </c>
      <c r="K141" s="110" t="str">
        <f>IF(FN_MC!M143="","*",FN_MC!M143)</f>
        <v>ZDK-ZVT</v>
      </c>
      <c r="L141" s="110" t="str">
        <f>IF(FN_MC!N143="","*",FN_MC!N143)</f>
        <v>ZDK1/ZDKZVT</v>
      </c>
      <c r="M141" s="111">
        <f>IF(FN_MC!J143="","*",FN_MC!J143)</f>
        <v>78</v>
      </c>
      <c r="N141" s="290">
        <f>IF(FN_MC!K143="","*",FN_MC!K143)</f>
        <v>251</v>
      </c>
      <c r="O141" s="290">
        <f>IF(FN_MC!L143="","*",FN_MC!L143)</f>
        <v>244</v>
      </c>
      <c r="P141" s="111"/>
      <c r="Q141" s="128">
        <f>IF(FN_MC!O143="","*",FN_MC!O143)</f>
        <v>0.375</v>
      </c>
      <c r="R141" s="128">
        <f>IF(FN_MC!P143="","*",FN_MC!P143)</f>
        <v>0.125</v>
      </c>
      <c r="S141" s="110" t="str">
        <f>IF(FN_MC!Q143="","*",CONCATENATE(FN_MC!Q143," ",FN_MC!R143))</f>
        <v>3 Nº DE SOLDA</v>
      </c>
      <c r="T141" s="110" t="str">
        <f>IF(FN_MC!V143="","*",FN_MC!V143)</f>
        <v>herbert</v>
      </c>
      <c r="U141" s="110" t="str">
        <f>IF(FN_MC!W143="","*",FN_MC!W143)</f>
        <v>Execução de solda  (Caminhão)</v>
      </c>
      <c r="V141" s="112">
        <f ca="1">_xlfn.XLOOKUP(G141&amp;$V$2,BS_CONTROLE[CHAVE],BS_CONTROLE[Quantidade_11],"-")</f>
        <v>0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OPORTUNIDADE</v>
      </c>
      <c r="B142" s="109" t="str">
        <f>IF(FN_MC!X144="","*",FN_MC!X144)</f>
        <v>Oportunidade</v>
      </c>
      <c r="C142" s="109" t="str">
        <f>IF(FN_MC!Z144="","*",FN_MC!Z144)</f>
        <v>P1</v>
      </c>
      <c r="D142" s="110" t="str">
        <f>IF(FN_MC!S144="","*",FN_MC!S144)</f>
        <v>MALHA CENTRAL</v>
      </c>
      <c r="E142" s="110" t="str">
        <f>IF(FN_MC!T144="","*",FN_MC!T144)</f>
        <v>RAMAL</v>
      </c>
      <c r="F142" s="110">
        <f>IF(FN_MC!B144="","*",FN_MC!B144)</f>
        <v>46002</v>
      </c>
      <c r="G142" s="110" t="str">
        <f>IF(FN_MC!D144="","*",FN_MC!D144)</f>
        <v xml:space="preserve">TURMA FIXA VIA </v>
      </c>
      <c r="H142" s="110" t="str">
        <f>IF(FN_MC!F144="","*",FN_MC!F144)</f>
        <v>PDM - SUBSTITUIÇÃO - TRILHO</v>
      </c>
      <c r="I142" s="110" t="str">
        <f>IF(FN_MC!H144="","*",FN_MC!H144)</f>
        <v>ZJU1</v>
      </c>
      <c r="J142" s="110" t="str">
        <f>IF(FN_MC!I144="","*",FN_MC!I144)</f>
        <v>-</v>
      </c>
      <c r="K142" s="110" t="str">
        <f>IF(FN_MC!M144="","*",FN_MC!M144)</f>
        <v>ZLF-ZJU</v>
      </c>
      <c r="L142" s="110" t="str">
        <f>IF(FN_MC!N144="","*",FN_MC!N144)</f>
        <v>ZJU1</v>
      </c>
      <c r="M142" s="111">
        <f>IF(FN_MC!J144="","*",FN_MC!J144)</f>
        <v>78</v>
      </c>
      <c r="N142" s="290">
        <f>IF(FN_MC!K144="","*",FN_MC!K144)</f>
        <v>275.3</v>
      </c>
      <c r="O142" s="290" t="str">
        <f>IF(FN_MC!L144="","*",FN_MC!L144)</f>
        <v>-</v>
      </c>
      <c r="P142" s="111"/>
      <c r="Q142" s="128">
        <f>IF(FN_MC!O144="","*",FN_MC!O144)</f>
        <v>0.375</v>
      </c>
      <c r="R142" s="128">
        <f>IF(FN_MC!P144="","*",FN_MC!P144)</f>
        <v>0.16666666666666666</v>
      </c>
      <c r="S142" s="110" t="str">
        <f>IF(FN_MC!Q144="","*",CONCATENATE(FN_MC!Q144," ",FN_MC!R144))</f>
        <v>48 M</v>
      </c>
      <c r="T142" s="110" t="str">
        <f>IF(FN_MC!V144="","*",FN_MC!V144)</f>
        <v>Wesley</v>
      </c>
      <c r="U142" s="110" t="str">
        <f>IF(FN_MC!W144="","*",FN_MC!W144)</f>
        <v>Substituição de trilho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>
        <f ca="1">_xlfn.XLOOKUP(G142&amp;$X$2,BS_CONTROLE[CHAVE],BS_CONTROLE[Quantidade_11],"-")</f>
        <v>2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OPORTUNIDADE</v>
      </c>
      <c r="B145" s="109" t="str">
        <f>IF(FN_MC!X147="","*",FN_MC!X147)</f>
        <v>Contrato</v>
      </c>
      <c r="C145" s="109" t="str">
        <f>IF(FN_MC!Z147="","*",FN_MC!Z147)</f>
        <v>P1</v>
      </c>
      <c r="D145" s="110" t="str">
        <f>IF(FN_MC!S147="","*",FN_MC!S147)</f>
        <v>FERRONORTE</v>
      </c>
      <c r="E145" s="110" t="str">
        <f>IF(FN_MC!T147="","*",FN_MC!T147)</f>
        <v>TGR-TRO</v>
      </c>
      <c r="F145" s="110">
        <f>IF(FN_MC!B147="","*",FN_MC!B147)</f>
        <v>46003</v>
      </c>
      <c r="G145" s="110" t="str">
        <f>IF(FN_MC!D147="","*",FN_MC!D147)</f>
        <v>W70</v>
      </c>
      <c r="H145" s="110" t="str">
        <f>IF(FN_MC!F147="","*",FN_MC!F147)</f>
        <v>PDM - PEDRA - DESCARGA</v>
      </c>
      <c r="I145" s="110" t="str">
        <f>IF(FN_MC!H147="","*",FN_MC!H147)</f>
        <v>TGR2</v>
      </c>
      <c r="J145" s="110" t="str">
        <f>IF(FN_MC!I147="","*",FN_MC!I147)</f>
        <v>-</v>
      </c>
      <c r="K145" s="110" t="str">
        <f>IF(FN_MC!M147="","*",FN_MC!M147)</f>
        <v>TGR-TBE</v>
      </c>
      <c r="L145" s="110">
        <f>IF(FN_MC!N147="","*",FN_MC!N147)</f>
        <v>512521</v>
      </c>
      <c r="M145" s="111">
        <f>IF(FN_MC!J147="","*",FN_MC!J147)</f>
        <v>98</v>
      </c>
      <c r="N145" s="290">
        <f>IF(FN_MC!K147="","*",FN_MC!K147)</f>
        <v>515</v>
      </c>
      <c r="O145" s="290">
        <f>IF(FN_MC!L147="","*",FN_MC!L147)</f>
        <v>514.5</v>
      </c>
      <c r="P145" s="111"/>
      <c r="Q145" s="128">
        <f>IF(FN_MC!O147="","*",FN_MC!O147)</f>
        <v>0.47916666666666669</v>
      </c>
      <c r="R145" s="128">
        <f>IF(FN_MC!P147="","*",FN_MC!P147)</f>
        <v>8.3333333333333329E-2</v>
      </c>
      <c r="S145" s="110" t="str">
        <f>IF(FN_MC!Q147="","*",CONCATENATE(FN_MC!Q147," ",FN_MC!R147))</f>
        <v>16 VAGÕES</v>
      </c>
      <c r="T145" s="110" t="str">
        <f>IF(FN_MC!V147="","*",FN_MC!V147)</f>
        <v>Camila</v>
      </c>
      <c r="U145" s="110" t="str">
        <f>IF(FN_MC!W147="","*",FN_MC!W147)</f>
        <v>Descarga de pedra - Condicionado ao carregamento na parte da manhã</v>
      </c>
      <c r="V145" s="112">
        <f ca="1">_xlfn.XLOOKUP(G145&amp;$V$2,BS_CONTROLE[CHAVE],BS_CONTROLE[Quantidade_11],"-")</f>
        <v>16</v>
      </c>
      <c r="W145" s="112" t="str">
        <f ca="1">_xlfn.XLOOKUP(G145&amp;$W$2,BS_CONTROLE[CHAVE],BS_CONTROLE[Quantidade_11],"-")</f>
        <v>-</v>
      </c>
      <c r="X145" s="112">
        <f ca="1">_xlfn.XLOOKUP(G145&amp;$X$2,BS_CONTROLE[CHAVE],BS_CONTROLE[Quantidade_11],"-")</f>
        <v>0</v>
      </c>
    </row>
    <row r="146" spans="1:24" s="113" customFormat="1" hidden="1">
      <c r="A146" s="109" t="str">
        <f>IF(FN_MC!Y148="","*",FN_MC!Y148)</f>
        <v>OPORTUNIDADE</v>
      </c>
      <c r="B146" s="109" t="str">
        <f>IF(FN_MC!X148="","*",FN_MC!X148)</f>
        <v>Oportunidade</v>
      </c>
      <c r="C146" s="109" t="str">
        <f>IF(FN_MC!Z148="","*",FN_MC!Z148)</f>
        <v>P0</v>
      </c>
      <c r="D146" s="110" t="str">
        <f>IF(FN_MC!S148="","*",FN_MC!S148)</f>
        <v>FERRONORTE</v>
      </c>
      <c r="E146" s="110" t="str">
        <f>IF(FN_MC!T148="","*",FN_MC!T148)</f>
        <v>TCS-TGR</v>
      </c>
      <c r="F146" s="110">
        <f>IF(FN_MC!B148="","*",FN_MC!B148)</f>
        <v>46003</v>
      </c>
      <c r="G146" s="110" t="str">
        <f>IF(FN_MC!D148="","*",FN_MC!D148)</f>
        <v>W70</v>
      </c>
      <c r="H146" s="110" t="str">
        <f>IF(FN_MC!F148="","*",FN_MC!F148)</f>
        <v>PDM - PEDRA - CARGA</v>
      </c>
      <c r="I146" s="110" t="str">
        <f>IF(FN_MC!H148="","*",FN_MC!H148)</f>
        <v>-</v>
      </c>
      <c r="J146" s="110" t="str">
        <f>IF(FN_MC!I148="","*",FN_MC!I148)</f>
        <v>TGR2</v>
      </c>
      <c r="K146" s="110" t="str">
        <f>IF(FN_MC!M148="","*",FN_MC!M148)</f>
        <v>TGR</v>
      </c>
      <c r="L146" s="110" t="str">
        <f>IF(FN_MC!N148="","*",FN_MC!N148)</f>
        <v>TGR2</v>
      </c>
      <c r="M146" s="111">
        <f>IF(FN_MC!J148="","*",FN_MC!J148)</f>
        <v>74</v>
      </c>
      <c r="N146" s="290">
        <f>IF(FN_MC!K148="","*",FN_MC!K148)</f>
        <v>501</v>
      </c>
      <c r="O146" s="290" t="str">
        <f>IF(FN_MC!L148="","*",FN_MC!L148)</f>
        <v>-</v>
      </c>
      <c r="P146" s="111"/>
      <c r="Q146" s="128">
        <f>IF(FN_MC!O148="","*",FN_MC!O148)</f>
        <v>0.375</v>
      </c>
      <c r="R146" s="128">
        <f>IF(FN_MC!P148="","*",FN_MC!P148)</f>
        <v>4.1666666666666664E-2</v>
      </c>
      <c r="S146" s="110" t="str">
        <f>IF(FN_MC!Q148="","*",CONCATENATE(FN_MC!Q148," ",FN_MC!R148))</f>
        <v>16 VAGÕES</v>
      </c>
      <c r="T146" s="110" t="str">
        <f>IF(FN_MC!V148="","*",FN_MC!V148)</f>
        <v>Camila</v>
      </c>
      <c r="U146" s="110" t="str">
        <f>IF(FN_MC!W148="","*",FN_MC!W148)</f>
        <v>Carga de pedra</v>
      </c>
      <c r="V146" s="112">
        <f ca="1">_xlfn.XLOOKUP(G146&amp;$V$2,BS_CONTROLE[CHAVE],BS_CONTROLE[Quantidade_11],"-")</f>
        <v>16</v>
      </c>
      <c r="W146" s="112" t="str">
        <f ca="1">_xlfn.XLOOKUP(G146&amp;$W$2,BS_CONTROLE[CHAVE],BS_CONTROLE[Quantidade_11],"-")</f>
        <v>-</v>
      </c>
      <c r="X146" s="112">
        <f ca="1">_xlfn.XLOOKUP(G146&amp;$X$2,BS_CONTROLE[CHAVE],BS_CONTROLE[Quantidade_11],"-")</f>
        <v>0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Contrato</v>
      </c>
      <c r="C147" s="109" t="str">
        <f>IF(FN_MC!Z149="","*",FN_MC!Z149)</f>
        <v>P0</v>
      </c>
      <c r="D147" s="110" t="str">
        <f>IF(FN_MC!S149="","*",FN_MC!S149)</f>
        <v>FERRONORTE</v>
      </c>
      <c r="E147" s="110" t="str">
        <f>IF(FN_MC!T149="","*",FN_MC!T149)</f>
        <v>TCS-TGR</v>
      </c>
      <c r="F147" s="110">
        <f>IF(FN_MC!B149="","*",FN_MC!B149)</f>
        <v>46003</v>
      </c>
      <c r="G147" s="110" t="str">
        <f>IF(FN_MC!D149="","*",FN_MC!D149)</f>
        <v>ELSON (TF-526)</v>
      </c>
      <c r="H147" s="110" t="str">
        <f>IF(FN_MC!F149="","*",FN_MC!F149)</f>
        <v>PDM - SOLDA</v>
      </c>
      <c r="I147" s="110" t="str">
        <f>IF(FN_MC!H149="","*",FN_MC!H149)</f>
        <v>TMT1</v>
      </c>
      <c r="J147" s="110" t="str">
        <f>IF(FN_MC!I149="","*",FN_MC!I149)</f>
        <v>-</v>
      </c>
      <c r="K147" s="110" t="str">
        <f>IF(FN_MC!M149="","*",FN_MC!M149)</f>
        <v>TMT</v>
      </c>
      <c r="L147" s="110" t="str">
        <f>IF(FN_MC!N149="","*",FN_MC!N149)</f>
        <v>TMT1</v>
      </c>
      <c r="M147" s="111">
        <f>IF(FN_MC!J149="","*",FN_MC!J149)</f>
        <v>74</v>
      </c>
      <c r="N147" s="290">
        <f>IF(FN_MC!K149="","*",FN_MC!K149)</f>
        <v>402</v>
      </c>
      <c r="O147" s="290" t="str">
        <f>IF(FN_MC!L149="","*",FN_MC!L149)</f>
        <v>-</v>
      </c>
      <c r="P147" s="111"/>
      <c r="Q147" s="128">
        <f>IF(FN_MC!O149="","*",FN_MC!O149)</f>
        <v>0.375</v>
      </c>
      <c r="R147" s="128">
        <f>IF(FN_MC!P149="","*",FN_MC!P149)</f>
        <v>0.125</v>
      </c>
      <c r="S147" s="110" t="str">
        <f>IF(FN_MC!Q149="","*",CONCATENATE(FN_MC!Q149," ",FN_MC!R149))</f>
        <v>2 Nº DE SOLDA</v>
      </c>
      <c r="T147" s="110" t="str">
        <f>IF(FN_MC!V149="","*",FN_MC!V149)</f>
        <v>Marcos Euzébio</v>
      </c>
      <c r="U147" s="110" t="str">
        <f>IF(FN_MC!W149="","*",FN_MC!W149)</f>
        <v>Execução de soldas - Condicionado à temperatura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OPORTUNIDADE</v>
      </c>
      <c r="B148" s="109" t="str">
        <f>IF(FN_MC!X150="","*",FN_MC!X150)</f>
        <v>Oportunidade</v>
      </c>
      <c r="C148" s="109" t="str">
        <f>IF(FN_MC!Z150="","*",FN_MC!Z150)</f>
        <v>P2</v>
      </c>
      <c r="D148" s="110" t="str">
        <f>IF(FN_MC!S150="","*",FN_MC!S150)</f>
        <v>FERRONORTE</v>
      </c>
      <c r="E148" s="110" t="str">
        <f>IF(FN_MC!T150="","*",FN_MC!T150)</f>
        <v>TMI-TCS</v>
      </c>
      <c r="F148" s="110">
        <f>IF(FN_MC!B150="","*",FN_MC!B150)</f>
        <v>46003</v>
      </c>
      <c r="G148" s="110" t="str">
        <f>IF(FN_MC!D150="","*",FN_MC!D150)</f>
        <v>MARCOS (TF-520)</v>
      </c>
      <c r="H148" s="110" t="str">
        <f>IF(FN_MC!F150="","*",FN_MC!F150)</f>
        <v>PDM - SOLDA</v>
      </c>
      <c r="I148" s="110" t="str">
        <f>IF(FN_MC!H150="","*",FN_MC!H150)</f>
        <v>TCS1</v>
      </c>
      <c r="J148" s="110" t="str">
        <f>IF(FN_MC!I150="","*",FN_MC!I150)</f>
        <v>-</v>
      </c>
      <c r="K148" s="110" t="str">
        <f>IF(FN_MC!M150="","*",FN_MC!M150)</f>
        <v>TCS</v>
      </c>
      <c r="L148" s="110" t="str">
        <f>IF(FN_MC!N150="","*",FN_MC!N150)</f>
        <v>TCS1</v>
      </c>
      <c r="M148" s="111">
        <f>IF(FN_MC!J150="","*",FN_MC!J150)</f>
        <v>74</v>
      </c>
      <c r="N148" s="290">
        <f>IF(FN_MC!K150="","*",FN_MC!K150)</f>
        <v>288.3</v>
      </c>
      <c r="O148" s="290" t="str">
        <f>IF(FN_MC!L150="","*",FN_MC!L150)</f>
        <v>-</v>
      </c>
      <c r="P148" s="111"/>
      <c r="Q148" s="128">
        <f>IF(FN_MC!O150="","*",FN_MC!O150)</f>
        <v>0.375</v>
      </c>
      <c r="R148" s="128">
        <f>IF(FN_MC!P150="","*",FN_MC!P150)</f>
        <v>6.25E-2</v>
      </c>
      <c r="S148" s="110" t="str">
        <f>IF(FN_MC!Q150="","*",CONCATENATE(FN_MC!Q150," ",FN_MC!R150))</f>
        <v>1 Nº DE SOLDA</v>
      </c>
      <c r="T148" s="110" t="str">
        <f>IF(FN_MC!V150="","*",FN_MC!V150)</f>
        <v>Marcos Euzébio</v>
      </c>
      <c r="U148" s="110" t="str">
        <f>IF(FN_MC!W150="","*",FN_MC!W150)</f>
        <v>Execução de soldas - Condicionado à temperatura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>
        <f ca="1">_xlfn.XLOOKUP(G148&amp;$X$2,BS_CONTROLE[CHAVE],BS_CONTROLE[Quantidade_11],"-")</f>
        <v>2</v>
      </c>
    </row>
    <row r="149" spans="1:24" s="113" customFormat="1" hidden="1">
      <c r="A149" s="109" t="str">
        <f>IF(FN_MC!Y151="","*",FN_MC!Y151)</f>
        <v>OPORTUNIDADE</v>
      </c>
      <c r="B149" s="109" t="str">
        <f>IF(FN_MC!X151="","*",FN_MC!X151)</f>
        <v>Contrato</v>
      </c>
      <c r="C149" s="109" t="str">
        <f>IF(FN_MC!Z151="","*",FN_MC!Z151)</f>
        <v>P0</v>
      </c>
      <c r="D149" s="110" t="str">
        <f>IF(FN_MC!S151="","*",FN_MC!S151)</f>
        <v>FERRONORTE</v>
      </c>
      <c r="E149" s="110" t="str">
        <f>IF(FN_MC!T151="","*",FN_MC!T151)</f>
        <v>TMI-TCS</v>
      </c>
      <c r="F149" s="110">
        <f>IF(FN_MC!B151="","*",FN_MC!B151)</f>
        <v>46003</v>
      </c>
      <c r="G149" s="110" t="str">
        <f>IF(FN_MC!D151="","*",FN_MC!D151)</f>
        <v>MOD FN</v>
      </c>
      <c r="H149" s="110" t="str">
        <f>IF(FN_MC!F151="","*",FN_MC!F151)</f>
        <v>BLOCO</v>
      </c>
      <c r="I149" s="110" t="str">
        <f>IF(FN_MC!H151="","*",FN_MC!H151)</f>
        <v>-</v>
      </c>
      <c r="J149" s="110" t="str">
        <f>IF(FN_MC!I151="","*",FN_MC!I151)</f>
        <v>-</v>
      </c>
      <c r="K149" s="110" t="str">
        <f>IF(FN_MC!M151="","*",FN_MC!M151)</f>
        <v>TID-TVI</v>
      </c>
      <c r="L149" s="110" t="str">
        <f>IF(FN_MC!N151="","*",FN_MC!N151)</f>
        <v>213TVI / 201213</v>
      </c>
      <c r="M149" s="111">
        <f>IF(FN_MC!J151="","*",FN_MC!J151)</f>
        <v>74</v>
      </c>
      <c r="N149" s="290">
        <f>IF(FN_MC!K151="","*",FN_MC!K151)</f>
        <v>217</v>
      </c>
      <c r="O149" s="290">
        <f>IF(FN_MC!L151="","*",FN_MC!L151)</f>
        <v>213</v>
      </c>
      <c r="P149" s="111"/>
      <c r="Q149" s="128">
        <f>IF(FN_MC!O151="","*",FN_MC!O151)</f>
        <v>0.41666666666666669</v>
      </c>
      <c r="R149" s="128">
        <f>IF(FN_MC!P151="","*",FN_MC!P151)</f>
        <v>0.125</v>
      </c>
      <c r="S149" s="110" t="str">
        <f>IF(FN_MC!Q151="","*",CONCATENATE(FN_MC!Q151," ",FN_MC!R151))</f>
        <v>1 BINÁRIO</v>
      </c>
      <c r="T149" s="110" t="str">
        <f>IF(FN_MC!V151="","*",FN_MC!V151)</f>
        <v>Guilherme</v>
      </c>
      <c r="U149" s="110" t="str">
        <f>IF(FN_MC!W151="","*",FN_MC!W151)</f>
        <v>Intervalo bloco modernização veiculo W50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OPORTUNIDADE</v>
      </c>
      <c r="B150" s="109" t="str">
        <f>IF(FN_MC!X152="","*",FN_MC!X152)</f>
        <v>Contrato</v>
      </c>
      <c r="C150" s="109" t="str">
        <f>IF(FN_MC!Z152="","*",FN_MC!Z152)</f>
        <v>P0</v>
      </c>
      <c r="D150" s="110" t="str">
        <f>IF(FN_MC!S152="","*",FN_MC!S152)</f>
        <v>FERRONORTE</v>
      </c>
      <c r="E150" s="110" t="str">
        <f>IF(FN_MC!T152="","*",FN_MC!T152)</f>
        <v>TMI-TCS</v>
      </c>
      <c r="F150" s="110">
        <f>IF(FN_MC!B152="","*",FN_MC!B152)</f>
        <v>46003</v>
      </c>
      <c r="G150" s="110" t="str">
        <f>IF(FN_MC!D152="","*",FN_MC!D152)</f>
        <v>W50</v>
      </c>
      <c r="H150" s="110" t="str">
        <f>IF(FN_MC!F152="","*",FN_MC!F152)</f>
        <v>MODERNIZAÇÃO - DORMENTE - DESCARGA</v>
      </c>
      <c r="I150" s="110" t="str">
        <f>IF(FN_MC!H152="","*",FN_MC!H152)</f>
        <v xml:space="preserve">TCS2 </v>
      </c>
      <c r="J150" s="110" t="str">
        <f>IF(FN_MC!I152="","*",FN_MC!I152)</f>
        <v>TCS2</v>
      </c>
      <c r="K150" s="110" t="str">
        <f>IF(FN_MC!M152="","*",FN_MC!M152)</f>
        <v>TID-TVI</v>
      </c>
      <c r="L150" s="110" t="str">
        <f>IF(FN_MC!N152="","*",FN_MC!N152)</f>
        <v>213TVI / 201213</v>
      </c>
      <c r="M150" s="111">
        <f>IF(FN_MC!J152="","*",FN_MC!J152)</f>
        <v>74</v>
      </c>
      <c r="N150" s="290">
        <f>IF(FN_MC!K152="","*",FN_MC!K152)</f>
        <v>217</v>
      </c>
      <c r="O150" s="290">
        <f>IF(FN_MC!L152="","*",FN_MC!L152)</f>
        <v>213</v>
      </c>
      <c r="P150" s="111"/>
      <c r="Q150" s="128">
        <f>IF(FN_MC!O152="","*",FN_MC!O152)</f>
        <v>0.33333333333333331</v>
      </c>
      <c r="R150" s="128">
        <f>IF(FN_MC!P152="","*",FN_MC!P152)</f>
        <v>6.9444444444444447E-4</v>
      </c>
      <c r="S150" s="110" t="str">
        <f>IF(FN_MC!Q152="","*",CONCATENATE(FN_MC!Q152," ",FN_MC!R152))</f>
        <v>1400 Nº DE DORMENTES</v>
      </c>
      <c r="T150" s="110" t="str">
        <f>IF(FN_MC!V152="","*",FN_MC!V152)</f>
        <v>Guilherme</v>
      </c>
      <c r="U150" s="110" t="str">
        <f>IF(FN_MC!W152="","*",FN_MC!W152)</f>
        <v>Descarga de dormente</v>
      </c>
      <c r="V150" s="112">
        <f ca="1">_xlfn.XLOOKUP(G150&amp;$V$2,BS_CONTROLE[CHAVE],BS_CONTROLE[Quantidade_11],"-")</f>
        <v>0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OPORTUNIDADE</v>
      </c>
      <c r="B151" s="109" t="str">
        <f>IF(FN_MC!X153="","*",FN_MC!X153)</f>
        <v>Sombra de bloco</v>
      </c>
      <c r="C151" s="109" t="str">
        <f>IF(FN_MC!Z153="","*",FN_MC!Z153)</f>
        <v>P1</v>
      </c>
      <c r="D151" s="110" t="str">
        <f>IF(FN_MC!S153="","*",FN_MC!S153)</f>
        <v>FERRONORTE</v>
      </c>
      <c r="E151" s="110" t="str">
        <f>IF(FN_MC!T153="","*",FN_MC!T153)</f>
        <v>TMI-TCS</v>
      </c>
      <c r="F151" s="110">
        <f>IF(FN_MC!B153="","*",FN_MC!B153)</f>
        <v>46003</v>
      </c>
      <c r="G151" s="110" t="str">
        <f>IF(FN_MC!D153="","*",FN_MC!D153)</f>
        <v>V86</v>
      </c>
      <c r="H151" s="110" t="str">
        <f>IF(FN_MC!F153="","*",FN_MC!F153)</f>
        <v>MECANIZAÇÃO - SOCADORA</v>
      </c>
      <c r="I151" s="110" t="str">
        <f>IF(FN_MC!H153="","*",FN_MC!H153)</f>
        <v>TID2</v>
      </c>
      <c r="J151" s="110" t="str">
        <f>IF(FN_MC!I153="","*",FN_MC!I153)</f>
        <v>TID2</v>
      </c>
      <c r="K151" s="110" t="str">
        <f>IF(FN_MC!M153="","*",FN_MC!M153)</f>
        <v>TID-TVI</v>
      </c>
      <c r="L151" s="110" t="str">
        <f>IF(FN_MC!N153="","*",FN_MC!N153)</f>
        <v>TID201</v>
      </c>
      <c r="M151" s="111">
        <f>IF(FN_MC!J153="","*",FN_MC!J153)</f>
        <v>74</v>
      </c>
      <c r="N151" s="290">
        <f>IF(FN_MC!K153="","*",FN_MC!K153)</f>
        <v>200</v>
      </c>
      <c r="O151" s="290">
        <f>IF(FN_MC!L153="","*",FN_MC!L153)</f>
        <v>194.2</v>
      </c>
      <c r="P151" s="111"/>
      <c r="Q151" s="128">
        <f>IF(FN_MC!O153="","*",FN_MC!O153)</f>
        <v>0.39583333333333331</v>
      </c>
      <c r="R151" s="128">
        <f>IF(FN_MC!P153="","*",FN_MC!P153)</f>
        <v>6.25E-2</v>
      </c>
      <c r="S151" s="110" t="str">
        <f>IF(FN_MC!Q153="","*",CONCATENATE(FN_MC!Q153," ",FN_MC!R153))</f>
        <v>834 M</v>
      </c>
      <c r="T151" s="110" t="str">
        <f>IF(FN_MC!V153="","*",FN_MC!V153)</f>
        <v>Saulo</v>
      </c>
      <c r="U151" s="110" t="str">
        <f>IF(FN_MC!W153="","*",FN_MC!W153)</f>
        <v>Serviços de socaria mecanizada</v>
      </c>
      <c r="V151" s="112">
        <f ca="1">_xlfn.XLOOKUP(G151&amp;$V$2,BS_CONTROLE[CHAVE],BS_CONTROLE[Quantidade_11],"-")</f>
        <v>1055</v>
      </c>
      <c r="W151" s="112">
        <f ca="1">_xlfn.XLOOKUP(G151&amp;$W$2,BS_CONTROLE[CHAVE],BS_CONTROLE[Quantidade_11],"-")</f>
        <v>324</v>
      </c>
      <c r="X151" s="112">
        <f ca="1">_xlfn.XLOOKUP(G151&amp;$X$2,BS_CONTROLE[CHAVE],BS_CONTROLE[Quantidade_11],"-")</f>
        <v>0</v>
      </c>
    </row>
    <row r="152" spans="1:24" s="113" customFormat="1" hidden="1">
      <c r="A152" s="109" t="str">
        <f>IF(FN_MC!Y154="","*",FN_MC!Y154)</f>
        <v>OPORTUNIDADE</v>
      </c>
      <c r="B152" s="109" t="str">
        <f>IF(FN_MC!X154="","*",FN_MC!X154)</f>
        <v>Oportunidade</v>
      </c>
      <c r="C152" s="109" t="str">
        <f>IF(FN_MC!Z154="","*",FN_MC!Z154)</f>
        <v>P3</v>
      </c>
      <c r="D152" s="110" t="str">
        <f>IF(FN_MC!S154="","*",FN_MC!S154)</f>
        <v>FERRONORTE</v>
      </c>
      <c r="E152" s="110" t="str">
        <f>IF(FN_MC!T154="","*",FN_MC!T154)</f>
        <v>TMI-TCS</v>
      </c>
      <c r="F152" s="110">
        <f>IF(FN_MC!B154="","*",FN_MC!B154)</f>
        <v>46003</v>
      </c>
      <c r="G152" s="110" t="str">
        <f>IF(FN_MC!D154="","*",FN_MC!D154)</f>
        <v>A66</v>
      </c>
      <c r="H152" s="110" t="str">
        <f>IF(FN_MC!F154="","*",FN_MC!F154)</f>
        <v>INSPEÇÃO AUTO DE LINHA</v>
      </c>
      <c r="I152" s="110" t="str">
        <f>IF(FN_MC!H154="","*",FN_MC!H154)</f>
        <v>TID201</v>
      </c>
      <c r="J152" s="110" t="str">
        <f>IF(FN_MC!I154="","*",FN_MC!I154)</f>
        <v>TIN2</v>
      </c>
      <c r="K152" s="110" t="str">
        <f>IF(FN_MC!M154="","*",FN_MC!M154)</f>
        <v>TID-TIN</v>
      </c>
      <c r="L152" s="110" t="str">
        <f>IF(FN_MC!N154="","*",FN_MC!N154)</f>
        <v>TIDTIN</v>
      </c>
      <c r="M152" s="111">
        <f>IF(FN_MC!J154="","*",FN_MC!J154)</f>
        <v>74</v>
      </c>
      <c r="N152" s="290">
        <f>IF(FN_MC!K154="","*",FN_MC!K154)</f>
        <v>190</v>
      </c>
      <c r="O152" s="290" t="str">
        <f>IF(FN_MC!L154="","*",FN_MC!L154)</f>
        <v>-</v>
      </c>
      <c r="P152" s="111"/>
      <c r="Q152" s="128">
        <f>IF(FN_MC!O154="","*",FN_MC!O154)</f>
        <v>0.375</v>
      </c>
      <c r="R152" s="128">
        <f>IF(FN_MC!P154="","*",FN_MC!P154)</f>
        <v>4.1666666666666664E-2</v>
      </c>
      <c r="S152" s="110" t="str">
        <f>IF(FN_MC!Q154="","*",CONCATENATE(FN_MC!Q154," ",FN_MC!R154))</f>
        <v>1 BINÁRIO</v>
      </c>
      <c r="T152" s="110" t="str">
        <f>IF(FN_MC!V154="","*",FN_MC!V154)</f>
        <v>Herbert</v>
      </c>
      <c r="U152" s="110" t="str">
        <f>IF(FN_MC!W154="","*",FN_MC!W154)</f>
        <v>inspeção visual de VIA em VMA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OPORTUNIDADE</v>
      </c>
      <c r="B153" s="109" t="str">
        <f>IF(FN_MC!X155="","*",FN_MC!X155)</f>
        <v>Oportunidade</v>
      </c>
      <c r="C153" s="109" t="str">
        <f>IF(FN_MC!Z155="","*",FN_MC!Z155)</f>
        <v>P0</v>
      </c>
      <c r="D153" s="110" t="str">
        <f>IF(FN_MC!S155="","*",FN_MC!S155)</f>
        <v>MALHA CENTRAL</v>
      </c>
      <c r="E153" s="110" t="str">
        <f>IF(FN_MC!T155="","*",FN_MC!T155)</f>
        <v>RAMAL</v>
      </c>
      <c r="F153" s="110">
        <f>IF(FN_MC!B155="","*",FN_MC!B155)</f>
        <v>46003</v>
      </c>
      <c r="G153" s="110" t="str">
        <f>IF(FN_MC!D155="","*",FN_MC!D155)</f>
        <v>V93</v>
      </c>
      <c r="H153" s="110" t="str">
        <f>IF(FN_MC!F155="","*",FN_MC!F155)</f>
        <v>MECANIZAÇÃO - SOCADORA</v>
      </c>
      <c r="I153" s="110" t="str">
        <f>IF(FN_MC!H155="","*",FN_MC!H155)</f>
        <v>ZFH2</v>
      </c>
      <c r="J153" s="110" t="str">
        <f>IF(FN_MC!I155="","*",FN_MC!I155)</f>
        <v>ZIQ2</v>
      </c>
      <c r="K153" s="110" t="str">
        <f>IF(FN_MC!M155="","*",FN_MC!M155)</f>
        <v>ZQY-ZFH</v>
      </c>
      <c r="L153" s="110" t="str">
        <f>IF(FN_MC!N155="","*",FN_MC!N155)</f>
        <v>ZQYZFH / ZIQZQY</v>
      </c>
      <c r="M153" s="111">
        <f>IF(FN_MC!J155="","*",FN_MC!J155)</f>
        <v>78</v>
      </c>
      <c r="N153" s="290">
        <f>IF(FN_MC!K155="","*",FN_MC!K155)</f>
        <v>185</v>
      </c>
      <c r="O153" s="290">
        <f>IF(FN_MC!L155="","*",FN_MC!L155)</f>
        <v>175</v>
      </c>
      <c r="P153" s="111"/>
      <c r="Q153" s="128">
        <f>IF(FN_MC!O155="","*",FN_MC!O155)</f>
        <v>0.375</v>
      </c>
      <c r="R153" s="128">
        <f>IF(FN_MC!P155="","*",FN_MC!P155)</f>
        <v>6.25E-2</v>
      </c>
      <c r="S153" s="110" t="str">
        <f>IF(FN_MC!Q155="","*",CONCATENATE(FN_MC!Q155," ",FN_MC!R155))</f>
        <v>400 M</v>
      </c>
      <c r="T153" s="110" t="str">
        <f>IF(FN_MC!V155="","*",FN_MC!V155)</f>
        <v>Ezequiel</v>
      </c>
      <c r="U153" s="110" t="str">
        <f>IF(FN_MC!W155="","*",FN_MC!W155)</f>
        <v>Serviços de socaria (Teste para LIBERAÇÃO do Ativo) - Condicionado a LIB</v>
      </c>
      <c r="V153" s="112" t="str">
        <f ca="1">_xlfn.XLOOKUP(G153&amp;$V$2,BS_CONTROLE[CHAVE],BS_CONTROLE[Quantidade_11],"-")</f>
        <v>-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85</v>
      </c>
    </row>
    <row r="154" spans="1:24" s="113" customFormat="1" hidden="1">
      <c r="A154" s="109" t="str">
        <f>IF(FN_MC!Y156="","*",FN_MC!Y156)</f>
        <v>OPORTUNIDADE</v>
      </c>
      <c r="B154" s="109" t="str">
        <f>IF(FN_MC!X156="","*",FN_MC!X156)</f>
        <v>Oportunidade</v>
      </c>
      <c r="C154" s="109" t="str">
        <f>IF(FN_MC!Z156="","*",FN_MC!Z156)</f>
        <v>P1</v>
      </c>
      <c r="D154" s="110" t="str">
        <f>IF(FN_MC!S156="","*",FN_MC!S156)</f>
        <v>MALHA CENTRAL</v>
      </c>
      <c r="E154" s="110" t="str">
        <f>IF(FN_MC!T156="","*",FN_MC!T156)</f>
        <v>RAMAL</v>
      </c>
      <c r="F154" s="110">
        <f>IF(FN_MC!B156="","*",FN_MC!B156)</f>
        <v>46003</v>
      </c>
      <c r="G154" s="110" t="str">
        <f>IF(FN_MC!D156="","*",FN_MC!D156)</f>
        <v>V42</v>
      </c>
      <c r="H154" s="110" t="str">
        <f>IF(FN_MC!F156="","*",FN_MC!F156)</f>
        <v>MODERNIZAÇÃO - SOCADORA</v>
      </c>
      <c r="I154" s="110" t="str">
        <f>IF(FN_MC!H156="","*",FN_MC!H156)</f>
        <v>ZGT1</v>
      </c>
      <c r="J154" s="110" t="str">
        <f>IF(FN_MC!I156="","*",FN_MC!I156)</f>
        <v>ZGT1</v>
      </c>
      <c r="K154" s="110" t="str">
        <f>IF(FN_MC!M156="","*",FN_MC!M156)</f>
        <v>ZRI-ZGT</v>
      </c>
      <c r="L154" s="110" t="str">
        <f>IF(FN_MC!N156="","*",FN_MC!N156)</f>
        <v>ZRIZGT</v>
      </c>
      <c r="M154" s="111">
        <f>IF(FN_MC!J156="","*",FN_MC!J156)</f>
        <v>72</v>
      </c>
      <c r="N154" s="290">
        <f>IF(FN_MC!K156="","*",FN_MC!K156)</f>
        <v>290.60000000000002</v>
      </c>
      <c r="O154" s="290">
        <f>IF(FN_MC!L156="","*",FN_MC!L156)</f>
        <v>288.5</v>
      </c>
      <c r="P154" s="111"/>
      <c r="Q154" s="128">
        <f>IF(FN_MC!O156="","*",FN_MC!O156)</f>
        <v>0.27083333333333331</v>
      </c>
      <c r="R154" s="128">
        <f>IF(FN_MC!P156="","*",FN_MC!P156)</f>
        <v>0.16666666666666666</v>
      </c>
      <c r="S154" s="110" t="str">
        <f>IF(FN_MC!Q156="","*",CONCATENATE(FN_MC!Q156," ",FN_MC!R156))</f>
        <v>800 M</v>
      </c>
      <c r="T154" s="110" t="str">
        <f>IF(FN_MC!V156="","*",FN_MC!V156)</f>
        <v>Ezequiel</v>
      </c>
      <c r="U154" s="110" t="str">
        <f>IF(FN_MC!W156="","*",FN_MC!W156)</f>
        <v>Serviços de socaria mecanizada</v>
      </c>
      <c r="V154" s="112">
        <f ca="1">_xlfn.XLOOKUP(G154&amp;$V$2,BS_CONTROLE[CHAVE],BS_CONTROLE[Quantidade_11],"-")</f>
        <v>1140</v>
      </c>
      <c r="W154" s="112">
        <f ca="1">_xlfn.XLOOKUP(G154&amp;$W$2,BS_CONTROLE[CHAVE],BS_CONTROLE[Quantidade_11],"-")</f>
        <v>1090</v>
      </c>
      <c r="X154" s="112">
        <f ca="1">_xlfn.XLOOKUP(G154&amp;$X$2,BS_CONTROLE[CHAVE],BS_CONTROLE[Quantidade_11],"-")</f>
        <v>1070</v>
      </c>
    </row>
    <row r="155" spans="1:24" s="113" customFormat="1" hidden="1">
      <c r="A155" s="109" t="str">
        <f>IF(FN_MC!Y157="","*",FN_MC!Y157)</f>
        <v>OPORTUNIDADE</v>
      </c>
      <c r="B155" s="109" t="str">
        <f>IF(FN_MC!X157="","*",FN_MC!X157)</f>
        <v>Oportunidade</v>
      </c>
      <c r="C155" s="109" t="str">
        <f>IF(FN_MC!Z157="","*",FN_MC!Z157)</f>
        <v>P0</v>
      </c>
      <c r="D155" s="110" t="str">
        <f>IF(FN_MC!S157="","*",FN_MC!S157)</f>
        <v>MALHA CENTRAL</v>
      </c>
      <c r="E155" s="110" t="str">
        <f>IF(FN_MC!T157="","*",FN_MC!T157)</f>
        <v>RAMAL</v>
      </c>
      <c r="F155" s="110">
        <f>IF(FN_MC!B157="","*",FN_MC!B157)</f>
        <v>46003</v>
      </c>
      <c r="G155" s="110" t="str">
        <f>IF(FN_MC!D157="","*",FN_MC!D157)</f>
        <v>A73</v>
      </c>
      <c r="H155" s="110" t="str">
        <f>IF(FN_MC!F157="","*",FN_MC!F157)</f>
        <v>DETECÇÃO - RONDA 7 DIAS</v>
      </c>
      <c r="I155" s="110" t="str">
        <f>IF(FN_MC!H157="","*",FN_MC!H157)</f>
        <v>ZTO261</v>
      </c>
      <c r="J155" s="110" t="str">
        <f>IF(FN_MC!I157="","*",FN_MC!I157)</f>
        <v>ZXE2</v>
      </c>
      <c r="K155" s="110" t="str">
        <f>IF(FN_MC!M157="","*",FN_MC!M157)</f>
        <v>ZTO-ZXE</v>
      </c>
      <c r="L155" s="110" t="str">
        <f>IF(FN_MC!N157="","*",FN_MC!N157)</f>
        <v>ZTOZXE</v>
      </c>
      <c r="M155" s="111">
        <f>IF(FN_MC!J157="","*",FN_MC!J157)</f>
        <v>72</v>
      </c>
      <c r="N155" s="290">
        <f>IF(FN_MC!K157="","*",FN_MC!K157)</f>
        <v>256.5</v>
      </c>
      <c r="O155" s="290" t="str">
        <f>IF(FN_MC!L157="","*",FN_MC!L157)</f>
        <v>-</v>
      </c>
      <c r="P155" s="111"/>
      <c r="Q155" s="128">
        <f>IF(FN_MC!O157="","*",FN_MC!O157)</f>
        <v>0.33333333333333331</v>
      </c>
      <c r="R155" s="128">
        <f>IF(FN_MC!P157="","*",FN_MC!P157)</f>
        <v>4.1666666666666664E-2</v>
      </c>
      <c r="S155" s="110" t="str">
        <f>IF(FN_MC!Q157="","*",CONCATENATE(FN_MC!Q157," ",FN_MC!R157))</f>
        <v>65 KM</v>
      </c>
      <c r="T155" s="110" t="str">
        <f>IF(FN_MC!V157="","*",FN_MC!V157)</f>
        <v>Generoso</v>
      </c>
      <c r="U155" s="110" t="str">
        <f>IF(FN_MC!W157="","*",FN_MC!W157)</f>
        <v>Inspeção R7D entre ZTO-ZXE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OPORTUNIDADE</v>
      </c>
      <c r="B156" s="109" t="str">
        <f>IF(FN_MC!X158="","*",FN_MC!X158)</f>
        <v>Oportunidade</v>
      </c>
      <c r="C156" s="109" t="str">
        <f>IF(FN_MC!Z158="","*",FN_MC!Z158)</f>
        <v>P0</v>
      </c>
      <c r="D156" s="110" t="str">
        <f>IF(FN_MC!S158="","*",FN_MC!S158)</f>
        <v>MALHA CENTRAL</v>
      </c>
      <c r="E156" s="110" t="str">
        <f>IF(FN_MC!T158="","*",FN_MC!T158)</f>
        <v>POV-PRV</v>
      </c>
      <c r="F156" s="110">
        <f>IF(FN_MC!B158="","*",FN_MC!B158)</f>
        <v>46003</v>
      </c>
      <c r="G156" s="110" t="str">
        <f>IF(FN_MC!D158="","*",FN_MC!D158)</f>
        <v xml:space="preserve">TURMA FIXA VIA </v>
      </c>
      <c r="H156" s="110" t="str">
        <f>IF(FN_MC!F158="","*",FN_MC!F158)</f>
        <v>PDM - AMV - MEIA CHAVE</v>
      </c>
      <c r="I156" s="110" t="str">
        <f>IF(FN_MC!H158="","*",FN_MC!H158)</f>
        <v>PPGPTR</v>
      </c>
      <c r="J156" s="110" t="str">
        <f>IF(FN_MC!I158="","*",FN_MC!I158)</f>
        <v>-</v>
      </c>
      <c r="K156" s="110" t="str">
        <f>IF(FN_MC!M158="","*",FN_MC!M158)</f>
        <v>PPG-PTR</v>
      </c>
      <c r="L156" s="110" t="str">
        <f>IF(FN_MC!N158="","*",FN_MC!N158)</f>
        <v>PPGPTR</v>
      </c>
      <c r="M156" s="111">
        <f>IF(FN_MC!J158="","*",FN_MC!J158)</f>
        <v>103</v>
      </c>
      <c r="N156" s="290">
        <f>IF(FN_MC!K158="","*",FN_MC!K158)</f>
        <v>1635.5</v>
      </c>
      <c r="O156" s="290">
        <f>IF(FN_MC!L158="","*",FN_MC!L158)</f>
        <v>1636.1</v>
      </c>
      <c r="P156" s="111"/>
      <c r="Q156" s="128">
        <f>IF(FN_MC!O158="","*",FN_MC!O158)</f>
        <v>0.41666666666666669</v>
      </c>
      <c r="R156" s="128">
        <f>IF(FN_MC!P158="","*",FN_MC!P158)</f>
        <v>0.125</v>
      </c>
      <c r="S156" s="110" t="str">
        <f>IF(FN_MC!Q158="","*",CONCATENATE(FN_MC!Q158," ",FN_MC!R158))</f>
        <v>1 Nº DE PEÇAS</v>
      </c>
      <c r="T156" s="110" t="str">
        <f>IF(FN_MC!V158="","*",FN_MC!V158)</f>
        <v>Luis</v>
      </c>
      <c r="U156" s="110" t="str">
        <f>IF(FN_MC!W158="","*",FN_MC!W158)</f>
        <v>Lançamento de AMV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>
        <f ca="1">_xlfn.XLOOKUP(G156&amp;$X$2,BS_CONTROLE[CHAVE],BS_CONTROLE[Quantidade_11],"-")</f>
        <v>2</v>
      </c>
    </row>
    <row r="157" spans="1:24" s="113" customFormat="1" hidden="1">
      <c r="A157" s="109" t="str">
        <f>IF(FN_MC!Y159="","*",FN_MC!Y159)</f>
        <v>OPORTUNIDADE</v>
      </c>
      <c r="B157" s="109" t="str">
        <f>IF(FN_MC!X159="","*",FN_MC!X159)</f>
        <v>Oportunidade</v>
      </c>
      <c r="C157" s="109" t="str">
        <f>IF(FN_MC!Z159="","*",FN_MC!Z159)</f>
        <v>P1</v>
      </c>
      <c r="D157" s="110" t="str">
        <f>IF(FN_MC!S159="","*",FN_MC!S159)</f>
        <v>MALHA CENTRAL</v>
      </c>
      <c r="E157" s="110" t="str">
        <f>IF(FN_MC!T159="","*",FN_MC!T159)</f>
        <v>PRV-POV</v>
      </c>
      <c r="F157" s="110">
        <f>IF(FN_MC!B159="","*",FN_MC!B159)</f>
        <v>46003</v>
      </c>
      <c r="G157" s="110" t="str">
        <f>IF(FN_MC!D159="","*",FN_MC!D159)</f>
        <v>A20</v>
      </c>
      <c r="H157" s="110" t="str">
        <f>IF(FN_MC!F159="","*",FN_MC!F159)</f>
        <v>INSPEÇÃO AUTO DE LINHA</v>
      </c>
      <c r="I157" s="110" t="str">
        <f>IF(FN_MC!H159="","*",FN_MC!H159)</f>
        <v>PSS2</v>
      </c>
      <c r="J157" s="110" t="str">
        <f>IF(FN_MC!I159="","*",FN_MC!I159)</f>
        <v>PSG2</v>
      </c>
      <c r="K157" s="110" t="str">
        <f>IF(FN_MC!M159="","*",FN_MC!M159)</f>
        <v>PSS-PSG</v>
      </c>
      <c r="L157" s="110" t="str">
        <f>IF(FN_MC!N159="","*",FN_MC!N159)</f>
        <v>PSSPSG</v>
      </c>
      <c r="M157" s="111">
        <f>IF(FN_MC!J159="","*",FN_MC!J159)</f>
        <v>103</v>
      </c>
      <c r="N157" s="290">
        <f>IF(FN_MC!K159="","*",FN_MC!K159)</f>
        <v>2032</v>
      </c>
      <c r="O157" s="290" t="str">
        <f>IF(FN_MC!L159="","*",FN_MC!L159)</f>
        <v>-</v>
      </c>
      <c r="P157" s="111"/>
      <c r="Q157" s="128">
        <f>IF(FN_MC!O159="","*",FN_MC!O159)</f>
        <v>0.41666666666666669</v>
      </c>
      <c r="R157" s="128">
        <f>IF(FN_MC!P159="","*",FN_MC!P159)</f>
        <v>4.1666666666666664E-2</v>
      </c>
      <c r="S157" s="110" t="str">
        <f>IF(FN_MC!Q159="","*",CONCATENATE(FN_MC!Q159," ",FN_MC!R159))</f>
        <v>1 BINÁRIO</v>
      </c>
      <c r="T157" s="110" t="str">
        <f>IF(FN_MC!V159="","*",FN_MC!V159)</f>
        <v>Lucas</v>
      </c>
      <c r="U157" s="110" t="str">
        <f>IF(FN_MC!W159="","*",FN_MC!W159)</f>
        <v>Inspeção de auto de linha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Oportunidade</v>
      </c>
      <c r="C160" s="109" t="str">
        <f>IF(FN_MC!Z162="","*",FN_MC!Z162)</f>
        <v>*</v>
      </c>
      <c r="D160" s="110" t="str">
        <f>IF(FN_MC!S162="","*",FN_MC!S162)</f>
        <v>FERRONORTE</v>
      </c>
      <c r="E160" s="110" t="str">
        <f>IF(FN_MC!T162="","*",FN_MC!T162)</f>
        <v>TMI-TCS</v>
      </c>
      <c r="F160" s="110">
        <f>IF(FN_MC!B162="","*",FN_MC!B162)</f>
        <v>46004</v>
      </c>
      <c r="G160" s="110" t="str">
        <f>IF(FN_MC!D162="","*",FN_MC!D162)</f>
        <v>A62</v>
      </c>
      <c r="H160" s="110" t="str">
        <f>IF(FN_MC!F162="","*",FN_MC!F162)</f>
        <v>INSPEÇÃO AUTO DE LINHA</v>
      </c>
      <c r="I160" s="110" t="str">
        <f>IF(FN_MC!H162="","*",FN_MC!H162)</f>
        <v>TIN</v>
      </c>
      <c r="J160" s="110" t="str">
        <f>IF(FN_MC!I162="","*",FN_MC!I162)</f>
        <v>TSJ</v>
      </c>
      <c r="K160" s="110" t="str">
        <f>IF(FN_MC!M162="","*",FN_MC!M162)</f>
        <v>TIN</v>
      </c>
      <c r="L160" s="110" t="str">
        <f>IF(FN_MC!N162="","*",FN_MC!N162)</f>
        <v>TIN1</v>
      </c>
      <c r="M160" s="111">
        <f>IF(FN_MC!J162="","*",FN_MC!J162)</f>
        <v>74</v>
      </c>
      <c r="N160" s="290">
        <f>IF(FN_MC!K162="","*",FN_MC!K162)</f>
        <v>109.541</v>
      </c>
      <c r="O160" s="290">
        <f>IF(FN_MC!L162="","*",FN_MC!L162)</f>
        <v>125.538</v>
      </c>
      <c r="P160" s="111"/>
      <c r="Q160" s="128">
        <f>IF(FN_MC!O162="","*",FN_MC!O162)</f>
        <v>0.33333333333333331</v>
      </c>
      <c r="R160" s="128">
        <f>IF(FN_MC!P162="","*",FN_MC!P162)</f>
        <v>4.1666666666666664E-2</v>
      </c>
      <c r="S160" s="110" t="str">
        <f>IF(FN_MC!Q162="","*",CONCATENATE(FN_MC!Q162," ",FN_MC!R162))</f>
        <v>1 BINÁRIO</v>
      </c>
      <c r="T160" s="110" t="str">
        <f>IF(FN_MC!V162="","*",FN_MC!V162)</f>
        <v>Herbert</v>
      </c>
      <c r="U160" s="110" t="str">
        <f>IF(FN_MC!W162="","*",FN_MC!W162)</f>
        <v>Inspeção de via - local sem acesso 20km, somente circulação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>
        <f ca="1">_xlfn.XLOOKUP(G160&amp;$X$2,BS_CONTROLE[CHAVE],BS_CONTROLE[Quantidade_11],"-")</f>
        <v>0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Oportunidade</v>
      </c>
      <c r="C161" s="109" t="str">
        <f>IF(FN_MC!Z163="","*",FN_MC!Z163)</f>
        <v>P0</v>
      </c>
      <c r="D161" s="110" t="str">
        <f>IF(FN_MC!S163="","*",FN_MC!S163)</f>
        <v>FERRONORTE</v>
      </c>
      <c r="E161" s="110" t="str">
        <f>IF(FN_MC!T163="","*",FN_MC!T163)</f>
        <v>TGR-TRO</v>
      </c>
      <c r="F161" s="110">
        <f>IF(FN_MC!B163="","*",FN_MC!B163)</f>
        <v>46004</v>
      </c>
      <c r="G161" s="110" t="str">
        <f>IF(FN_MC!D163="","*",FN_MC!D163)</f>
        <v>W70</v>
      </c>
      <c r="H161" s="110" t="str">
        <f>IF(FN_MC!F163="","*",FN_MC!F163)</f>
        <v>PDM - PEDRA - DESCARGA</v>
      </c>
      <c r="I161" s="110" t="str">
        <f>IF(FN_MC!H163="","*",FN_MC!H163)</f>
        <v>-</v>
      </c>
      <c r="J161" s="110" t="str">
        <f>IF(FN_MC!I163="","*",FN_MC!I163)</f>
        <v>TGR</v>
      </c>
      <c r="K161" s="110" t="str">
        <f>IF(FN_MC!M163="","*",FN_MC!M163)</f>
        <v>TGR-TBE</v>
      </c>
      <c r="L161" s="110">
        <f>IF(FN_MC!N163="","*",FN_MC!N163)</f>
        <v>512521</v>
      </c>
      <c r="M161" s="111">
        <f>IF(FN_MC!J163="","*",FN_MC!J163)</f>
        <v>98</v>
      </c>
      <c r="N161" s="290">
        <f>IF(FN_MC!K163="","*",FN_MC!K163)</f>
        <v>519</v>
      </c>
      <c r="O161" s="290">
        <f>IF(FN_MC!L163="","*",FN_MC!L163)</f>
        <v>518</v>
      </c>
      <c r="P161" s="111"/>
      <c r="Q161" s="128">
        <f>IF(FN_MC!O163="","*",FN_MC!O163)</f>
        <v>0.47916666666666669</v>
      </c>
      <c r="R161" s="128">
        <f>IF(FN_MC!P163="","*",FN_MC!P163)</f>
        <v>8.3333333333333329E-2</v>
      </c>
      <c r="S161" s="110" t="str">
        <f>IF(FN_MC!Q163="","*",CONCATENATE(FN_MC!Q163," ",FN_MC!R163))</f>
        <v>16 VAGÕES</v>
      </c>
      <c r="T161" s="110" t="str">
        <f>IF(FN_MC!V163="","*",FN_MC!V163)</f>
        <v>Camila</v>
      </c>
      <c r="U161" s="110" t="str">
        <f>IF(FN_MC!W163="","*",FN_MC!W163)</f>
        <v xml:space="preserve">Descarga de pedra </v>
      </c>
      <c r="V161" s="112">
        <f ca="1">_xlfn.XLOOKUP(G161&amp;$V$2,BS_CONTROLE[CHAVE],BS_CONTROLE[Quantidade_11],"-")</f>
        <v>16</v>
      </c>
      <c r="W161" s="112" t="str">
        <f ca="1">_xlfn.XLOOKUP(G161&amp;$W$2,BS_CONTROLE[CHAVE],BS_CONTROLE[Quantidade_11],"-")</f>
        <v>-</v>
      </c>
      <c r="X161" s="112">
        <f ca="1">_xlfn.XLOOKUP(G161&amp;$X$2,BS_CONTROLE[CHAVE],BS_CONTROLE[Quantidade_11],"-")</f>
        <v>0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Oportunidade</v>
      </c>
      <c r="C162" s="109" t="str">
        <f>IF(FN_MC!Z164="","*",FN_MC!Z164)</f>
        <v>P2</v>
      </c>
      <c r="D162" s="110" t="str">
        <f>IF(FN_MC!S164="","*",FN_MC!S164)</f>
        <v>FERRONORTE</v>
      </c>
      <c r="E162" s="110" t="str">
        <f>IF(FN_MC!T164="","*",FN_MC!T164)</f>
        <v>TCS-TGR</v>
      </c>
      <c r="F162" s="110">
        <f>IF(FN_MC!B164="","*",FN_MC!B164)</f>
        <v>46004</v>
      </c>
      <c r="G162" s="110" t="str">
        <f>IF(FN_MC!D164="","*",FN_MC!D164)</f>
        <v>MARCOS (TF-520)</v>
      </c>
      <c r="H162" s="110" t="str">
        <f>IF(FN_MC!F164="","*",FN_MC!F164)</f>
        <v>PDM - SOLDA</v>
      </c>
      <c r="I162" s="110" t="str">
        <f>IF(FN_MC!H164="","*",FN_MC!H164)</f>
        <v>TRC1</v>
      </c>
      <c r="J162" s="110" t="str">
        <f>IF(FN_MC!I164="","*",FN_MC!I164)</f>
        <v>-</v>
      </c>
      <c r="K162" s="110" t="str">
        <f>IF(FN_MC!M164="","*",FN_MC!M164)</f>
        <v>TRC</v>
      </c>
      <c r="L162" s="110" t="str">
        <f>IF(FN_MC!N164="","*",FN_MC!N164)</f>
        <v>TRC1</v>
      </c>
      <c r="M162" s="111">
        <f>IF(FN_MC!J164="","*",FN_MC!J164)</f>
        <v>74</v>
      </c>
      <c r="N162" s="290">
        <f>IF(FN_MC!K164="","*",FN_MC!K164)</f>
        <v>293</v>
      </c>
      <c r="O162" s="290" t="str">
        <f>IF(FN_MC!L164="","*",FN_MC!L164)</f>
        <v>-</v>
      </c>
      <c r="P162" s="111"/>
      <c r="Q162" s="128">
        <f>IF(FN_MC!O164="","*",FN_MC!O164)</f>
        <v>0.375</v>
      </c>
      <c r="R162" s="128">
        <f>IF(FN_MC!P164="","*",FN_MC!P164)</f>
        <v>6.25E-2</v>
      </c>
      <c r="S162" s="110" t="str">
        <f>IF(FN_MC!Q164="","*",CONCATENATE(FN_MC!Q164," ",FN_MC!R164))</f>
        <v>1 Nº DE SOLDA</v>
      </c>
      <c r="T162" s="110" t="str">
        <f>IF(FN_MC!V164="","*",FN_MC!V164)</f>
        <v>Marcos Euzébio</v>
      </c>
      <c r="U162" s="110" t="str">
        <f>IF(FN_MC!W164="","*",FN_MC!W164)</f>
        <v>Execução de soldas - Condicionado à temperatura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>
        <f ca="1">_xlfn.XLOOKUP(G162&amp;$X$2,BS_CONTROLE[CHAVE],BS_CONTROLE[Quantidade_11],"-")</f>
        <v>2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Oportunidade</v>
      </c>
      <c r="C163" s="109" t="str">
        <f>IF(FN_MC!Z165="","*",FN_MC!Z165)</f>
        <v>P1</v>
      </c>
      <c r="D163" s="110" t="str">
        <f>IF(FN_MC!S165="","*",FN_MC!S165)</f>
        <v>FERRONORTE</v>
      </c>
      <c r="E163" s="110" t="str">
        <f>IF(FN_MC!T165="","*",FN_MC!T165)</f>
        <v>TMI-TCS</v>
      </c>
      <c r="F163" s="110">
        <f>IF(FN_MC!B165="","*",FN_MC!B165)</f>
        <v>46004</v>
      </c>
      <c r="G163" s="110" t="str">
        <f>IF(FN_MC!D165="","*",FN_MC!D165)</f>
        <v>V86</v>
      </c>
      <c r="H163" s="110" t="str">
        <f>IF(FN_MC!F165="","*",FN_MC!F165)</f>
        <v>MECANIZAÇÃO - SOCADORA</v>
      </c>
      <c r="I163" s="110" t="str">
        <f>IF(FN_MC!H165="","*",FN_MC!H165)</f>
        <v>TID2</v>
      </c>
      <c r="J163" s="110" t="str">
        <f>IF(FN_MC!I165="","*",FN_MC!I165)</f>
        <v>TID2</v>
      </c>
      <c r="K163" s="110" t="str">
        <f>IF(FN_MC!M165="","*",FN_MC!M165)</f>
        <v>TID-TVI</v>
      </c>
      <c r="L163" s="110" t="str">
        <f>IF(FN_MC!N165="","*",FN_MC!N165)</f>
        <v>TID201</v>
      </c>
      <c r="M163" s="111">
        <f>IF(FN_MC!J165="","*",FN_MC!J165)</f>
        <v>74</v>
      </c>
      <c r="N163" s="290">
        <f>IF(FN_MC!K165="","*",FN_MC!K165)</f>
        <v>190</v>
      </c>
      <c r="O163" s="290">
        <f>IF(FN_MC!L165="","*",FN_MC!L165)</f>
        <v>185</v>
      </c>
      <c r="P163" s="111"/>
      <c r="Q163" s="128">
        <f>IF(FN_MC!O165="","*",FN_MC!O165)</f>
        <v>0.39583333333333331</v>
      </c>
      <c r="R163" s="128">
        <f>IF(FN_MC!P165="","*",FN_MC!P165)</f>
        <v>6.25E-2</v>
      </c>
      <c r="S163" s="110" t="str">
        <f>IF(FN_MC!Q165="","*",CONCATENATE(FN_MC!Q165," ",FN_MC!R165))</f>
        <v>834 M</v>
      </c>
      <c r="T163" s="110" t="str">
        <f>IF(FN_MC!V165="","*",FN_MC!V165)</f>
        <v>Saulo</v>
      </c>
      <c r="U163" s="110" t="str">
        <f>IF(FN_MC!W165="","*",FN_MC!W165)</f>
        <v>Serviços de socaria mecanizada</v>
      </c>
      <c r="V163" s="112">
        <f ca="1">_xlfn.XLOOKUP(G163&amp;$V$2,BS_CONTROLE[CHAVE],BS_CONTROLE[Quantidade_11],"-")</f>
        <v>1055</v>
      </c>
      <c r="W163" s="112">
        <f ca="1">_xlfn.XLOOKUP(G163&amp;$W$2,BS_CONTROLE[CHAVE],BS_CONTROLE[Quantidade_11],"-")</f>
        <v>324</v>
      </c>
      <c r="X163" s="112">
        <f ca="1">_xlfn.XLOOKUP(G163&amp;$X$2,BS_CONTROLE[CHAVE],BS_CONTROLE[Quantidade_11],"-")</f>
        <v>0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Oportunidade</v>
      </c>
      <c r="C164" s="109" t="str">
        <f>IF(FN_MC!Z166="","*",FN_MC!Z166)</f>
        <v>P0</v>
      </c>
      <c r="D164" s="110" t="str">
        <f>IF(FN_MC!S166="","*",FN_MC!S166)</f>
        <v>MALHA CENTRAL</v>
      </c>
      <c r="E164" s="110" t="str">
        <f>IF(FN_MC!T166="","*",FN_MC!T166)</f>
        <v>RAMAL</v>
      </c>
      <c r="F164" s="110">
        <f>IF(FN_MC!B166="","*",FN_MC!B166)</f>
        <v>46004</v>
      </c>
      <c r="G164" s="110" t="str">
        <f>IF(FN_MC!D166="","*",FN_MC!D166)</f>
        <v>V42</v>
      </c>
      <c r="H164" s="110" t="str">
        <f>IF(FN_MC!F166="","*",FN_MC!F166)</f>
        <v>MODERNIZAÇÃO - SOCADORA</v>
      </c>
      <c r="I164" s="110" t="str">
        <f>IF(FN_MC!H166="","*",FN_MC!H166)</f>
        <v>ZGT1</v>
      </c>
      <c r="J164" s="110" t="str">
        <f>IF(FN_MC!I166="","*",FN_MC!I166)</f>
        <v>ZGT1</v>
      </c>
      <c r="K164" s="110" t="str">
        <f>IF(FN_MC!M166="","*",FN_MC!M166)</f>
        <v>ZRI-ZGT</v>
      </c>
      <c r="L164" s="110" t="str">
        <f>IF(FN_MC!N166="","*",FN_MC!N166)</f>
        <v>ZRIZGT</v>
      </c>
      <c r="M164" s="111">
        <f>IF(FN_MC!J166="","*",FN_MC!J166)</f>
        <v>72</v>
      </c>
      <c r="N164" s="290">
        <f>IF(FN_MC!K166="","*",FN_MC!K166)</f>
        <v>287</v>
      </c>
      <c r="O164" s="290">
        <f>IF(FN_MC!L166="","*",FN_MC!L166)</f>
        <v>288.5</v>
      </c>
      <c r="P164" s="111"/>
      <c r="Q164" s="128">
        <f>IF(FN_MC!O166="","*",FN_MC!O166)</f>
        <v>0.35416666666666669</v>
      </c>
      <c r="R164" s="128">
        <f>IF(FN_MC!P166="","*",FN_MC!P166)</f>
        <v>0.16666666666666666</v>
      </c>
      <c r="S164" s="110" t="str">
        <f>IF(FN_MC!Q166="","*",CONCATENATE(FN_MC!Q166," ",FN_MC!R166))</f>
        <v>800 M</v>
      </c>
      <c r="T164" s="110" t="str">
        <f>IF(FN_MC!V166="","*",FN_MC!V166)</f>
        <v>Ezequiel</v>
      </c>
      <c r="U164" s="110" t="str">
        <f>IF(FN_MC!W166="","*",FN_MC!W166)</f>
        <v>Serviços de socaria mecanizada</v>
      </c>
      <c r="V164" s="112">
        <f ca="1">_xlfn.XLOOKUP(G164&amp;$V$2,BS_CONTROLE[CHAVE],BS_CONTROLE[Quantidade_11],"-")</f>
        <v>1140</v>
      </c>
      <c r="W164" s="112">
        <f ca="1">_xlfn.XLOOKUP(G164&amp;$W$2,BS_CONTROLE[CHAVE],BS_CONTROLE[Quantidade_11],"-")</f>
        <v>1090</v>
      </c>
      <c r="X164" s="112">
        <f ca="1">_xlfn.XLOOKUP(G164&amp;$X$2,BS_CONTROLE[CHAVE],BS_CONTROLE[Quantidade_11],"-")</f>
        <v>1070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Oportunidade</v>
      </c>
      <c r="C165" s="109" t="str">
        <f>IF(FN_MC!Z167="","*",FN_MC!Z167)</f>
        <v>P0</v>
      </c>
      <c r="D165" s="110" t="str">
        <f>IF(FN_MC!S167="","*",FN_MC!S167)</f>
        <v>MALHA CENTRAL</v>
      </c>
      <c r="E165" s="110" t="str">
        <f>IF(FN_MC!T167="","*",FN_MC!T167)</f>
        <v>RAMAL</v>
      </c>
      <c r="F165" s="110">
        <f>IF(FN_MC!B167="","*",FN_MC!B167)</f>
        <v>46004</v>
      </c>
      <c r="G165" s="110" t="str">
        <f>IF(FN_MC!D167="","*",FN_MC!D167)</f>
        <v>V93</v>
      </c>
      <c r="H165" s="110" t="str">
        <f>IF(FN_MC!F167="","*",FN_MC!F167)</f>
        <v>MECANIZAÇÃO - SOCADORA</v>
      </c>
      <c r="I165" s="110" t="str">
        <f>IF(FN_MC!H167="","*",FN_MC!H167)</f>
        <v>ZFH2</v>
      </c>
      <c r="J165" s="110" t="str">
        <f>IF(FN_MC!I167="","*",FN_MC!I167)</f>
        <v>ZIQ2</v>
      </c>
      <c r="K165" s="110" t="str">
        <f>IF(FN_MC!M167="","*",FN_MC!M167)</f>
        <v>ZQY-ZFH</v>
      </c>
      <c r="L165" s="110" t="str">
        <f>IF(FN_MC!N167="","*",FN_MC!N167)</f>
        <v>ZQYZFH / ZIQZQY</v>
      </c>
      <c r="M165" s="111">
        <f>IF(FN_MC!J167="","*",FN_MC!J167)</f>
        <v>78</v>
      </c>
      <c r="N165" s="290">
        <f>IF(FN_MC!K167="","*",FN_MC!K167)</f>
        <v>185</v>
      </c>
      <c r="O165" s="290">
        <f>IF(FN_MC!L167="","*",FN_MC!L167)</f>
        <v>175</v>
      </c>
      <c r="P165" s="111"/>
      <c r="Q165" s="128">
        <f>IF(FN_MC!O167="","*",FN_MC!O167)</f>
        <v>0.375</v>
      </c>
      <c r="R165" s="128">
        <f>IF(FN_MC!P167="","*",FN_MC!P167)</f>
        <v>4.1666666666666664E-2</v>
      </c>
      <c r="S165" s="110" t="str">
        <f>IF(FN_MC!Q167="","*",CONCATENATE(FN_MC!Q167," ",FN_MC!R167))</f>
        <v>300 M</v>
      </c>
      <c r="T165" s="110" t="str">
        <f>IF(FN_MC!V167="","*",FN_MC!V167)</f>
        <v xml:space="preserve">saulo </v>
      </c>
      <c r="U165" s="110" t="str">
        <f>IF(FN_MC!W167="","*",FN_MC!W167)</f>
        <v>Serviços de socaria (Teste para LIBERAÇÃO do Ativo) - Condicionado a LIB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0</v>
      </c>
      <c r="X165" s="112">
        <f ca="1">_xlfn.XLOOKUP(G165&amp;$X$2,BS_CONTROLE[CHAVE],BS_CONTROLE[Quantidade_11],"-")</f>
        <v>85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Oportunidade</v>
      </c>
      <c r="C167" s="109" t="str">
        <f>IF(FN_MC!Z169="","*",FN_MC!Z169)</f>
        <v>P1</v>
      </c>
      <c r="D167" s="110" t="str">
        <f>IF(FN_MC!S169="","*",FN_MC!S169)</f>
        <v>FERRONORTE</v>
      </c>
      <c r="E167" s="110" t="str">
        <f>IF(FN_MC!T169="","*",FN_MC!T169)</f>
        <v>TMI-TCS</v>
      </c>
      <c r="F167" s="110">
        <f>IF(FN_MC!B169="","*",FN_MC!B169)</f>
        <v>46005</v>
      </c>
      <c r="G167" s="110" t="str">
        <f>IF(FN_MC!D169="","*",FN_MC!D169)</f>
        <v>V86</v>
      </c>
      <c r="H167" s="110" t="str">
        <f>IF(FN_MC!F169="","*",FN_MC!F169)</f>
        <v>MECANIZAÇÃO - SOCADORA</v>
      </c>
      <c r="I167" s="110" t="str">
        <f>IF(FN_MC!H169="","*",FN_MC!H169)</f>
        <v>TID2</v>
      </c>
      <c r="J167" s="110" t="str">
        <f>IF(FN_MC!I169="","*",FN_MC!I169)</f>
        <v>TID2</v>
      </c>
      <c r="K167" s="110" t="str">
        <f>IF(FN_MC!M169="","*",FN_MC!M169)</f>
        <v>TID-TVI</v>
      </c>
      <c r="L167" s="110" t="str">
        <f>IF(FN_MC!N169="","*",FN_MC!N169)</f>
        <v>TID201</v>
      </c>
      <c r="M167" s="111">
        <f>IF(FN_MC!J169="","*",FN_MC!J169)</f>
        <v>74</v>
      </c>
      <c r="N167" s="290">
        <f>IF(FN_MC!K169="","*",FN_MC!K169)</f>
        <v>190</v>
      </c>
      <c r="O167" s="290">
        <f>IF(FN_MC!L169="","*",FN_MC!L169)</f>
        <v>185</v>
      </c>
      <c r="P167" s="111"/>
      <c r="Q167" s="128">
        <f>IF(FN_MC!O169="","*",FN_MC!O169)</f>
        <v>0.39583333333333331</v>
      </c>
      <c r="R167" s="128">
        <f>IF(FN_MC!P169="","*",FN_MC!P169)</f>
        <v>6.25E-2</v>
      </c>
      <c r="S167" s="110" t="str">
        <f>IF(FN_MC!Q169="","*",CONCATENATE(FN_MC!Q169," ",FN_MC!R169))</f>
        <v>834 M</v>
      </c>
      <c r="T167" s="110" t="str">
        <f>IF(FN_MC!V169="","*",FN_MC!V169)</f>
        <v>Saulo</v>
      </c>
      <c r="U167" s="110" t="str">
        <f>IF(FN_MC!W169="","*",FN_MC!W169)</f>
        <v>Serviços de socaria mecanizada</v>
      </c>
      <c r="V167" s="112">
        <f ca="1">_xlfn.XLOOKUP(G167&amp;$V$2,BS_CONTROLE[CHAVE],BS_CONTROLE[Quantidade_11],"-")</f>
        <v>1055</v>
      </c>
      <c r="W167" s="112">
        <f ca="1">_xlfn.XLOOKUP(G167&amp;$W$2,BS_CONTROLE[CHAVE],BS_CONTROLE[Quantidade_11],"-")</f>
        <v>324</v>
      </c>
      <c r="X167" s="112">
        <f ca="1">_xlfn.XLOOKUP(G167&amp;$X$2,BS_CONTROLE[CHAVE],BS_CONTROLE[Quantidade_11],"-")</f>
        <v>0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Oportunidade</v>
      </c>
      <c r="C168" s="109" t="str">
        <f>IF(FN_MC!Z170="","*",FN_MC!Z170)</f>
        <v>P0</v>
      </c>
      <c r="D168" s="110" t="str">
        <f>IF(FN_MC!S170="","*",FN_MC!S170)</f>
        <v>MALHA CENTRAL</v>
      </c>
      <c r="E168" s="110" t="str">
        <f>IF(FN_MC!T170="","*",FN_MC!T170)</f>
        <v>RAMAL</v>
      </c>
      <c r="F168" s="110">
        <f>IF(FN_MC!B170="","*",FN_MC!B170)</f>
        <v>46005</v>
      </c>
      <c r="G168" s="110" t="str">
        <f>IF(FN_MC!D170="","*",FN_MC!D170)</f>
        <v>V42</v>
      </c>
      <c r="H168" s="110" t="str">
        <f>IF(FN_MC!F170="","*",FN_MC!F170)</f>
        <v>MODERNIZAÇÃO - SOCADORA</v>
      </c>
      <c r="I168" s="110" t="str">
        <f>IF(FN_MC!H170="","*",FN_MC!H170)</f>
        <v>ZGT1</v>
      </c>
      <c r="J168" s="110" t="str">
        <f>IF(FN_MC!I170="","*",FN_MC!I170)</f>
        <v>ZGT1</v>
      </c>
      <c r="K168" s="110" t="str">
        <f>IF(FN_MC!M170="","*",FN_MC!M170)</f>
        <v>ZGT-ZXE</v>
      </c>
      <c r="L168" s="110" t="str">
        <f>IF(FN_MC!N170="","*",FN_MC!N170)</f>
        <v>ZGTZXE</v>
      </c>
      <c r="M168" s="111">
        <f>IF(FN_MC!J170="","*",FN_MC!J170)</f>
        <v>72</v>
      </c>
      <c r="N168" s="290">
        <f>IF(FN_MC!K170="","*",FN_MC!K170)</f>
        <v>311</v>
      </c>
      <c r="O168" s="290">
        <f>IF(FN_MC!L170="","*",FN_MC!L170)</f>
        <v>313</v>
      </c>
      <c r="P168" s="111"/>
      <c r="Q168" s="128">
        <f>IF(FN_MC!O170="","*",FN_MC!O170)</f>
        <v>0.35416666666666669</v>
      </c>
      <c r="R168" s="128">
        <f>IF(FN_MC!P170="","*",FN_MC!P170)</f>
        <v>0.14583333333333334</v>
      </c>
      <c r="S168" s="110" t="str">
        <f>IF(FN_MC!Q170="","*",CONCATENATE(FN_MC!Q170," ",FN_MC!R170))</f>
        <v>800 M</v>
      </c>
      <c r="T168" s="110" t="str">
        <f>IF(FN_MC!V170="","*",FN_MC!V170)</f>
        <v>Ezequiel</v>
      </c>
      <c r="U168" s="110" t="str">
        <f>IF(FN_MC!W170="","*",FN_MC!W170)</f>
        <v>Serviços de socaria mecanizada</v>
      </c>
      <c r="V168" s="112">
        <f ca="1">_xlfn.XLOOKUP(G168&amp;$V$2,BS_CONTROLE[CHAVE],BS_CONTROLE[Quantidade_11],"-")</f>
        <v>1140</v>
      </c>
      <c r="W168" s="112">
        <f ca="1">_xlfn.XLOOKUP(G168&amp;$W$2,BS_CONTROLE[CHAVE],BS_CONTROLE[Quantidade_11],"-")</f>
        <v>1090</v>
      </c>
      <c r="X168" s="112">
        <f ca="1">_xlfn.XLOOKUP(G168&amp;$X$2,BS_CONTROLE[CHAVE],BS_CONTROLE[Quantidade_11],"-")</f>
        <v>1070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Oportunidade</v>
      </c>
      <c r="C169" s="109" t="str">
        <f>IF(FN_MC!Z171="","*",FN_MC!Z171)</f>
        <v>P0</v>
      </c>
      <c r="D169" s="110" t="str">
        <f>IF(FN_MC!S171="","*",FN_MC!S171)</f>
        <v>MALHA CENTRAL</v>
      </c>
      <c r="E169" s="110" t="str">
        <f>IF(FN_MC!T171="","*",FN_MC!T171)</f>
        <v>RAMAL</v>
      </c>
      <c r="F169" s="110">
        <f>IF(FN_MC!B171="","*",FN_MC!B171)</f>
        <v>46005</v>
      </c>
      <c r="G169" s="110" t="str">
        <f>IF(FN_MC!D171="","*",FN_MC!D171)</f>
        <v>V93</v>
      </c>
      <c r="H169" s="110" t="str">
        <f>IF(FN_MC!F171="","*",FN_MC!F171)</f>
        <v>MECANIZAÇÃO - SOCADORA</v>
      </c>
      <c r="I169" s="110" t="str">
        <f>IF(FN_MC!H171="","*",FN_MC!H171)</f>
        <v>ZFH2</v>
      </c>
      <c r="J169" s="110" t="str">
        <f>IF(FN_MC!I171="","*",FN_MC!I171)</f>
        <v>ZIQ2</v>
      </c>
      <c r="K169" s="110" t="str">
        <f>IF(FN_MC!M171="","*",FN_MC!M171)</f>
        <v>ZQY-ZFH</v>
      </c>
      <c r="L169" s="110" t="str">
        <f>IF(FN_MC!N171="","*",FN_MC!N171)</f>
        <v>ZQYZFH / ZIQZQY</v>
      </c>
      <c r="M169" s="111">
        <f>IF(FN_MC!J171="","*",FN_MC!J171)</f>
        <v>78</v>
      </c>
      <c r="N169" s="290">
        <f>IF(FN_MC!K171="","*",FN_MC!K171)</f>
        <v>185</v>
      </c>
      <c r="O169" s="290">
        <f>IF(FN_MC!L171="","*",FN_MC!L171)</f>
        <v>175</v>
      </c>
      <c r="P169" s="111"/>
      <c r="Q169" s="128">
        <f>IF(FN_MC!O171="","*",FN_MC!O171)</f>
        <v>0.375</v>
      </c>
      <c r="R169" s="128">
        <f>IF(FN_MC!P171="","*",FN_MC!P171)</f>
        <v>8.3333333333333329E-2</v>
      </c>
      <c r="S169" s="110" t="str">
        <f>IF(FN_MC!Q171="","*",CONCATENATE(FN_MC!Q171," ",FN_MC!R171))</f>
        <v>300 M</v>
      </c>
      <c r="T169" s="110" t="str">
        <f>IF(FN_MC!V171="","*",FN_MC!V171)</f>
        <v xml:space="preserve">saulo </v>
      </c>
      <c r="U169" s="110" t="str">
        <f>IF(FN_MC!W171="","*",FN_MC!W171)</f>
        <v>Serviços de socaria (Teste para LIBERAÇÃO do Ativo) - Condicionado a LIB</v>
      </c>
      <c r="V169" s="112" t="str">
        <f ca="1">_xlfn.XLOOKUP(G169&amp;$V$2,BS_CONTROLE[CHAVE],BS_CONTROLE[Quantidade_11],"-")</f>
        <v>-</v>
      </c>
      <c r="W169" s="112">
        <f ca="1">_xlfn.XLOOKUP(G169&amp;$W$2,BS_CONTROLE[CHAVE],BS_CONTROLE[Quantidade_11],"-")</f>
        <v>0</v>
      </c>
      <c r="X169" s="112">
        <f ca="1">_xlfn.XLOOKUP(G169&amp;$X$2,BS_CONTROLE[CHAVE],BS_CONTROLE[Quantidade_11],"-")</f>
        <v>85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Oportunidade</v>
      </c>
      <c r="C172" s="109" t="str">
        <f>IF(FN_MC!Z174="","*",FN_MC!Z174)</f>
        <v>P0</v>
      </c>
      <c r="D172" s="110" t="str">
        <f>IF(FN_MC!S174="","*",FN_MC!S174)</f>
        <v>FERRONORTE</v>
      </c>
      <c r="E172" s="110" t="str">
        <f>IF(FN_MC!T174="","*",FN_MC!T174)</f>
        <v>TGR-TRO</v>
      </c>
      <c r="F172" s="110">
        <f>IF(FN_MC!B174="","*",FN_MC!B174)</f>
        <v>46006</v>
      </c>
      <c r="G172" s="110" t="str">
        <f>IF(FN_MC!D174="","*",FN_MC!D174)</f>
        <v>A80</v>
      </c>
      <c r="H172" s="110" t="str">
        <f>IF(FN_MC!F174="","*",FN_MC!F174)</f>
        <v>INSPEÇÃO AUTO DE LINHA</v>
      </c>
      <c r="I172" s="110" t="str">
        <f>IF(FN_MC!H174="","*",FN_MC!H174)</f>
        <v>TRO</v>
      </c>
      <c r="J172" s="110" t="str">
        <f>IF(FN_MC!I174="","*",FN_MC!I174)</f>
        <v>TGR</v>
      </c>
      <c r="K172" s="110" t="str">
        <f>IF(FN_MC!M174="","*",FN_MC!M174)</f>
        <v>TRO-TGR</v>
      </c>
      <c r="L172" s="110" t="str">
        <f>IF(FN_MC!N174="","*",FN_MC!N174)</f>
        <v>TROTGR</v>
      </c>
      <c r="M172" s="111">
        <f>IF(FN_MC!J174="","*",FN_MC!J174)</f>
        <v>98</v>
      </c>
      <c r="N172" s="290">
        <f>IF(FN_MC!K174="","*",FN_MC!K174)</f>
        <v>754</v>
      </c>
      <c r="O172" s="290" t="str">
        <f>IF(FN_MC!L174="","*",FN_MC!L174)</f>
        <v>-</v>
      </c>
      <c r="P172" s="111"/>
      <c r="Q172" s="128">
        <f>IF(FN_MC!O174="","*",FN_MC!O174)</f>
        <v>0.33333333333333331</v>
      </c>
      <c r="R172" s="128">
        <f>IF(FN_MC!P174="","*",FN_MC!P174)</f>
        <v>4.1666666666666664E-2</v>
      </c>
      <c r="S172" s="110" t="str">
        <f>IF(FN_MC!Q174="","*",CONCATENATE(FN_MC!Q174," ",FN_MC!R174))</f>
        <v>1 BINÁRIO</v>
      </c>
      <c r="T172" s="110" t="str">
        <f>IF(FN_MC!V174="","*",FN_MC!V174)</f>
        <v xml:space="preserve">camila </v>
      </c>
      <c r="U172" s="110" t="str">
        <f>IF(FN_MC!W174="","*",FN_MC!W174)</f>
        <v xml:space="preserve">Inspeção auto de linha </v>
      </c>
      <c r="V172" s="112">
        <f ca="1">_xlfn.XLOOKUP(G172&amp;$V$2,BS_CONTROLE[CHAVE],BS_CONTROLE[Quantidade_11],"-")</f>
        <v>1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Oportunidade</v>
      </c>
      <c r="C173" s="109" t="str">
        <f>IF(FN_MC!Z175="","*",FN_MC!Z175)</f>
        <v>P0</v>
      </c>
      <c r="D173" s="110" t="str">
        <f>IF(FN_MC!S175="","*",FN_MC!S175)</f>
        <v>FERRONORTE</v>
      </c>
      <c r="E173" s="110" t="str">
        <f>IF(FN_MC!T175="","*",FN_MC!T175)</f>
        <v>TGR-TRO</v>
      </c>
      <c r="F173" s="110">
        <f>IF(FN_MC!B175="","*",FN_MC!B175)</f>
        <v>46006</v>
      </c>
      <c r="G173" s="110" t="str">
        <f>IF(FN_MC!D175="","*",FN_MC!D175)</f>
        <v>W70</v>
      </c>
      <c r="H173" s="110" t="str">
        <f>IF(FN_MC!F175="","*",FN_MC!F175)</f>
        <v>PDM - PEDRA - DESCARGA</v>
      </c>
      <c r="I173" s="110" t="str">
        <f>IF(FN_MC!H175="","*",FN_MC!H175)</f>
        <v>-</v>
      </c>
      <c r="J173" s="110" t="str">
        <f>IF(FN_MC!I175="","*",FN_MC!I175)</f>
        <v>TGR</v>
      </c>
      <c r="K173" s="110" t="str">
        <f>IF(FN_MC!M175="","*",FN_MC!M175)</f>
        <v>TGR-TBE</v>
      </c>
      <c r="L173" s="110">
        <f>IF(FN_MC!N175="","*",FN_MC!N175)</f>
        <v>512521</v>
      </c>
      <c r="M173" s="111">
        <f>IF(FN_MC!J175="","*",FN_MC!J175)</f>
        <v>98</v>
      </c>
      <c r="N173" s="290">
        <f>IF(FN_MC!K175="","*",FN_MC!K175)</f>
        <v>519</v>
      </c>
      <c r="O173" s="290">
        <f>IF(FN_MC!L175="","*",FN_MC!L175)</f>
        <v>518</v>
      </c>
      <c r="P173" s="111"/>
      <c r="Q173" s="128">
        <f>IF(FN_MC!O175="","*",FN_MC!O175)</f>
        <v>0.47916666666666669</v>
      </c>
      <c r="R173" s="128">
        <f>IF(FN_MC!P175="","*",FN_MC!P175)</f>
        <v>8.3333333333333329E-2</v>
      </c>
      <c r="S173" s="110" t="str">
        <f>IF(FN_MC!Q175="","*",CONCATENATE(FN_MC!Q175," ",FN_MC!R175))</f>
        <v>16 VAGÕES</v>
      </c>
      <c r="T173" s="110" t="str">
        <f>IF(FN_MC!V175="","*",FN_MC!V175)</f>
        <v>Camila</v>
      </c>
      <c r="U173" s="110" t="str">
        <f>IF(FN_MC!W175="","*",FN_MC!W175)</f>
        <v xml:space="preserve">Descarga de pedra </v>
      </c>
      <c r="V173" s="112">
        <f ca="1">_xlfn.XLOOKUP(G173&amp;$V$2,BS_CONTROLE[CHAVE],BS_CONTROLE[Quantidade_11],"-")</f>
        <v>16</v>
      </c>
      <c r="W173" s="112" t="str">
        <f ca="1">_xlfn.XLOOKUP(G173&amp;$W$2,BS_CONTROLE[CHAVE],BS_CONTROLE[Quantidade_11],"-")</f>
        <v>-</v>
      </c>
      <c r="X173" s="112">
        <f ca="1">_xlfn.XLOOKUP(G173&amp;$X$2,BS_CONTROLE[CHAVE],BS_CONTROLE[Quantidade_11],"-")</f>
        <v>0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Oportunidade</v>
      </c>
      <c r="C174" s="109" t="str">
        <f>IF(FN_MC!Z176="","*",FN_MC!Z176)</f>
        <v>P0</v>
      </c>
      <c r="D174" s="110" t="str">
        <f>IF(FN_MC!S176="","*",FN_MC!S176)</f>
        <v>FERRONORTE</v>
      </c>
      <c r="E174" s="110" t="str">
        <f>IF(FN_MC!T176="","*",FN_MC!T176)</f>
        <v>TMI-TCS</v>
      </c>
      <c r="F174" s="110">
        <f>IF(FN_MC!B176="","*",FN_MC!B176)</f>
        <v>46006</v>
      </c>
      <c r="G174" s="110" t="str">
        <f>IF(FN_MC!D176="","*",FN_MC!D176)</f>
        <v>W50</v>
      </c>
      <c r="H174" s="110" t="str">
        <f>IF(FN_MC!F176="","*",FN_MC!F176)</f>
        <v xml:space="preserve">MODERNIZAÇÃO - DORMENTE - CARGA </v>
      </c>
      <c r="I174" s="110" t="str">
        <f>IF(FN_MC!H176="","*",FN_MC!H176)</f>
        <v xml:space="preserve">TCS2 </v>
      </c>
      <c r="J174" s="110" t="str">
        <f>IF(FN_MC!I176="","*",FN_MC!I176)</f>
        <v>TCS2</v>
      </c>
      <c r="K174" s="110" t="str">
        <f>IF(FN_MC!M176="","*",FN_MC!M176)</f>
        <v>TCS</v>
      </c>
      <c r="L174" s="110" t="str">
        <f>IF(FN_MC!N176="","*",FN_MC!N176)</f>
        <v>TCS</v>
      </c>
      <c r="M174" s="111">
        <f>IF(FN_MC!J176="","*",FN_MC!J176)</f>
        <v>74</v>
      </c>
      <c r="N174" s="290">
        <f>IF(FN_MC!K176="","*",FN_MC!K176)</f>
        <v>290</v>
      </c>
      <c r="O174" s="290" t="str">
        <f>IF(FN_MC!L176="","*",FN_MC!L176)</f>
        <v>-</v>
      </c>
      <c r="P174" s="111"/>
      <c r="Q174" s="128">
        <f>IF(FN_MC!O176="","*",FN_MC!O176)</f>
        <v>0.5</v>
      </c>
      <c r="R174" s="128">
        <f>IF(FN_MC!P176="","*",FN_MC!P176)</f>
        <v>6.25E-2</v>
      </c>
      <c r="S174" s="110" t="str">
        <f>IF(FN_MC!Q176="","*",CONCATENATE(FN_MC!Q176," ",FN_MC!R176))</f>
        <v>800 Nº DE DORMENTES</v>
      </c>
      <c r="T174" s="110" t="str">
        <f>IF(FN_MC!V176="","*",FN_MC!V176)</f>
        <v>Guilherme</v>
      </c>
      <c r="U174" s="110" t="str">
        <f>IF(FN_MC!W176="","*",FN_MC!W176)</f>
        <v xml:space="preserve">Carregamento de dormentes </v>
      </c>
      <c r="V174" s="112">
        <f ca="1">_xlfn.XLOOKUP(G174&amp;$V$2,BS_CONTROLE[CHAVE],BS_CONTROLE[Quantidade_11],"-")</f>
        <v>0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Oportunidade</v>
      </c>
      <c r="C175" s="109" t="str">
        <f>IF(FN_MC!Z177="","*",FN_MC!Z177)</f>
        <v>P1</v>
      </c>
      <c r="D175" s="110" t="str">
        <f>IF(FN_MC!S177="","*",FN_MC!S177)</f>
        <v>FERRONORTE</v>
      </c>
      <c r="E175" s="110" t="str">
        <f>IF(FN_MC!T177="","*",FN_MC!T177)</f>
        <v>TMI-TCS</v>
      </c>
      <c r="F175" s="110">
        <f>IF(FN_MC!B177="","*",FN_MC!B177)</f>
        <v>46006</v>
      </c>
      <c r="G175" s="110" t="str">
        <f>IF(FN_MC!D177="","*",FN_MC!D177)</f>
        <v>V86</v>
      </c>
      <c r="H175" s="110" t="str">
        <f>IF(FN_MC!F177="","*",FN_MC!F177)</f>
        <v>MECANIZAÇÃO - SOCADORA</v>
      </c>
      <c r="I175" s="110" t="str">
        <f>IF(FN_MC!H177="","*",FN_MC!H177)</f>
        <v>TID2</v>
      </c>
      <c r="J175" s="110" t="str">
        <f>IF(FN_MC!I177="","*",FN_MC!I177)</f>
        <v>TID2</v>
      </c>
      <c r="K175" s="110" t="str">
        <f>IF(FN_MC!M177="","*",FN_MC!M177)</f>
        <v>TID-TVI</v>
      </c>
      <c r="L175" s="110" t="str">
        <f>IF(FN_MC!N177="","*",FN_MC!N177)</f>
        <v>TID201</v>
      </c>
      <c r="M175" s="111">
        <f>IF(FN_MC!J177="","*",FN_MC!J177)</f>
        <v>74</v>
      </c>
      <c r="N175" s="290">
        <f>IF(FN_MC!K177="","*",FN_MC!K177)</f>
        <v>190</v>
      </c>
      <c r="O175" s="290">
        <f>IF(FN_MC!L177="","*",FN_MC!L177)</f>
        <v>185</v>
      </c>
      <c r="P175" s="111"/>
      <c r="Q175" s="128">
        <f>IF(FN_MC!O177="","*",FN_MC!O177)</f>
        <v>0.39583333333333331</v>
      </c>
      <c r="R175" s="128">
        <f>IF(FN_MC!P177="","*",FN_MC!P177)</f>
        <v>6.25E-2</v>
      </c>
      <c r="S175" s="110" t="str">
        <f>IF(FN_MC!Q177="","*",CONCATENATE(FN_MC!Q177," ",FN_MC!R177))</f>
        <v>834 M</v>
      </c>
      <c r="T175" s="110" t="str">
        <f>IF(FN_MC!V177="","*",FN_MC!V177)</f>
        <v>Saulo</v>
      </c>
      <c r="U175" s="110" t="str">
        <f>IF(FN_MC!W177="","*",FN_MC!W177)</f>
        <v>Serviços de socaria mecanizada</v>
      </c>
      <c r="V175" s="112">
        <f ca="1">_xlfn.XLOOKUP(G175&amp;$V$2,BS_CONTROLE[CHAVE],BS_CONTROLE[Quantidade_11],"-")</f>
        <v>1055</v>
      </c>
      <c r="W175" s="112">
        <f ca="1">_xlfn.XLOOKUP(G175&amp;$W$2,BS_CONTROLE[CHAVE],BS_CONTROLE[Quantidade_11],"-")</f>
        <v>324</v>
      </c>
      <c r="X175" s="112">
        <f ca="1">_xlfn.XLOOKUP(G175&amp;$X$2,BS_CONTROLE[CHAVE],BS_CONTROLE[Quantidade_11],"-")</f>
        <v>0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Oportunidade</v>
      </c>
      <c r="C176" s="109" t="str">
        <f>IF(FN_MC!Z178="","*",FN_MC!Z178)</f>
        <v>P2</v>
      </c>
      <c r="D176" s="110" t="str">
        <f>IF(FN_MC!S178="","*",FN_MC!S178)</f>
        <v>FERRONORTE</v>
      </c>
      <c r="E176" s="110" t="str">
        <f>IF(FN_MC!T178="","*",FN_MC!T178)</f>
        <v>TMI-TCS</v>
      </c>
      <c r="F176" s="110">
        <f>IF(FN_MC!B178="","*",FN_MC!B178)</f>
        <v>46006</v>
      </c>
      <c r="G176" s="110" t="str">
        <f>IF(FN_MC!D178="","*",FN_MC!D178)</f>
        <v>A60</v>
      </c>
      <c r="H176" s="110" t="str">
        <f>IF(FN_MC!F178="","*",FN_MC!F178)</f>
        <v>DETECÇÃO - RONDA 7 DIAS</v>
      </c>
      <c r="I176" s="110" t="str">
        <f>IF(FN_MC!H178="","*",FN_MC!H178)</f>
        <v>TMI</v>
      </c>
      <c r="J176" s="110" t="str">
        <f>IF(FN_MC!I178="","*",FN_MC!I178)</f>
        <v>TCS</v>
      </c>
      <c r="K176" s="110" t="str">
        <f>IF(FN_MC!M178="","*",FN_MC!M178)</f>
        <v>TMI-TCS</v>
      </c>
      <c r="L176" s="110" t="str">
        <f>IF(FN_MC!N178="","*",FN_MC!N178)</f>
        <v>TMITCS</v>
      </c>
      <c r="M176" s="111">
        <f>IF(FN_MC!J178="","*",FN_MC!J178)</f>
        <v>74</v>
      </c>
      <c r="N176" s="290">
        <f>IF(FN_MC!K178="","*",FN_MC!K178)</f>
        <v>5</v>
      </c>
      <c r="O176" s="290" t="str">
        <f>IF(FN_MC!L178="","*",FN_MC!L178)</f>
        <v>-</v>
      </c>
      <c r="P176" s="111"/>
      <c r="Q176" s="128">
        <f>IF(FN_MC!O178="","*",FN_MC!O178)</f>
        <v>0.375</v>
      </c>
      <c r="R176" s="128">
        <f>IF(FN_MC!P178="","*",FN_MC!P178)</f>
        <v>4.1666666666666664E-2</v>
      </c>
      <c r="S176" s="110" t="str">
        <f>IF(FN_MC!Q178="","*",CONCATENATE(FN_MC!Q178," ",FN_MC!R178))</f>
        <v>290 KM</v>
      </c>
      <c r="T176" s="110" t="str">
        <f>IF(FN_MC!V178="","*",FN_MC!V178)</f>
        <v>Herbert</v>
      </c>
      <c r="U176" s="110" t="str">
        <f>IF(FN_MC!W178="","*",FN_MC!W178)</f>
        <v>Inspeção R7D</v>
      </c>
      <c r="V176" s="112">
        <f ca="1">_xlfn.XLOOKUP(G176&amp;$V$2,BS_CONTROLE[CHAVE],BS_CONTROLE[Quantidade_11],"-")</f>
        <v>200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Oportunidade</v>
      </c>
      <c r="C177" s="109" t="str">
        <f>IF(FN_MC!Z179="","*",FN_MC!Z179)</f>
        <v>P0</v>
      </c>
      <c r="D177" s="110" t="str">
        <f>IF(FN_MC!S179="","*",FN_MC!S179)</f>
        <v>MALHA CENTRAL</v>
      </c>
      <c r="E177" s="110" t="str">
        <f>IF(FN_MC!T179="","*",FN_MC!T179)</f>
        <v>RAMAL</v>
      </c>
      <c r="F177" s="110">
        <f>IF(FN_MC!B179="","*",FN_MC!B179)</f>
        <v>46006</v>
      </c>
      <c r="G177" s="110" t="str">
        <f>IF(FN_MC!D179="","*",FN_MC!D179)</f>
        <v>V42</v>
      </c>
      <c r="H177" s="110" t="str">
        <f>IF(FN_MC!F179="","*",FN_MC!F179)</f>
        <v>MODERNIZAÇÃO - SOCADORA</v>
      </c>
      <c r="I177" s="110" t="str">
        <f>IF(FN_MC!H179="","*",FN_MC!H179)</f>
        <v>ZGT1</v>
      </c>
      <c r="J177" s="110" t="str">
        <f>IF(FN_MC!I179="","*",FN_MC!I179)</f>
        <v>ZGT1</v>
      </c>
      <c r="K177" s="110" t="str">
        <f>IF(FN_MC!M179="","*",FN_MC!M179)</f>
        <v>ZGT-ZXE</v>
      </c>
      <c r="L177" s="110" t="str">
        <f>IF(FN_MC!N179="","*",FN_MC!N179)</f>
        <v>ZGTZXE</v>
      </c>
      <c r="M177" s="111">
        <f>IF(FN_MC!J179="","*",FN_MC!J179)</f>
        <v>72</v>
      </c>
      <c r="N177" s="290">
        <f>IF(FN_MC!K179="","*",FN_MC!K179)</f>
        <v>313</v>
      </c>
      <c r="O177" s="290">
        <f>IF(FN_MC!L179="","*",FN_MC!L179)</f>
        <v>314.5</v>
      </c>
      <c r="P177" s="111"/>
      <c r="Q177" s="128">
        <f>IF(FN_MC!O179="","*",FN_MC!O179)</f>
        <v>0.35416666666666669</v>
      </c>
      <c r="R177" s="128">
        <f>IF(FN_MC!P179="","*",FN_MC!P179)</f>
        <v>0.16666666666666666</v>
      </c>
      <c r="S177" s="110" t="str">
        <f>IF(FN_MC!Q179="","*",CONCATENATE(FN_MC!Q179," ",FN_MC!R179))</f>
        <v>800 M</v>
      </c>
      <c r="T177" s="110" t="str">
        <f>IF(FN_MC!V179="","*",FN_MC!V179)</f>
        <v>Ezequiel</v>
      </c>
      <c r="U177" s="110" t="str">
        <f>IF(FN_MC!W179="","*",FN_MC!W179)</f>
        <v>Serviços de socaria mecanizada</v>
      </c>
      <c r="V177" s="112">
        <f ca="1">_xlfn.XLOOKUP(G177&amp;$V$2,BS_CONTROLE[CHAVE],BS_CONTROLE[Quantidade_11],"-")</f>
        <v>1140</v>
      </c>
      <c r="W177" s="112">
        <f ca="1">_xlfn.XLOOKUP(G177&amp;$W$2,BS_CONTROLE[CHAVE],BS_CONTROLE[Quantidade_11],"-")</f>
        <v>1090</v>
      </c>
      <c r="X177" s="112">
        <f ca="1">_xlfn.XLOOKUP(G177&amp;$X$2,BS_CONTROLE[CHAVE],BS_CONTROLE[Quantidade_11],"-")</f>
        <v>1070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Oportunidade</v>
      </c>
      <c r="C178" s="109" t="str">
        <f>IF(FN_MC!Z180="","*",FN_MC!Z180)</f>
        <v>P0</v>
      </c>
      <c r="D178" s="110" t="str">
        <f>IF(FN_MC!S180="","*",FN_MC!S180)</f>
        <v>MALHA CENTRAL</v>
      </c>
      <c r="E178" s="110" t="str">
        <f>IF(FN_MC!T180="","*",FN_MC!T180)</f>
        <v>RAMAL</v>
      </c>
      <c r="F178" s="110">
        <f>IF(FN_MC!B180="","*",FN_MC!B180)</f>
        <v>46006</v>
      </c>
      <c r="G178" s="110" t="str">
        <f>IF(FN_MC!D180="","*",FN_MC!D180)</f>
        <v>E17</v>
      </c>
      <c r="H178" s="110" t="str">
        <f>IF(FN_MC!F180="","*",FN_MC!F180)</f>
        <v>CAMINHÃO DE SOLDA</v>
      </c>
      <c r="I178" s="110" t="str">
        <f>IF(FN_MC!H180="","*",FN_MC!H180)</f>
        <v>ZDK1</v>
      </c>
      <c r="J178" s="110" t="str">
        <f>IF(FN_MC!I180="","*",FN_MC!I180)</f>
        <v>ZDK1</v>
      </c>
      <c r="K178" s="110" t="str">
        <f>IF(FN_MC!M180="","*",FN_MC!M180)</f>
        <v>ZDK-ZVT</v>
      </c>
      <c r="L178" s="110" t="str">
        <f>IF(FN_MC!N180="","*",FN_MC!N180)</f>
        <v>ZDK1/ZDKZVT</v>
      </c>
      <c r="M178" s="111">
        <f>IF(FN_MC!J180="","*",FN_MC!J180)</f>
        <v>78</v>
      </c>
      <c r="N178" s="290">
        <f>IF(FN_MC!K180="","*",FN_MC!K180)</f>
        <v>251</v>
      </c>
      <c r="O178" s="290">
        <f>IF(FN_MC!L180="","*",FN_MC!L180)</f>
        <v>244</v>
      </c>
      <c r="P178" s="111"/>
      <c r="Q178" s="128">
        <f>IF(FN_MC!O180="","*",FN_MC!O180)</f>
        <v>0.375</v>
      </c>
      <c r="R178" s="128">
        <f>IF(FN_MC!P180="","*",FN_MC!P180)</f>
        <v>0.125</v>
      </c>
      <c r="S178" s="110" t="str">
        <f>IF(FN_MC!Q180="","*",CONCATENATE(FN_MC!Q180," ",FN_MC!R180))</f>
        <v>3 Nº DE SOLDA</v>
      </c>
      <c r="T178" s="110" t="str">
        <f>IF(FN_MC!V180="","*",FN_MC!V180)</f>
        <v>herbert</v>
      </c>
      <c r="U178" s="110" t="str">
        <f>IF(FN_MC!W180="","*",FN_MC!W180)</f>
        <v>Execução de solda  (Caminhão)</v>
      </c>
      <c r="V178" s="112">
        <f ca="1">_xlfn.XLOOKUP(G178&amp;$V$2,BS_CONTROLE[CHAVE],BS_CONTROLE[Quantidade_11],"-")</f>
        <v>0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Oportunidade</v>
      </c>
      <c r="C179" s="109" t="str">
        <f>IF(FN_MC!Z181="","*",FN_MC!Z181)</f>
        <v>p1</v>
      </c>
      <c r="D179" s="110" t="str">
        <f>IF(FN_MC!S181="","*",FN_MC!S181)</f>
        <v>MALHA CENTRAL</v>
      </c>
      <c r="E179" s="110" t="str">
        <f>IF(FN_MC!T181="","*",FN_MC!T181)</f>
        <v>RAMAL</v>
      </c>
      <c r="F179" s="110" t="str">
        <f>IF(FN_MC!B181="","*",FN_MC!B181)</f>
        <v>*</v>
      </c>
      <c r="G179" s="110" t="str">
        <f>IF(FN_MC!D181="","*",FN_MC!D181)</f>
        <v>E14</v>
      </c>
      <c r="H179" s="110" t="str">
        <f>IF(FN_MC!F181="","*",FN_MC!F181)</f>
        <v>MECANIZAÇÃO - ESMERILHADORA</v>
      </c>
      <c r="I179" s="110" t="str">
        <f>IF(FN_MC!H181="","*",FN_MC!H181)</f>
        <v>ZIQ</v>
      </c>
      <c r="J179" s="110" t="str">
        <f>IF(FN_MC!I181="","*",FN_MC!I181)</f>
        <v>ZTR</v>
      </c>
      <c r="K179" s="110" t="str">
        <f>IF(FN_MC!M181="","*",FN_MC!M181)</f>
        <v>ZIQ-ZTR</v>
      </c>
      <c r="L179" s="110" t="str">
        <f>IF(FN_MC!N181="","*",FN_MC!N181)</f>
        <v>ZIQZTR</v>
      </c>
      <c r="M179" s="111">
        <f>IF(FN_MC!J181="","*",FN_MC!J181)</f>
        <v>78</v>
      </c>
      <c r="N179" s="290">
        <f>IF(FN_MC!K181="","*",FN_MC!K181)</f>
        <v>175</v>
      </c>
      <c r="O179" s="290">
        <f>IF(FN_MC!L181="","*",FN_MC!L181)</f>
        <v>228</v>
      </c>
      <c r="P179" s="111"/>
      <c r="Q179" s="128">
        <f>IF(FN_MC!O181="","*",FN_MC!O181)</f>
        <v>0.99930555555555556</v>
      </c>
      <c r="R179" s="128">
        <f>IF(FN_MC!P181="","*",FN_MC!P181)</f>
        <v>4.1666666666666664E-2</v>
      </c>
      <c r="S179" s="110" t="str">
        <f>IF(FN_MC!Q181="","*",CONCATENATE(FN_MC!Q181," ",FN_MC!R181))</f>
        <v>20000 M</v>
      </c>
      <c r="T179" s="110" t="str">
        <f>IF(FN_MC!V181="","*",FN_MC!V181)</f>
        <v xml:space="preserve">Fernanda </v>
      </c>
      <c r="U179" s="110" t="str">
        <f>IF(FN_MC!W181="","*",FN_MC!W181)</f>
        <v>Esmerilha de ZIQ-ZTR , encerrando em ZTR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Extra</v>
      </c>
      <c r="C180" s="109" t="str">
        <f>IF(FN_MC!Z182="","*",FN_MC!Z182)</f>
        <v>P0</v>
      </c>
      <c r="D180" s="110" t="str">
        <f>IF(FN_MC!S182="","*",FN_MC!S182)</f>
        <v>MALHA CENTRAL</v>
      </c>
      <c r="E180" s="110" t="str">
        <f>IF(FN_MC!T182="","*",FN_MC!T182)</f>
        <v>PPN-POV</v>
      </c>
      <c r="F180" s="110">
        <f>IF(FN_MC!B182="","*",FN_MC!B182)</f>
        <v>46006</v>
      </c>
      <c r="G180" s="110" t="str">
        <f>IF(FN_MC!D182="","*",FN_MC!D182)</f>
        <v>LEÔNCIO (TF-526)</v>
      </c>
      <c r="H180" s="110" t="str">
        <f>IF(FN_MC!F182="","*",FN_MC!F182)</f>
        <v>PDM - SOLDA</v>
      </c>
      <c r="I180" s="110" t="str">
        <f>IF(FN_MC!H182="","*",FN_MC!H182)</f>
        <v>-</v>
      </c>
      <c r="J180" s="110" t="str">
        <f>IF(FN_MC!I182="","*",FN_MC!I182)</f>
        <v>-</v>
      </c>
      <c r="K180" s="110" t="str">
        <f>IF(FN_MC!M182="","*",FN_MC!M182)</f>
        <v>PSI-PSL</v>
      </c>
      <c r="L180" s="110" t="str">
        <f>IF(FN_MC!N182="","*",FN_MC!N182)</f>
        <v>PSIPSL</v>
      </c>
      <c r="M180" s="111">
        <f>IF(FN_MC!J182="","*",FN_MC!J182)</f>
        <v>101</v>
      </c>
      <c r="N180" s="290">
        <f>IF(FN_MC!K182="","*",FN_MC!K182)</f>
        <v>1370.7</v>
      </c>
      <c r="O180" s="290" t="str">
        <f>IF(FN_MC!L182="","*",FN_MC!L182)</f>
        <v>-</v>
      </c>
      <c r="P180" s="111"/>
      <c r="Q180" s="128">
        <f>IF(FN_MC!O182="","*",FN_MC!O182)</f>
        <v>0.33333333333333331</v>
      </c>
      <c r="R180" s="128">
        <f>IF(FN_MC!P182="","*",FN_MC!P182)</f>
        <v>6.25E-2</v>
      </c>
      <c r="S180" s="110" t="str">
        <f>IF(FN_MC!Q182="","*",CONCATENATE(FN_MC!Q182," ",FN_MC!R182))</f>
        <v>1 Nº DE SOLDA</v>
      </c>
      <c r="T180" s="110" t="str">
        <f>IF(FN_MC!V182="","*",FN_MC!V182)</f>
        <v>Leoncio</v>
      </c>
      <c r="U180" s="110" t="str">
        <f>IF(FN_MC!W182="","*",FN_MC!W182)</f>
        <v>Solda  - Condicionado á temperatura</v>
      </c>
      <c r="V180" s="112">
        <f ca="1">_xlfn.XLOOKUP(G180&amp;$V$2,BS_CONTROLE[CHAVE],BS_CONTROLE[Quantidade_11],"-")</f>
        <v>1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Oportunidade</v>
      </c>
      <c r="C181" s="109" t="str">
        <f>IF(FN_MC!Z183="","*",FN_MC!Z183)</f>
        <v>*</v>
      </c>
      <c r="D181" s="110" t="str">
        <f>IF(FN_MC!S183="","*",FN_MC!S183)</f>
        <v>MALHA CENTRAL</v>
      </c>
      <c r="E181" s="110" t="str">
        <f>IF(FN_MC!T183="","*",FN_MC!T183)</f>
        <v>PPN-POV</v>
      </c>
      <c r="F181" s="110">
        <f>IF(FN_MC!B183="","*",FN_MC!B183)</f>
        <v>46004</v>
      </c>
      <c r="G181" s="110" t="str">
        <f>IF(FN_MC!D183="","*",FN_MC!D183)</f>
        <v xml:space="preserve">TURMA FIXA VIA </v>
      </c>
      <c r="H181" s="110" t="str">
        <f>IF(FN_MC!F183="","*",FN_MC!F183)</f>
        <v>PDM - SOLDA</v>
      </c>
      <c r="I181" s="110" t="str">
        <f>IF(FN_MC!H183="","*",FN_MC!H183)</f>
        <v>-</v>
      </c>
      <c r="J181" s="110" t="str">
        <f>IF(FN_MC!I183="","*",FN_MC!I183)</f>
        <v>-</v>
      </c>
      <c r="K181" s="110" t="str">
        <f>IF(FN_MC!M183="","*",FN_MC!M183)</f>
        <v>PSI-PSL</v>
      </c>
      <c r="L181" s="110" t="str">
        <f>IF(FN_MC!N183="","*",FN_MC!N183)</f>
        <v>PSIPSL</v>
      </c>
      <c r="M181" s="111">
        <f>IF(FN_MC!J183="","*",FN_MC!J183)</f>
        <v>101</v>
      </c>
      <c r="N181" s="290">
        <f>IF(FN_MC!K183="","*",FN_MC!K183)</f>
        <v>1370.96</v>
      </c>
      <c r="O181" s="290" t="str">
        <f>IF(FN_MC!L183="","*",FN_MC!L183)</f>
        <v>-</v>
      </c>
      <c r="P181" s="111"/>
      <c r="Q181" s="128">
        <f>IF(FN_MC!O183="","*",FN_MC!O183)</f>
        <v>0.35416666666666669</v>
      </c>
      <c r="R181" s="128">
        <f>IF(FN_MC!P183="","*",FN_MC!P183)</f>
        <v>0.125</v>
      </c>
      <c r="S181" s="110" t="str">
        <f>IF(FN_MC!Q183="","*",CONCATENATE(FN_MC!Q183," ",FN_MC!R183))</f>
        <v>2 Nº DE SOLDA</v>
      </c>
      <c r="T181" s="110" t="str">
        <f>IF(FN_MC!V183="","*",FN_MC!V183)</f>
        <v>Leleu</v>
      </c>
      <c r="U181" s="110" t="str">
        <f>IF(FN_MC!W183="","*",FN_MC!W183)</f>
        <v>Solda  - Condicionado á temperatura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>
        <f ca="1">_xlfn.XLOOKUP(G181&amp;$X$2,BS_CONTROLE[CHAVE],BS_CONTROLE[Quantidade_11],"-")</f>
        <v>2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>
      <c r="A185" s="109" t="str">
        <f>IF(FN_MC!Y187="","*",FN_MC!Y187)</f>
        <v>SIM</v>
      </c>
      <c r="B185" s="109" t="str">
        <f>IF(FN_MC!X187="","*",FN_MC!X187)</f>
        <v>Contrato</v>
      </c>
      <c r="C185" s="109" t="str">
        <f>IF(FN_MC!Z187="","*",FN_MC!Z187)</f>
        <v>P0</v>
      </c>
      <c r="D185" s="110" t="str">
        <f>IF(FN_MC!S187="","*",FN_MC!S187)</f>
        <v>FERRONORTE</v>
      </c>
      <c r="E185" s="110" t="str">
        <f>IF(FN_MC!T187="","*",FN_MC!T187)</f>
        <v>TGR-TRO</v>
      </c>
      <c r="F185" s="110">
        <f>IF(FN_MC!B187="","*",FN_MC!B187)</f>
        <v>46007</v>
      </c>
      <c r="G185" s="110" t="str">
        <f>IF(FN_MC!D187="","*",FN_MC!D187)</f>
        <v>W70</v>
      </c>
      <c r="H185" s="110" t="str">
        <f>IF(FN_MC!F187="","*",FN_MC!F187)</f>
        <v>PDM - PEDRA - DESCARGA</v>
      </c>
      <c r="I185" s="110" t="str">
        <f>IF(FN_MC!H187="","*",FN_MC!H187)</f>
        <v>TGR2</v>
      </c>
      <c r="J185" s="110" t="str">
        <f>IF(FN_MC!I187="","*",FN_MC!I187)</f>
        <v>TGR2</v>
      </c>
      <c r="K185" s="110" t="str">
        <f>IF(FN_MC!M187="","*",FN_MC!M187)</f>
        <v>TGR-TBE</v>
      </c>
      <c r="L185" s="110" t="str">
        <f>IF(FN_MC!N187="","*",FN_MC!N187)</f>
        <v>TGR512</v>
      </c>
      <c r="M185" s="111">
        <f>IF(FN_MC!J187="","*",FN_MC!J187)</f>
        <v>98</v>
      </c>
      <c r="N185" s="290">
        <f>IF(FN_MC!K187="","*",FN_MC!K187)</f>
        <v>504</v>
      </c>
      <c r="O185" s="290">
        <f>IF(FN_MC!L187="","*",FN_MC!L187)</f>
        <v>503</v>
      </c>
      <c r="P185" s="111"/>
      <c r="Q185" s="128">
        <f>IF(FN_MC!O187="","*",FN_MC!O187)</f>
        <v>0.5</v>
      </c>
      <c r="R185" s="128">
        <f>IF(FN_MC!P187="","*",FN_MC!P187)</f>
        <v>8.3333333333333329E-2</v>
      </c>
      <c r="S185" s="110" t="str">
        <f>IF(FN_MC!Q187="","*",CONCATENATE(FN_MC!Q187," ",FN_MC!R187))</f>
        <v>16 VAGÕES</v>
      </c>
      <c r="T185" s="110" t="str">
        <f>IF(FN_MC!V187="","*",FN_MC!V187)</f>
        <v xml:space="preserve">Camila </v>
      </c>
      <c r="U185" s="110" t="str">
        <f>IF(FN_MC!W187="","*",FN_MC!W187)</f>
        <v>Descarga de pedra km 504 ao 503</v>
      </c>
      <c r="V185" s="112">
        <f ca="1">_xlfn.XLOOKUP(G185&amp;$V$2,BS_CONTROLE[CHAVE],BS_CONTROLE[Quantidade_11],"-")</f>
        <v>16</v>
      </c>
      <c r="W185" s="112" t="str">
        <f ca="1">_xlfn.XLOOKUP(G185&amp;$W$2,BS_CONTROLE[CHAVE],BS_CONTROLE[Quantidade_11],"-")</f>
        <v>-</v>
      </c>
      <c r="X185" s="112">
        <f ca="1">_xlfn.XLOOKUP(G185&amp;$X$2,BS_CONTROLE[CHAVE],BS_CONTROLE[Quantidade_11],"-")</f>
        <v>0</v>
      </c>
    </row>
    <row r="186" spans="1:24" s="113" customFormat="1">
      <c r="A186" s="109" t="str">
        <f>IF(FN_MC!Y188="","*",FN_MC!Y188)</f>
        <v>SIM</v>
      </c>
      <c r="B186" s="109" t="str">
        <f>IF(FN_MC!X188="","*",FN_MC!X188)</f>
        <v>Oportunidade</v>
      </c>
      <c r="C186" s="109" t="str">
        <f>IF(FN_MC!Z188="","*",FN_MC!Z188)</f>
        <v>P0</v>
      </c>
      <c r="D186" s="110" t="str">
        <f>IF(FN_MC!S188="","*",FN_MC!S188)</f>
        <v>FERRONORTE</v>
      </c>
      <c r="E186" s="110" t="str">
        <f>IF(FN_MC!T188="","*",FN_MC!T188)</f>
        <v>TGR-TRO</v>
      </c>
      <c r="F186" s="110">
        <f>IF(FN_MC!B188="","*",FN_MC!B188)</f>
        <v>46007</v>
      </c>
      <c r="G186" s="110" t="str">
        <f>IF(FN_MC!D188="","*",FN_MC!D188)</f>
        <v>A80</v>
      </c>
      <c r="H186" s="110" t="str">
        <f>IF(FN_MC!F188="","*",FN_MC!F188)</f>
        <v>INSPEÇÃO AUTO DE LINHA</v>
      </c>
      <c r="I186" s="110" t="str">
        <f>IF(FN_MC!H188="","*",FN_MC!H188)</f>
        <v>TGR512</v>
      </c>
      <c r="J186" s="110" t="str">
        <f>IF(FN_MC!I188="","*",FN_MC!I188)</f>
        <v>TCS</v>
      </c>
      <c r="K186" s="110" t="str">
        <f>IF(FN_MC!M188="","*",FN_MC!M188)</f>
        <v>TGR-TCS</v>
      </c>
      <c r="L186" s="110" t="str">
        <f>IF(FN_MC!N188="","*",FN_MC!N188)</f>
        <v>TGRTCS</v>
      </c>
      <c r="M186" s="111">
        <f>IF(FN_MC!J188="","*",FN_MC!J188)</f>
        <v>98</v>
      </c>
      <c r="N186" s="290">
        <f>IF(FN_MC!K188="","*",FN_MC!K188)</f>
        <v>502</v>
      </c>
      <c r="O186" s="290" t="str">
        <f>IF(FN_MC!L188="","*",FN_MC!L188)</f>
        <v>-</v>
      </c>
      <c r="P186" s="111"/>
      <c r="Q186" s="128">
        <f>IF(FN_MC!O188="","*",FN_MC!O188)</f>
        <v>0.35416666666666669</v>
      </c>
      <c r="R186" s="128">
        <f>IF(FN_MC!P188="","*",FN_MC!P188)</f>
        <v>4.1666666666666664E-2</v>
      </c>
      <c r="S186" s="110" t="str">
        <f>IF(FN_MC!Q188="","*",CONCATENATE(FN_MC!Q188," ",FN_MC!R188))</f>
        <v>1 BINÁRIO</v>
      </c>
      <c r="T186" s="110" t="str">
        <f>IF(FN_MC!V188="","*",FN_MC!V188)</f>
        <v>Heldo</v>
      </c>
      <c r="U186" s="110" t="str">
        <f>IF(FN_MC!W188="","*",FN_MC!W188)</f>
        <v>Inspeção Prioriza</v>
      </c>
      <c r="V186" s="112">
        <f ca="1">_xlfn.XLOOKUP(G186&amp;$V$2,BS_CONTROLE[CHAVE],BS_CONTROLE[Quantidade_11],"-")</f>
        <v>1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>
      <c r="A187" s="109" t="str">
        <f>IF(FN_MC!Y189="","*",FN_MC!Y189)</f>
        <v>OPORTUNIDADE</v>
      </c>
      <c r="B187" s="109" t="str">
        <f>IF(FN_MC!X189="","*",FN_MC!X189)</f>
        <v>Oportunidade</v>
      </c>
      <c r="C187" s="109" t="str">
        <f>IF(FN_MC!Z189="","*",FN_MC!Z189)</f>
        <v>P2</v>
      </c>
      <c r="D187" s="110" t="str">
        <f>IF(FN_MC!S189="","*",FN_MC!S189)</f>
        <v>FERRONORTE</v>
      </c>
      <c r="E187" s="110" t="str">
        <f>IF(FN_MC!T189="","*",FN_MC!T189)</f>
        <v>TCS-TGR</v>
      </c>
      <c r="F187" s="110">
        <f>IF(FN_MC!B189="","*",FN_MC!B189)</f>
        <v>46007</v>
      </c>
      <c r="G187" s="110" t="str">
        <f>IF(FN_MC!D189="","*",FN_MC!D189)</f>
        <v>MARCOS (TF-520)</v>
      </c>
      <c r="H187" s="110" t="str">
        <f>IF(FN_MC!F189="","*",FN_MC!F189)</f>
        <v>PDM - SOLDA</v>
      </c>
      <c r="I187" s="110" t="str">
        <f>IF(FN_MC!H189="","*",FN_MC!H189)</f>
        <v>-</v>
      </c>
      <c r="J187" s="110" t="str">
        <f>IF(FN_MC!I189="","*",FN_MC!I189)</f>
        <v>-</v>
      </c>
      <c r="K187" s="110" t="str">
        <f>IF(FN_MC!M189="","*",FN_MC!M189)</f>
        <v>TMR-TLA</v>
      </c>
      <c r="L187" s="110" t="str">
        <f>IF(FN_MC!N189="","*",FN_MC!N189)</f>
        <v>TMR326</v>
      </c>
      <c r="M187" s="111">
        <f>IF(FN_MC!J189="","*",FN_MC!J189)</f>
        <v>74</v>
      </c>
      <c r="N187" s="290">
        <f>IF(FN_MC!K189="","*",FN_MC!K189)</f>
        <v>321.14999999999998</v>
      </c>
      <c r="O187" s="290" t="str">
        <f>IF(FN_MC!L189="","*",FN_MC!L189)</f>
        <v>-</v>
      </c>
      <c r="P187" s="111"/>
      <c r="Q187" s="128">
        <f>IF(FN_MC!O189="","*",FN_MC!O189)</f>
        <v>0.33333333333333331</v>
      </c>
      <c r="R187" s="128">
        <f>IF(FN_MC!P189="","*",FN_MC!P189)</f>
        <v>6.25E-2</v>
      </c>
      <c r="S187" s="110" t="str">
        <f>IF(FN_MC!Q189="","*",CONCATENATE(FN_MC!Q189," ",FN_MC!R189))</f>
        <v>1 Nº DE SOLDA</v>
      </c>
      <c r="T187" s="110" t="str">
        <f>IF(FN_MC!V189="","*",FN_MC!V189)</f>
        <v>Marcos Euzebio</v>
      </c>
      <c r="U187" s="110" t="str">
        <f>IF(FN_MC!W189="","*",FN_MC!W189)</f>
        <v>Solda  - Condicionado á temperatura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>
        <f ca="1">_xlfn.XLOOKUP(G187&amp;$X$2,BS_CONTROLE[CHAVE],BS_CONTROLE[Quantidade_11],"-")</f>
        <v>2</v>
      </c>
    </row>
    <row r="188" spans="1:24" s="113" customFormat="1">
      <c r="A188" s="109" t="str">
        <f>IF(FN_MC!Y190="","*",FN_MC!Y190)</f>
        <v>OPORTUNIDADE</v>
      </c>
      <c r="B188" s="109" t="str">
        <f>IF(FN_MC!X190="","*",FN_MC!X190)</f>
        <v>Contrato</v>
      </c>
      <c r="C188" s="109" t="str">
        <f>IF(FN_MC!Z190="","*",FN_MC!Z190)</f>
        <v>P1</v>
      </c>
      <c r="D188" s="110" t="str">
        <f>IF(FN_MC!S190="","*",FN_MC!S190)</f>
        <v>FERRONORTE</v>
      </c>
      <c r="E188" s="110" t="str">
        <f>IF(FN_MC!T190="","*",FN_MC!T190)</f>
        <v>TCS-TGR</v>
      </c>
      <c r="F188" s="110" t="str">
        <f>IF(FN_MC!B190="","*",FN_MC!B190)</f>
        <v>*</v>
      </c>
      <c r="G188" s="110" t="str">
        <f>IF(FN_MC!D190="","*",FN_MC!D190)</f>
        <v>W48</v>
      </c>
      <c r="H188" s="110" t="str">
        <f>IF(FN_MC!F190="","*",FN_MC!F190)</f>
        <v>MECANIZAÇÃO - DOL</v>
      </c>
      <c r="I188" s="110" t="str">
        <f>IF(FN_MC!H190="","*",FN_MC!H190)</f>
        <v>TOM2</v>
      </c>
      <c r="J188" s="110" t="str">
        <f>IF(FN_MC!I190="","*",FN_MC!I190)</f>
        <v>TOM2</v>
      </c>
      <c r="K188" s="110" t="str">
        <f>IF(FN_MC!M190="","*",FN_MC!M190)</f>
        <v>TSE-TBA</v>
      </c>
      <c r="L188" s="110" t="str">
        <f>IF(FN_MC!N190="","*",FN_MC!N190)</f>
        <v>TSE370</v>
      </c>
      <c r="M188" s="111">
        <f>IF(FN_MC!J190="","*",FN_MC!J190)</f>
        <v>74</v>
      </c>
      <c r="N188" s="290">
        <f>IF(FN_MC!K190="","*",FN_MC!K190)</f>
        <v>367.65</v>
      </c>
      <c r="O188" s="290">
        <f>IF(FN_MC!L190="","*",FN_MC!L190)</f>
        <v>365.65</v>
      </c>
      <c r="P188" s="111"/>
      <c r="Q188" s="128">
        <f>IF(FN_MC!O190="","*",FN_MC!O190)</f>
        <v>0.45833333333333331</v>
      </c>
      <c r="R188" s="128">
        <f>IF(FN_MC!P190="","*",FN_MC!P190)</f>
        <v>0.16666666666666666</v>
      </c>
      <c r="S188" s="110" t="str">
        <f>IF(FN_MC!Q190="","*",CONCATENATE(FN_MC!Q190," ",FN_MC!R190))</f>
        <v>2000 M</v>
      </c>
      <c r="T188" s="110" t="str">
        <f>IF(FN_MC!V190="","*",FN_MC!V190)</f>
        <v>Rodrigo</v>
      </c>
      <c r="U188" s="110" t="str">
        <f>IF(FN_MC!W190="","*",FN_MC!W190)</f>
        <v>Serviços de desguarnecimento de ombro de lastro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>
      <c r="A189" s="109" t="str">
        <f>IF(FN_MC!Y191="","*",FN_MC!Y191)</f>
        <v>OPORTUNIDADE</v>
      </c>
      <c r="B189" s="109" t="str">
        <f>IF(FN_MC!X191="","*",FN_MC!X191)</f>
        <v>Oportunidade</v>
      </c>
      <c r="C189" s="109" t="str">
        <f>IF(FN_MC!Z191="","*",FN_MC!Z191)</f>
        <v>P2</v>
      </c>
      <c r="D189" s="110" t="str">
        <f>IF(FN_MC!S191="","*",FN_MC!S191)</f>
        <v>FERRONORTE</v>
      </c>
      <c r="E189" s="110" t="str">
        <f>IF(FN_MC!T191="","*",FN_MC!T191)</f>
        <v>TMI-TCS</v>
      </c>
      <c r="F189" s="110">
        <f>IF(FN_MC!B191="","*",FN_MC!B191)</f>
        <v>46007</v>
      </c>
      <c r="G189" s="110" t="str">
        <f>IF(FN_MC!D191="","*",FN_MC!D191)</f>
        <v>A60</v>
      </c>
      <c r="H189" s="110" t="str">
        <f>IF(FN_MC!F191="","*",FN_MC!F191)</f>
        <v>INSPEÇÃO AUTO DE LINHA</v>
      </c>
      <c r="I189" s="110" t="str">
        <f>IF(FN_MC!H191="","*",FN_MC!H191)</f>
        <v>TIN2</v>
      </c>
      <c r="J189" s="110" t="str">
        <f>IF(FN_MC!I191="","*",FN_MC!I191)</f>
        <v>TCS2</v>
      </c>
      <c r="K189" s="110" t="str">
        <f>IF(FN_MC!M191="","*",FN_MC!M191)</f>
        <v>TIN-TCS</v>
      </c>
      <c r="L189" s="110" t="str">
        <f>IF(FN_MC!N191="","*",FN_MC!N191)</f>
        <v>TINTCS</v>
      </c>
      <c r="M189" s="111">
        <f>IF(FN_MC!J191="","*",FN_MC!J191)</f>
        <v>74</v>
      </c>
      <c r="N189" s="290">
        <f>IF(FN_MC!K191="","*",FN_MC!K191)</f>
        <v>115</v>
      </c>
      <c r="O189" s="290" t="str">
        <f>IF(FN_MC!L191="","*",FN_MC!L191)</f>
        <v>-</v>
      </c>
      <c r="P189" s="111"/>
      <c r="Q189" s="128">
        <f>IF(FN_MC!O191="","*",FN_MC!O191)</f>
        <v>0.35416666666666669</v>
      </c>
      <c r="R189" s="128">
        <f>IF(FN_MC!P191="","*",FN_MC!P191)</f>
        <v>4.1666666666666664E-2</v>
      </c>
      <c r="S189" s="110" t="str">
        <f>IF(FN_MC!Q191="","*",CONCATENATE(FN_MC!Q191," ",FN_MC!R191))</f>
        <v>1 BINÁRIO</v>
      </c>
      <c r="T189" s="110" t="str">
        <f>IF(FN_MC!V191="","*",FN_MC!V191)</f>
        <v>Heldo</v>
      </c>
      <c r="U189" s="110" t="str">
        <f>IF(FN_MC!W191="","*",FN_MC!W191)</f>
        <v xml:space="preserve">Inspeção </v>
      </c>
      <c r="V189" s="112">
        <f ca="1">_xlfn.XLOOKUP(G189&amp;$V$2,BS_CONTROLE[CHAVE],BS_CONTROLE[Quantidade_11],"-")</f>
        <v>200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>
      <c r="A191" s="109" t="str">
        <f>IF(FN_MC!Y193="","*",FN_MC!Y193)</f>
        <v>SIM</v>
      </c>
      <c r="B191" s="109" t="str">
        <f>IF(FN_MC!X193="","*",FN_MC!X193)</f>
        <v>Contrato</v>
      </c>
      <c r="C191" s="109" t="str">
        <f>IF(FN_MC!Z193="","*",FN_MC!Z193)</f>
        <v>P0</v>
      </c>
      <c r="D191" s="110" t="str">
        <f>IF(FN_MC!S193="","*",FN_MC!S193)</f>
        <v>FERRONORTE</v>
      </c>
      <c r="E191" s="110" t="str">
        <f>IF(FN_MC!T193="","*",FN_MC!T193)</f>
        <v>TMI-TCS</v>
      </c>
      <c r="F191" s="110">
        <f>IF(FN_MC!B193="","*",FN_MC!B193)</f>
        <v>46007</v>
      </c>
      <c r="G191" s="110" t="str">
        <f>IF(FN_MC!D193="","*",FN_MC!D193)</f>
        <v>MOD FN</v>
      </c>
      <c r="H191" s="110" t="str">
        <f>IF(FN_MC!F193="","*",FN_MC!F193)</f>
        <v>BLOCO</v>
      </c>
      <c r="I191" s="110" t="str">
        <f>IF(FN_MC!H193="","*",FN_MC!H193)</f>
        <v>-</v>
      </c>
      <c r="J191" s="110" t="str">
        <f>IF(FN_MC!I193="","*",FN_MC!I193)</f>
        <v>-</v>
      </c>
      <c r="K191" s="110" t="str">
        <f>IF(FN_MC!M193="","*",FN_MC!M193)</f>
        <v>TID-TVI</v>
      </c>
      <c r="L191" s="110" t="str">
        <f>IF(FN_MC!N193="","*",FN_MC!N193)</f>
        <v>213TVI/201213</v>
      </c>
      <c r="M191" s="111">
        <f>IF(FN_MC!J193="","*",FN_MC!J193)</f>
        <v>74</v>
      </c>
      <c r="N191" s="290">
        <f>IF(FN_MC!K193="","*",FN_MC!K193)</f>
        <v>215</v>
      </c>
      <c r="O191" s="290">
        <f>IF(FN_MC!L193="","*",FN_MC!L193)</f>
        <v>210</v>
      </c>
      <c r="P191" s="111"/>
      <c r="Q191" s="128">
        <f>IF(FN_MC!O193="","*",FN_MC!O193)</f>
        <v>0.375</v>
      </c>
      <c r="R191" s="128">
        <f>IF(FN_MC!P193="","*",FN_MC!P193)</f>
        <v>0.125</v>
      </c>
      <c r="S191" s="110" t="str">
        <f>IF(FN_MC!Q193="","*",CONCATENATE(FN_MC!Q193," ",FN_MC!R193))</f>
        <v>1 BINÁRIO</v>
      </c>
      <c r="T191" s="110" t="str">
        <f>IF(FN_MC!V193="","*",FN_MC!V193)</f>
        <v>Efrain</v>
      </c>
      <c r="U191" s="110" t="str">
        <f>IF(FN_MC!W193="","*",FN_MC!W193)</f>
        <v xml:space="preserve">Intervalo modernização 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>
      <c r="A192" s="109" t="str">
        <f>IF(FN_MC!Y194="","*",FN_MC!Y194)</f>
        <v>SIM</v>
      </c>
      <c r="B192" s="109" t="str">
        <f>IF(FN_MC!X194="","*",FN_MC!X194)</f>
        <v>Contrato</v>
      </c>
      <c r="C192" s="109" t="str">
        <f>IF(FN_MC!Z194="","*",FN_MC!Z194)</f>
        <v>P0</v>
      </c>
      <c r="D192" s="110" t="str">
        <f>IF(FN_MC!S194="","*",FN_MC!S194)</f>
        <v>FERRONORTE</v>
      </c>
      <c r="E192" s="110" t="str">
        <f>IF(FN_MC!T194="","*",FN_MC!T194)</f>
        <v>TMI-TCS</v>
      </c>
      <c r="F192" s="110">
        <f>IF(FN_MC!B194="","*",FN_MC!B194)</f>
        <v>46007</v>
      </c>
      <c r="G192" s="110" t="str">
        <f>IF(FN_MC!D194="","*",FN_MC!D194)</f>
        <v>W50</v>
      </c>
      <c r="H192" s="110" t="str">
        <f>IF(FN_MC!F194="","*",FN_MC!F194)</f>
        <v>MODERNIZAÇÃO - DORMENTE - DESCARGA</v>
      </c>
      <c r="I192" s="110" t="str">
        <f>IF(FN_MC!H194="","*",FN_MC!H194)</f>
        <v>TCS2</v>
      </c>
      <c r="J192" s="110" t="str">
        <f>IF(FN_MC!I194="","*",FN_MC!I194)</f>
        <v>TCS2</v>
      </c>
      <c r="K192" s="110" t="str">
        <f>IF(FN_MC!M194="","*",FN_MC!M194)</f>
        <v>TID-TVI</v>
      </c>
      <c r="L192" s="110" t="str">
        <f>IF(FN_MC!N194="","*",FN_MC!N194)</f>
        <v>213TVI/201213</v>
      </c>
      <c r="M192" s="111">
        <f>IF(FN_MC!J194="","*",FN_MC!J194)</f>
        <v>74</v>
      </c>
      <c r="N192" s="290">
        <f>IF(FN_MC!K194="","*",FN_MC!K194)</f>
        <v>215</v>
      </c>
      <c r="O192" s="290">
        <f>IF(FN_MC!L194="","*",FN_MC!L194)</f>
        <v>210</v>
      </c>
      <c r="P192" s="111"/>
      <c r="Q192" s="128">
        <f>IF(FN_MC!O194="","*",FN_MC!O194)</f>
        <v>0.33333333333333331</v>
      </c>
      <c r="R192" s="128">
        <f>IF(FN_MC!P194="","*",FN_MC!P194)</f>
        <v>6.9444444444444447E-4</v>
      </c>
      <c r="S192" s="110" t="str">
        <f>IF(FN_MC!Q194="","*",CONCATENATE(FN_MC!Q194," ",FN_MC!R194))</f>
        <v>1400 Nº DE DORMENTES</v>
      </c>
      <c r="T192" s="110" t="str">
        <f>IF(FN_MC!V194="","*",FN_MC!V194)</f>
        <v>Efrain</v>
      </c>
      <c r="U192" s="110" t="str">
        <f>IF(FN_MC!W194="","*",FN_MC!W194)</f>
        <v>Descarga de dormentes</v>
      </c>
      <c r="V192" s="112">
        <f ca="1">_xlfn.XLOOKUP(G192&amp;$V$2,BS_CONTROLE[CHAVE],BS_CONTROLE[Quantidade_11],"-")</f>
        <v>0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>
      <c r="A193" s="109" t="str">
        <f>IF(FN_MC!Y195="","*",FN_MC!Y195)</f>
        <v>OPORTUNIDADE</v>
      </c>
      <c r="B193" s="109" t="str">
        <f>IF(FN_MC!X195="","*",FN_MC!X195)</f>
        <v>Sombra de bloco</v>
      </c>
      <c r="C193" s="109" t="str">
        <f>IF(FN_MC!Z195="","*",FN_MC!Z195)</f>
        <v>P1</v>
      </c>
      <c r="D193" s="110" t="str">
        <f>IF(FN_MC!S195="","*",FN_MC!S195)</f>
        <v>FERRONORTE</v>
      </c>
      <c r="E193" s="110" t="str">
        <f>IF(FN_MC!T195="","*",FN_MC!T195)</f>
        <v>TMI-TCS</v>
      </c>
      <c r="F193" s="110">
        <f>IF(FN_MC!B195="","*",FN_MC!B195)</f>
        <v>46007</v>
      </c>
      <c r="G193" s="110" t="str">
        <f>IF(FN_MC!D195="","*",FN_MC!D195)</f>
        <v>V86</v>
      </c>
      <c r="H193" s="110" t="str">
        <f>IF(FN_MC!F195="","*",FN_MC!F195)</f>
        <v>MECANIZAÇÃO - SOCADORA</v>
      </c>
      <c r="I193" s="110" t="str">
        <f>IF(FN_MC!H195="","*",FN_MC!H195)</f>
        <v>TID2</v>
      </c>
      <c r="J193" s="110" t="str">
        <f>IF(FN_MC!I195="","*",FN_MC!I195)</f>
        <v>TID2</v>
      </c>
      <c r="K193" s="110" t="str">
        <f>IF(FN_MC!M195="","*",FN_MC!M195)</f>
        <v>TCE-TID</v>
      </c>
      <c r="L193" s="110" t="str">
        <f>IF(FN_MC!N195="","*",FN_MC!N195)</f>
        <v>177TID/TID1</v>
      </c>
      <c r="M193" s="111">
        <f>IF(FN_MC!J195="","*",FN_MC!J195)</f>
        <v>74</v>
      </c>
      <c r="N193" s="290">
        <f>IF(FN_MC!K195="","*",FN_MC!K195)</f>
        <v>185</v>
      </c>
      <c r="O193" s="290">
        <f>IF(FN_MC!L195="","*",FN_MC!L195)</f>
        <v>190</v>
      </c>
      <c r="P193" s="111"/>
      <c r="Q193" s="128">
        <f>IF(FN_MC!O195="","*",FN_MC!O195)</f>
        <v>0.375</v>
      </c>
      <c r="R193" s="128">
        <f>IF(FN_MC!P195="","*",FN_MC!P195)</f>
        <v>8.3333333333333329E-2</v>
      </c>
      <c r="S193" s="110" t="str">
        <f>IF(FN_MC!Q195="","*",CONCATENATE(FN_MC!Q195," ",FN_MC!R195))</f>
        <v>1120 M</v>
      </c>
      <c r="T193" s="110" t="str">
        <f>IF(FN_MC!V195="","*",FN_MC!V195)</f>
        <v>Antonioni</v>
      </c>
      <c r="U193" s="110" t="str">
        <f>IF(FN_MC!W195="","*",FN_MC!W195)</f>
        <v>Socaria mecanizada</v>
      </c>
      <c r="V193" s="112">
        <f ca="1">_xlfn.XLOOKUP(G193&amp;$V$2,BS_CONTROLE[CHAVE],BS_CONTROLE[Quantidade_11],"-")</f>
        <v>1055</v>
      </c>
      <c r="W193" s="112">
        <f ca="1">_xlfn.XLOOKUP(G193&amp;$W$2,BS_CONTROLE[CHAVE],BS_CONTROLE[Quantidade_11],"-")</f>
        <v>324</v>
      </c>
      <c r="X193" s="112">
        <f ca="1">_xlfn.XLOOKUP(G193&amp;$X$2,BS_CONTROLE[CHAVE],BS_CONTROLE[Quantidade_11],"-")</f>
        <v>0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>
      <c r="A195" s="109" t="str">
        <f>IF(FN_MC!Y197="","*",FN_MC!Y197)</f>
        <v>OPORTUNIDADE</v>
      </c>
      <c r="B195" s="109" t="str">
        <f>IF(FN_MC!X197="","*",FN_MC!X197)</f>
        <v>Oportunidade</v>
      </c>
      <c r="C195" s="109" t="str">
        <f>IF(FN_MC!Z197="","*",FN_MC!Z197)</f>
        <v>P0</v>
      </c>
      <c r="D195" s="110" t="str">
        <f>IF(FN_MC!S197="","*",FN_MC!S197)</f>
        <v>MALHA CENTRAL</v>
      </c>
      <c r="E195" s="110" t="str">
        <f>IF(FN_MC!T197="","*",FN_MC!T197)</f>
        <v>RAMAL</v>
      </c>
      <c r="F195" s="110">
        <f>IF(FN_MC!B197="","*",FN_MC!B197)</f>
        <v>46007</v>
      </c>
      <c r="G195" s="110" t="str">
        <f>IF(FN_MC!D197="","*",FN_MC!D197)</f>
        <v>E17</v>
      </c>
      <c r="H195" s="110" t="str">
        <f>IF(FN_MC!F197="","*",FN_MC!F197)</f>
        <v>CAMINHÃO DE SOLDA</v>
      </c>
      <c r="I195" s="110" t="str">
        <f>IF(FN_MC!H197="","*",FN_MC!H197)</f>
        <v>ZDK2</v>
      </c>
      <c r="J195" s="110" t="str">
        <f>IF(FN_MC!I197="","*",FN_MC!I197)</f>
        <v>ZDK2</v>
      </c>
      <c r="K195" s="110" t="str">
        <f>IF(FN_MC!M197="","*",FN_MC!M197)</f>
        <v>ZVT-ZDK</v>
      </c>
      <c r="L195" s="110" t="str">
        <f>IF(FN_MC!N197="","*",FN_MC!N197)</f>
        <v>ZVTZDK</v>
      </c>
      <c r="M195" s="111">
        <f>IF(FN_MC!J197="","*",FN_MC!J197)</f>
        <v>78</v>
      </c>
      <c r="N195" s="290">
        <f>IF(FN_MC!K197="","*",FN_MC!K197)</f>
        <v>244</v>
      </c>
      <c r="O195" s="290">
        <f>IF(FN_MC!L197="","*",FN_MC!L197)</f>
        <v>250</v>
      </c>
      <c r="P195" s="111"/>
      <c r="Q195" s="128">
        <f>IF(FN_MC!O197="","*",FN_MC!O197)</f>
        <v>0.41666666666666669</v>
      </c>
      <c r="R195" s="128">
        <f>IF(FN_MC!P197="","*",FN_MC!P197)</f>
        <v>0.125</v>
      </c>
      <c r="S195" s="110" t="str">
        <f>IF(FN_MC!Q197="","*",CONCATENATE(FN_MC!Q197," ",FN_MC!R197))</f>
        <v>3 Nº DE SOLDA</v>
      </c>
      <c r="T195" s="110" t="str">
        <f>IF(FN_MC!V197="","*",FN_MC!V197)</f>
        <v xml:space="preserve">Higor </v>
      </c>
      <c r="U195" s="110" t="str">
        <f>IF(FN_MC!W197="","*",FN_MC!W197)</f>
        <v xml:space="preserve">Caminhão de solda </v>
      </c>
      <c r="V195" s="112">
        <f ca="1">_xlfn.XLOOKUP(G195&amp;$V$2,BS_CONTROLE[CHAVE],BS_CONTROLE[Quantidade_11],"-")</f>
        <v>0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>
      <c r="A196" s="109" t="str">
        <f>IF(FN_MC!Y198="","*",FN_MC!Y198)</f>
        <v>OPORTUNIDADE</v>
      </c>
      <c r="B196" s="109" t="str">
        <f>IF(FN_MC!X198="","*",FN_MC!X198)</f>
        <v>Oportunidade</v>
      </c>
      <c r="C196" s="109" t="str">
        <f>IF(FN_MC!Z198="","*",FN_MC!Z198)</f>
        <v>P1</v>
      </c>
      <c r="D196" s="110" t="str">
        <f>IF(FN_MC!S198="","*",FN_MC!S198)</f>
        <v>MALHA CENTRAL</v>
      </c>
      <c r="E196" s="110" t="str">
        <f>IF(FN_MC!T198="","*",FN_MC!T198)</f>
        <v>RAMAL</v>
      </c>
      <c r="F196" s="110">
        <f>IF(FN_MC!B198="","*",FN_MC!B198)</f>
        <v>46007</v>
      </c>
      <c r="G196" s="110" t="str">
        <f>IF(FN_MC!D198="","*",FN_MC!D198)</f>
        <v>E18</v>
      </c>
      <c r="H196" s="110" t="str">
        <f>IF(FN_MC!F198="","*",FN_MC!F198)</f>
        <v>CAMINHÃO DE SOLDA</v>
      </c>
      <c r="I196" s="110" t="str">
        <f>IF(FN_MC!H198="","*",FN_MC!H198)</f>
        <v>ZIQ-ZQY</v>
      </c>
      <c r="J196" s="110" t="str">
        <f>IF(FN_MC!I198="","*",FN_MC!I198)</f>
        <v>ZIQ-ZQY</v>
      </c>
      <c r="K196" s="110" t="str">
        <f>IF(FN_MC!M198="","*",FN_MC!M198)</f>
        <v>ZIQ-ZQY</v>
      </c>
      <c r="L196" s="110" t="str">
        <f>IF(FN_MC!N198="","*",FN_MC!N198)</f>
        <v>ZIQZQY</v>
      </c>
      <c r="M196" s="111">
        <f>IF(FN_MC!J198="","*",FN_MC!J198)</f>
        <v>78</v>
      </c>
      <c r="N196" s="290">
        <f>IF(FN_MC!K198="","*",FN_MC!K198)</f>
        <v>175</v>
      </c>
      <c r="O196" s="290">
        <f>IF(FN_MC!L198="","*",FN_MC!L198)</f>
        <v>178</v>
      </c>
      <c r="P196" s="111"/>
      <c r="Q196" s="128">
        <f>IF(FN_MC!O198="","*",FN_MC!O198)</f>
        <v>0.35416666666666669</v>
      </c>
      <c r="R196" s="128">
        <f>IF(FN_MC!P198="","*",FN_MC!P198)</f>
        <v>0.125</v>
      </c>
      <c r="S196" s="110" t="str">
        <f>IF(FN_MC!Q198="","*",CONCATENATE(FN_MC!Q198," ",FN_MC!R198))</f>
        <v>3 Nº DE SOLDA</v>
      </c>
      <c r="T196" s="110" t="str">
        <f>IF(FN_MC!V198="","*",FN_MC!V198)</f>
        <v>Higor</v>
      </c>
      <c r="U196" s="110" t="str">
        <f>IF(FN_MC!W198="","*",FN_MC!W198)</f>
        <v>Caminhão de solda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>
      <c r="A197" s="109" t="str">
        <f>IF(FN_MC!Y199="","*",FN_MC!Y199)</f>
        <v>OPORTUNIDADE</v>
      </c>
      <c r="B197" s="109" t="str">
        <f>IF(FN_MC!X199="","*",FN_MC!X199)</f>
        <v>Oportunidade</v>
      </c>
      <c r="C197" s="109" t="str">
        <f>IF(FN_MC!Z199="","*",FN_MC!Z199)</f>
        <v>P0</v>
      </c>
      <c r="D197" s="110" t="str">
        <f>IF(FN_MC!S199="","*",FN_MC!S199)</f>
        <v>MALHA CENTRAL</v>
      </c>
      <c r="E197" s="110" t="str">
        <f>IF(FN_MC!T199="","*",FN_MC!T199)</f>
        <v>RAMAL</v>
      </c>
      <c r="F197" s="110">
        <f>IF(FN_MC!B199="","*",FN_MC!B199)</f>
        <v>46007</v>
      </c>
      <c r="G197" s="110" t="str">
        <f>IF(FN_MC!D199="","*",FN_MC!D199)</f>
        <v>V42</v>
      </c>
      <c r="H197" s="110" t="str">
        <f>IF(FN_MC!F199="","*",FN_MC!F199)</f>
        <v>MODERNIZAÇÃO - SOCADORA</v>
      </c>
      <c r="I197" s="110" t="str">
        <f>IF(FN_MC!H199="","*",FN_MC!H199)</f>
        <v>ZGT1</v>
      </c>
      <c r="J197" s="110" t="str">
        <f>IF(FN_MC!I199="","*",FN_MC!I199)</f>
        <v>ZGT1</v>
      </c>
      <c r="K197" s="110" t="str">
        <f>IF(FN_MC!M199="","*",FN_MC!M199)</f>
        <v>ZGT-ZXE</v>
      </c>
      <c r="L197" s="110" t="str">
        <f>IF(FN_MC!N199="","*",FN_MC!N199)</f>
        <v>ZGTZXE</v>
      </c>
      <c r="M197" s="111">
        <f>IF(FN_MC!J199="","*",FN_MC!J199)</f>
        <v>72</v>
      </c>
      <c r="N197" s="290">
        <f>IF(FN_MC!K199="","*",FN_MC!K199)</f>
        <v>314.5</v>
      </c>
      <c r="O197" s="290">
        <f>IF(FN_MC!L199="","*",FN_MC!L199)</f>
        <v>316</v>
      </c>
      <c r="P197" s="111"/>
      <c r="Q197" s="128">
        <f>IF(FN_MC!O199="","*",FN_MC!O199)</f>
        <v>0.27083333333333331</v>
      </c>
      <c r="R197" s="128">
        <f>IF(FN_MC!P199="","*",FN_MC!P199)</f>
        <v>8.3333333333333329E-2</v>
      </c>
      <c r="S197" s="110" t="str">
        <f>IF(FN_MC!Q199="","*",CONCATENATE(FN_MC!Q199," ",FN_MC!R199))</f>
        <v>400 M</v>
      </c>
      <c r="T197" s="110" t="str">
        <f>IF(FN_MC!V199="","*",FN_MC!V199)</f>
        <v>Ezequiel</v>
      </c>
      <c r="U197" s="110" t="str">
        <f>IF(FN_MC!W199="","*",FN_MC!W199)</f>
        <v>Socaria mecanizada</v>
      </c>
      <c r="V197" s="112">
        <f ca="1">_xlfn.XLOOKUP(G197&amp;$V$2,BS_CONTROLE[CHAVE],BS_CONTROLE[Quantidade_11],"-")</f>
        <v>1140</v>
      </c>
      <c r="W197" s="112">
        <f ca="1">_xlfn.XLOOKUP(G197&amp;$W$2,BS_CONTROLE[CHAVE],BS_CONTROLE[Quantidade_11],"-")</f>
        <v>1090</v>
      </c>
      <c r="X197" s="112">
        <f ca="1">_xlfn.XLOOKUP(G197&amp;$X$2,BS_CONTROLE[CHAVE],BS_CONTROLE[Quantidade_11],"-")</f>
        <v>1070</v>
      </c>
    </row>
    <row r="198" spans="1:24" s="113" customFormat="1">
      <c r="A198" s="109" t="str">
        <f>IF(FN_MC!Y200="","*",FN_MC!Y200)</f>
        <v>OPORTUNIDADE</v>
      </c>
      <c r="B198" s="109" t="str">
        <f>IF(FN_MC!X200="","*",FN_MC!X200)</f>
        <v>Oportunidade</v>
      </c>
      <c r="C198" s="109" t="str">
        <f>IF(FN_MC!Z200="","*",FN_MC!Z200)</f>
        <v>P1</v>
      </c>
      <c r="D198" s="110" t="str">
        <f>IF(FN_MC!S200="","*",FN_MC!S200)</f>
        <v>MALHA CENTRAL</v>
      </c>
      <c r="E198" s="110" t="str">
        <f>IF(FN_MC!T200="","*",FN_MC!T200)</f>
        <v>PPN-POV</v>
      </c>
      <c r="F198" s="110">
        <f>IF(FN_MC!B200="","*",FN_MC!B200)</f>
        <v>46007</v>
      </c>
      <c r="G198" s="110" t="str">
        <f>IF(FN_MC!D200="","*",FN_MC!D200)</f>
        <v>W94</v>
      </c>
      <c r="H198" s="110" t="str">
        <f>IF(FN_MC!F200="","*",FN_MC!F200)</f>
        <v>PDM - PEDRA - DESCARGA</v>
      </c>
      <c r="I198" s="110" t="str">
        <f>IF(FN_MC!H200="","*",FN_MC!H200)</f>
        <v>PUR2</v>
      </c>
      <c r="J198" s="110" t="str">
        <f>IF(FN_MC!I200="","*",FN_MC!I200)</f>
        <v>PUR2</v>
      </c>
      <c r="K198" s="110" t="str">
        <f>IF(FN_MC!M200="","*",FN_MC!M200)</f>
        <v>PSI-PSL</v>
      </c>
      <c r="L198" s="110" t="str">
        <f>IF(FN_MC!N200="","*",FN_MC!N200)</f>
        <v>PSIPSL</v>
      </c>
      <c r="M198" s="111">
        <f>IF(FN_MC!J200="","*",FN_MC!J200)</f>
        <v>101</v>
      </c>
      <c r="N198" s="290">
        <f>IF(FN_MC!K200="","*",FN_MC!K200)</f>
        <v>1350</v>
      </c>
      <c r="O198" s="290" t="str">
        <f>IF(FN_MC!L200="","*",FN_MC!L200)</f>
        <v>-</v>
      </c>
      <c r="P198" s="111"/>
      <c r="Q198" s="128">
        <f>IF(FN_MC!O200="","*",FN_MC!O200)</f>
        <v>0.35416666666666669</v>
      </c>
      <c r="R198" s="128">
        <f>IF(FN_MC!P200="","*",FN_MC!P200)</f>
        <v>4.1666666666666664E-2</v>
      </c>
      <c r="S198" s="110" t="str">
        <f>IF(FN_MC!Q200="","*",CONCATENATE(FN_MC!Q200," ",FN_MC!R200))</f>
        <v>13 VAGÕES</v>
      </c>
      <c r="T198" s="110" t="str">
        <f>IF(FN_MC!V200="","*",FN_MC!V200)</f>
        <v xml:space="preserve">Zilmar </v>
      </c>
      <c r="U198" s="110" t="str">
        <f>IF(FN_MC!W200="","*",FN_MC!W200)</f>
        <v>Descarga de pedra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>
      <c r="A199" s="109" t="str">
        <f>IF(FN_MC!Y201="","*",FN_MC!Y201)</f>
        <v>OPORTUNIDADE</v>
      </c>
      <c r="B199" s="109" t="str">
        <f>IF(FN_MC!X201="","*",FN_MC!X201)</f>
        <v>Oportunidade</v>
      </c>
      <c r="C199" s="109" t="str">
        <f>IF(FN_MC!Z201="","*",FN_MC!Z201)</f>
        <v>P2</v>
      </c>
      <c r="D199" s="110" t="str">
        <f>IF(FN_MC!S201="","*",FN_MC!S201)</f>
        <v>MALHA CENTRAL</v>
      </c>
      <c r="E199" s="110" t="str">
        <f>IF(FN_MC!T201="","*",FN_MC!T201)</f>
        <v>POV-PRV</v>
      </c>
      <c r="F199" s="110">
        <f>IF(FN_MC!B201="","*",FN_MC!B201)</f>
        <v>46007</v>
      </c>
      <c r="G199" s="110" t="str">
        <f>IF(FN_MC!D201="","*",FN_MC!D201)</f>
        <v>W57</v>
      </c>
      <c r="H199" s="110" t="str">
        <f>IF(FN_MC!F201="","*",FN_MC!F201)</f>
        <v>DESLOCAMENTO</v>
      </c>
      <c r="I199" s="110" t="str">
        <f>IF(FN_MC!H201="","*",FN_MC!H201)</f>
        <v>POV</v>
      </c>
      <c r="J199" s="110" t="str">
        <f>IF(FN_MC!I201="","*",FN_MC!I201)</f>
        <v>PSG</v>
      </c>
      <c r="K199" s="110" t="str">
        <f>IF(FN_MC!M201="","*",FN_MC!M201)</f>
        <v>POV-PSG</v>
      </c>
      <c r="L199" s="110" t="str">
        <f>IF(FN_MC!N201="","*",FN_MC!N201)</f>
        <v>POVPSG</v>
      </c>
      <c r="M199" s="111">
        <f>IF(FN_MC!J201="","*",FN_MC!J201)</f>
        <v>102</v>
      </c>
      <c r="N199" s="290">
        <f>IF(FN_MC!K201="","*",FN_MC!K201)</f>
        <v>1</v>
      </c>
      <c r="O199" s="290" t="str">
        <f>IF(FN_MC!L201="","*",FN_MC!L201)</f>
        <v>-</v>
      </c>
      <c r="P199" s="111"/>
      <c r="Q199" s="128">
        <f>IF(FN_MC!O201="","*",FN_MC!O201)</f>
        <v>0.41666666666666669</v>
      </c>
      <c r="R199" s="128">
        <f>IF(FN_MC!P201="","*",FN_MC!P201)</f>
        <v>4.1666666666666664E-2</v>
      </c>
      <c r="S199" s="110" t="str">
        <f>IF(FN_MC!Q201="","*",CONCATENATE(FN_MC!Q201," ",FN_MC!R201))</f>
        <v>1 BINÁRIO</v>
      </c>
      <c r="T199" s="110" t="str">
        <f>IF(FN_MC!V201="","*",FN_MC!V201)</f>
        <v>Lucas</v>
      </c>
      <c r="U199" s="110" t="str">
        <f>IF(FN_MC!W201="","*",FN_MC!W201)</f>
        <v>Deslocamento para PSG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 xml:space="preserve">TURMA FIXA VIA </v>
      </c>
      <c r="H200" s="110" t="str">
        <f>IF(FN_MC!F202="","*",FN_MC!F202)</f>
        <v>PDM - SUBSTITUIÇÃO - TRILHO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>
        <f ca="1">_xlfn.XLOOKUP(G200&amp;$X$2,BS_CONTROLE[CHAVE],BS_CONTROLE[Quantidade_11],"-")</f>
        <v>2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Oportunidade</v>
      </c>
      <c r="C202" s="109" t="str">
        <f>IF(FN_MC!Z204="","*",FN_MC!Z204)</f>
        <v>P0</v>
      </c>
      <c r="D202" s="110" t="str">
        <f>IF(FN_MC!S204="","*",FN_MC!S204)</f>
        <v>FERRONORTE</v>
      </c>
      <c r="E202" s="110" t="str">
        <f>IF(FN_MC!T204="","*",FN_MC!T204)</f>
        <v>TGR-TRO</v>
      </c>
      <c r="F202" s="110" t="str">
        <f>IF(FN_MC!B204="","*",FN_MC!B204)</f>
        <v>*</v>
      </c>
      <c r="G202" s="110" t="str">
        <f>IF(FN_MC!D204="","*",FN_MC!D204)</f>
        <v>W70</v>
      </c>
      <c r="H202" s="110" t="str">
        <f>IF(FN_MC!F204="","*",FN_MC!F204)</f>
        <v xml:space="preserve">PDM - DORMENTE - CARGA </v>
      </c>
      <c r="I202" s="110" t="str">
        <f>IF(FN_MC!H204="","*",FN_MC!H204)</f>
        <v>TGR2</v>
      </c>
      <c r="J202" s="110" t="str">
        <f>IF(FN_MC!I204="","*",FN_MC!I204)</f>
        <v>-</v>
      </c>
      <c r="K202" s="110" t="str">
        <f>IF(FN_MC!M204="","*",FN_MC!M204)</f>
        <v>TBE</v>
      </c>
      <c r="L202" s="110" t="str">
        <f>IF(FN_MC!N204="","*",FN_MC!N204)</f>
        <v>TBE2</v>
      </c>
      <c r="M202" s="111">
        <f>IF(FN_MC!J204="","*",FN_MC!J204)</f>
        <v>98</v>
      </c>
      <c r="N202" s="290">
        <f>IF(FN_MC!K204="","*",FN_MC!K204)</f>
        <v>531</v>
      </c>
      <c r="O202" s="290" t="str">
        <f>IF(FN_MC!L204="","*",FN_MC!L204)</f>
        <v>-</v>
      </c>
      <c r="P202" s="111"/>
      <c r="Q202" s="128">
        <f>IF(FN_MC!O204="","*",FN_MC!O204)</f>
        <v>0.33333333333333331</v>
      </c>
      <c r="R202" s="128">
        <f>IF(FN_MC!P204="","*",FN_MC!P204)</f>
        <v>4.1666666666666664E-2</v>
      </c>
      <c r="S202" s="110" t="str">
        <f>IF(FN_MC!Q204="","*",CONCATENATE(FN_MC!Q204," ",FN_MC!R204))</f>
        <v>50 Nº DE DORMENTES</v>
      </c>
      <c r="T202" s="110" t="str">
        <f>IF(FN_MC!V204="","*",FN_MC!V204)</f>
        <v xml:space="preserve">Camila </v>
      </c>
      <c r="U202" s="110" t="str">
        <f>IF(FN_MC!W204="","*",FN_MC!W204)</f>
        <v>Carregamneto de dormentes concreto (VIA2 TBE)</v>
      </c>
      <c r="V202" s="112">
        <f ca="1">_xlfn.XLOOKUP(G202&amp;$V$2,BS_CONTROLE[CHAVE],BS_CONTROLE[Quantidade_11],"-")</f>
        <v>16</v>
      </c>
      <c r="W202" s="112" t="str">
        <f ca="1">_xlfn.XLOOKUP(G202&amp;$W$2,BS_CONTROLE[CHAVE],BS_CONTROLE[Quantidade_11],"-")</f>
        <v>-</v>
      </c>
      <c r="X202" s="112">
        <f ca="1">_xlfn.XLOOKUP(G202&amp;$X$2,BS_CONTROLE[CHAVE],BS_CONTROLE[Quantidade_11],"-")</f>
        <v>0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P0</v>
      </c>
      <c r="D203" s="110" t="str">
        <f>IF(FN_MC!S205="","*",FN_MC!S205)</f>
        <v>FERRONORTE</v>
      </c>
      <c r="E203" s="110" t="str">
        <f>IF(FN_MC!T205="","*",FN_MC!T205)</f>
        <v>TGR-TRO</v>
      </c>
      <c r="F203" s="110" t="str">
        <f>IF(FN_MC!B205="","*",FN_MC!B205)</f>
        <v>*</v>
      </c>
      <c r="G203" s="110" t="str">
        <f>IF(FN_MC!D205="","*",FN_MC!D205)</f>
        <v>W70</v>
      </c>
      <c r="H203" s="110" t="str">
        <f>IF(FN_MC!F205="","*",FN_MC!F205)</f>
        <v>PDM - DESCARGA - DORMENTE</v>
      </c>
      <c r="I203" s="110" t="str">
        <f>IF(FN_MC!H205="","*",FN_MC!H205)</f>
        <v>-</v>
      </c>
      <c r="J203" s="110" t="str">
        <f>IF(FN_MC!I205="","*",FN_MC!I205)</f>
        <v>TGR</v>
      </c>
      <c r="K203" s="110" t="str">
        <f>IF(FN_MC!M205="","*",FN_MC!M205)</f>
        <v>TRM</v>
      </c>
      <c r="L203" s="110" t="str">
        <f>IF(FN_MC!N205="","*",FN_MC!N205)</f>
        <v>TRM1</v>
      </c>
      <c r="M203" s="111">
        <f>IF(FN_MC!J205="","*",FN_MC!J205)</f>
        <v>98</v>
      </c>
      <c r="N203" s="290">
        <f>IF(FN_MC!K205="","*",FN_MC!K205)</f>
        <v>550</v>
      </c>
      <c r="O203" s="290" t="str">
        <f>IF(FN_MC!L205="","*",FN_MC!L205)</f>
        <v>-</v>
      </c>
      <c r="P203" s="111"/>
      <c r="Q203" s="128">
        <f>IF(FN_MC!O205="","*",FN_MC!O205)</f>
        <v>0.41666666666666669</v>
      </c>
      <c r="R203" s="128">
        <f>IF(FN_MC!P205="","*",FN_MC!P205)</f>
        <v>4.1666666666666664E-2</v>
      </c>
      <c r="S203" s="110" t="str">
        <f>IF(FN_MC!Q205="","*",CONCATENATE(FN_MC!Q205," ",FN_MC!R205))</f>
        <v>50 Nº DE DORMENTES</v>
      </c>
      <c r="T203" s="110" t="str">
        <f>IF(FN_MC!V205="","*",FN_MC!V205)</f>
        <v xml:space="preserve">camila </v>
      </c>
      <c r="U203" s="110" t="str">
        <f>IF(FN_MC!W205="","*",FN_MC!W205)</f>
        <v>Descarga de dormentes (VIA1 TRM)</v>
      </c>
      <c r="V203" s="112">
        <f ca="1">_xlfn.XLOOKUP(G203&amp;$V$2,BS_CONTROLE[CHAVE],BS_CONTROLE[Quantidade_11],"-")</f>
        <v>16</v>
      </c>
      <c r="W203" s="112" t="str">
        <f ca="1">_xlfn.XLOOKUP(G203&amp;$W$2,BS_CONTROLE[CHAVE],BS_CONTROLE[Quantidade_11],"-")</f>
        <v>-</v>
      </c>
      <c r="X203" s="112">
        <f ca="1">_xlfn.XLOOKUP(G203&amp;$X$2,BS_CONTROLE[CHAVE],BS_CONTROLE[Quantidade_11],"-")</f>
        <v>0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Oportunidade</v>
      </c>
      <c r="C204" s="109" t="str">
        <f>IF(FN_MC!Z206="","*",FN_MC!Z206)</f>
        <v>P1</v>
      </c>
      <c r="D204" s="110" t="str">
        <f>IF(FN_MC!S206="","*",FN_MC!S206)</f>
        <v>FERRONORTE</v>
      </c>
      <c r="E204" s="110" t="str">
        <f>IF(FN_MC!T206="","*",FN_MC!T206)</f>
        <v>TCS-TGR</v>
      </c>
      <c r="F204" s="110" t="str">
        <f>IF(FN_MC!B206="","*",FN_MC!B206)</f>
        <v>*</v>
      </c>
      <c r="G204" s="110" t="str">
        <f>IF(FN_MC!D206="","*",FN_MC!D206)</f>
        <v>W48</v>
      </c>
      <c r="H204" s="110" t="str">
        <f>IF(FN_MC!F206="","*",FN_MC!F206)</f>
        <v>MECANIZAÇÃO - DOL</v>
      </c>
      <c r="I204" s="110" t="str">
        <f>IF(FN_MC!H206="","*",FN_MC!H206)</f>
        <v>TOM2</v>
      </c>
      <c r="J204" s="110" t="str">
        <f>IF(FN_MC!I206="","*",FN_MC!I206)</f>
        <v>TOM2</v>
      </c>
      <c r="K204" s="110" t="str">
        <f>IF(FN_MC!M206="","*",FN_MC!M206)</f>
        <v>TSE-TBA</v>
      </c>
      <c r="L204" s="110" t="str">
        <f>IF(FN_MC!N206="","*",FN_MC!N206)</f>
        <v>TSE370</v>
      </c>
      <c r="M204" s="111">
        <f>IF(FN_MC!J206="","*",FN_MC!J206)</f>
        <v>74</v>
      </c>
      <c r="N204" s="290">
        <f>IF(FN_MC!K206="","*",FN_MC!K206)</f>
        <v>367.65</v>
      </c>
      <c r="O204" s="290">
        <f>IF(FN_MC!L206="","*",FN_MC!L206)</f>
        <v>365.65</v>
      </c>
      <c r="P204" s="111"/>
      <c r="Q204" s="128">
        <f>IF(FN_MC!O206="","*",FN_MC!O206)</f>
        <v>0.45833333333333331</v>
      </c>
      <c r="R204" s="128">
        <f>IF(FN_MC!P206="","*",FN_MC!P206)</f>
        <v>8.3333333333333329E-2</v>
      </c>
      <c r="S204" s="110" t="str">
        <f>IF(FN_MC!Q206="","*",CONCATENATE(FN_MC!Q206," ",FN_MC!R206))</f>
        <v>1000 M</v>
      </c>
      <c r="T204" s="110" t="str">
        <f>IF(FN_MC!V206="","*",FN_MC!V206)</f>
        <v>Rodrigo</v>
      </c>
      <c r="U204" s="110" t="str">
        <f>IF(FN_MC!W206="","*",FN_MC!W206)</f>
        <v>Serviços de desguarnecimento de ombro de lastro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Oportunidade</v>
      </c>
      <c r="C205" s="109" t="str">
        <f>IF(FN_MC!Z207="","*",FN_MC!Z207)</f>
        <v>P0</v>
      </c>
      <c r="D205" s="110" t="str">
        <f>IF(FN_MC!S207="","*",FN_MC!S207)</f>
        <v>FERRONORTE</v>
      </c>
      <c r="E205" s="110" t="str">
        <f>IF(FN_MC!T207="","*",FN_MC!T207)</f>
        <v>TMI-TCS</v>
      </c>
      <c r="F205" s="110" t="str">
        <f>IF(FN_MC!B207="","*",FN_MC!B207)</f>
        <v>*</v>
      </c>
      <c r="G205" s="110" t="str">
        <f>IF(FN_MC!D207="","*",FN_MC!D207)</f>
        <v>A80</v>
      </c>
      <c r="H205" s="110" t="str">
        <f>IF(FN_MC!F207="","*",FN_MC!F207)</f>
        <v>INSPEÇÃO AUTO DE LINHA</v>
      </c>
      <c r="I205" s="110" t="str">
        <f>IF(FN_MC!H207="","*",FN_MC!H207)</f>
        <v>TCS2</v>
      </c>
      <c r="J205" s="110" t="str">
        <f>IF(FN_MC!I207="","*",FN_MC!I207)</f>
        <v>TMI</v>
      </c>
      <c r="K205" s="110" t="str">
        <f>IF(FN_MC!M207="","*",FN_MC!M207)</f>
        <v>TCS-TMI</v>
      </c>
      <c r="L205" s="110" t="str">
        <f>IF(FN_MC!N207="","*",FN_MC!N207)</f>
        <v>TCSTMI</v>
      </c>
      <c r="M205" s="111">
        <f>IF(FN_MC!J207="","*",FN_MC!J207)</f>
        <v>74</v>
      </c>
      <c r="N205" s="290">
        <f>IF(FN_MC!K207="","*",FN_MC!K207)</f>
        <v>290</v>
      </c>
      <c r="O205" s="290" t="str">
        <f>IF(FN_MC!L207="","*",FN_MC!L207)</f>
        <v>-</v>
      </c>
      <c r="P205" s="111"/>
      <c r="Q205" s="128">
        <f>IF(FN_MC!O207="","*",FN_MC!O207)</f>
        <v>0.33333333333333331</v>
      </c>
      <c r="R205" s="128">
        <f>IF(FN_MC!P207="","*",FN_MC!P207)</f>
        <v>4.1666666666666664E-2</v>
      </c>
      <c r="S205" s="110" t="str">
        <f>IF(FN_MC!Q207="","*",CONCATENATE(FN_MC!Q207," ",FN_MC!R207))</f>
        <v>1 BINÁRIO</v>
      </c>
      <c r="T205" s="110" t="str">
        <f>IF(FN_MC!V207="","*",FN_MC!V207)</f>
        <v>Heldo</v>
      </c>
      <c r="U205" s="110" t="str">
        <f>IF(FN_MC!W207="","*",FN_MC!W207)</f>
        <v>Inspeção Prioriza</v>
      </c>
      <c r="V205" s="112">
        <f ca="1">_xlfn.XLOOKUP(G205&amp;$V$2,BS_CONTROLE[CHAVE],BS_CONTROLE[Quantidade_11],"-")</f>
        <v>1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Contrato</v>
      </c>
      <c r="C206" s="109" t="str">
        <f>IF(FN_MC!Z208="","*",FN_MC!Z208)</f>
        <v>P0</v>
      </c>
      <c r="D206" s="110" t="str">
        <f>IF(FN_MC!S208="","*",FN_MC!S208)</f>
        <v>FERRONORTE</v>
      </c>
      <c r="E206" s="110" t="str">
        <f>IF(FN_MC!T208="","*",FN_MC!T208)</f>
        <v>TMI-TCS</v>
      </c>
      <c r="F206" s="110" t="str">
        <f>IF(FN_MC!B208="","*",FN_MC!B208)</f>
        <v>*</v>
      </c>
      <c r="G206" s="110" t="str">
        <f>IF(FN_MC!D208="","*",FN_MC!D208)</f>
        <v>MOD FN</v>
      </c>
      <c r="H206" s="110" t="str">
        <f>IF(FN_MC!F208="","*",FN_MC!F208)</f>
        <v>BLOCO</v>
      </c>
      <c r="I206" s="110" t="str">
        <f>IF(FN_MC!H208="","*",FN_MC!H208)</f>
        <v>-</v>
      </c>
      <c r="J206" s="110" t="str">
        <f>IF(FN_MC!I208="","*",FN_MC!I208)</f>
        <v>-</v>
      </c>
      <c r="K206" s="110" t="str">
        <f>IF(FN_MC!M208="","*",FN_MC!M208)</f>
        <v>TID-TVI</v>
      </c>
      <c r="L206" s="110" t="str">
        <f>IF(FN_MC!N208="","*",FN_MC!N208)</f>
        <v>213TVI/201213</v>
      </c>
      <c r="M206" s="111">
        <f>IF(FN_MC!J208="","*",FN_MC!J208)</f>
        <v>74</v>
      </c>
      <c r="N206" s="290">
        <f>IF(FN_MC!K208="","*",FN_MC!K208)</f>
        <v>215</v>
      </c>
      <c r="O206" s="290">
        <f>IF(FN_MC!L208="","*",FN_MC!L208)</f>
        <v>210</v>
      </c>
      <c r="P206" s="111"/>
      <c r="Q206" s="128">
        <f>IF(FN_MC!O208="","*",FN_MC!O208)</f>
        <v>0.375</v>
      </c>
      <c r="R206" s="128">
        <f>IF(FN_MC!P208="","*",FN_MC!P208)</f>
        <v>0.125</v>
      </c>
      <c r="S206" s="110" t="str">
        <f>IF(FN_MC!Q208="","*",CONCATENATE(FN_MC!Q208," ",FN_MC!R208))</f>
        <v>1 BINÁRIO</v>
      </c>
      <c r="T206" s="110" t="str">
        <f>IF(FN_MC!V208="","*",FN_MC!V208)</f>
        <v>Efrain</v>
      </c>
      <c r="U206" s="110" t="str">
        <f>IF(FN_MC!W208="","*",FN_MC!W208)</f>
        <v xml:space="preserve">Intervalo modernização 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Contrato</v>
      </c>
      <c r="C207" s="109" t="str">
        <f>IF(FN_MC!Z209="","*",FN_MC!Z209)</f>
        <v>P0</v>
      </c>
      <c r="D207" s="110" t="str">
        <f>IF(FN_MC!S209="","*",FN_MC!S209)</f>
        <v>FERRONORTE</v>
      </c>
      <c r="E207" s="110" t="str">
        <f>IF(FN_MC!T209="","*",FN_MC!T209)</f>
        <v>TMI-TCS</v>
      </c>
      <c r="F207" s="110" t="str">
        <f>IF(FN_MC!B209="","*",FN_MC!B209)</f>
        <v>*</v>
      </c>
      <c r="G207" s="110" t="str">
        <f>IF(FN_MC!D209="","*",FN_MC!D209)</f>
        <v>W50</v>
      </c>
      <c r="H207" s="110" t="str">
        <f>IF(FN_MC!F209="","*",FN_MC!F209)</f>
        <v>MODERNIZAÇÃO - DORMENTE - DESCARGA</v>
      </c>
      <c r="I207" s="110" t="str">
        <f>IF(FN_MC!H209="","*",FN_MC!H209)</f>
        <v>TCS2</v>
      </c>
      <c r="J207" s="110" t="str">
        <f>IF(FN_MC!I209="","*",FN_MC!I209)</f>
        <v>TCS2</v>
      </c>
      <c r="K207" s="110" t="str">
        <f>IF(FN_MC!M209="","*",FN_MC!M209)</f>
        <v>TID-TVI</v>
      </c>
      <c r="L207" s="110" t="str">
        <f>IF(FN_MC!N209="","*",FN_MC!N209)</f>
        <v>213TVI/201213</v>
      </c>
      <c r="M207" s="111">
        <f>IF(FN_MC!J209="","*",FN_MC!J209)</f>
        <v>74</v>
      </c>
      <c r="N207" s="290">
        <f>IF(FN_MC!K209="","*",FN_MC!K209)</f>
        <v>215</v>
      </c>
      <c r="O207" s="290">
        <f>IF(FN_MC!L209="","*",FN_MC!L209)</f>
        <v>210</v>
      </c>
      <c r="P207" s="111"/>
      <c r="Q207" s="128">
        <f>IF(FN_MC!O209="","*",FN_MC!O209)</f>
        <v>0.33333333333333331</v>
      </c>
      <c r="R207" s="128">
        <f>IF(FN_MC!P209="","*",FN_MC!P209)</f>
        <v>6.9444444444444447E-4</v>
      </c>
      <c r="S207" s="110" t="str">
        <f>IF(FN_MC!Q209="","*",CONCATENATE(FN_MC!Q209," ",FN_MC!R209))</f>
        <v>1400 Nº DE DORMENTES</v>
      </c>
      <c r="T207" s="110" t="str">
        <f>IF(FN_MC!V209="","*",FN_MC!V209)</f>
        <v>Efrain</v>
      </c>
      <c r="U207" s="110" t="str">
        <f>IF(FN_MC!W209="","*",FN_MC!W209)</f>
        <v>Descarga de dormentes</v>
      </c>
      <c r="V207" s="112">
        <f ca="1">_xlfn.XLOOKUP(G207&amp;$V$2,BS_CONTROLE[CHAVE],BS_CONTROLE[Quantidade_11],"-")</f>
        <v>0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Oportunidade</v>
      </c>
      <c r="C208" s="109" t="str">
        <f>IF(FN_MC!Z211="","*",FN_MC!Z211)</f>
        <v>P1</v>
      </c>
      <c r="D208" s="110" t="str">
        <f>IF(FN_MC!S211="","*",FN_MC!S211)</f>
        <v>MALHA CENTRAL</v>
      </c>
      <c r="E208" s="110" t="str">
        <f>IF(FN_MC!T211="","*",FN_MC!T211)</f>
        <v>RAMAL</v>
      </c>
      <c r="F208" s="110" t="str">
        <f>IF(FN_MC!B211="","*",FN_MC!B211)</f>
        <v>*</v>
      </c>
      <c r="G208" s="110" t="str">
        <f>IF(FN_MC!D211="","*",FN_MC!D211)</f>
        <v>E18</v>
      </c>
      <c r="H208" s="110" t="str">
        <f>IF(FN_MC!F211="","*",FN_MC!F211)</f>
        <v>CAMINHÃO DE SOLDA</v>
      </c>
      <c r="I208" s="110" t="str">
        <f>IF(FN_MC!H211="","*",FN_MC!H211)</f>
        <v>ZIQ-ZQY</v>
      </c>
      <c r="J208" s="110" t="str">
        <f>IF(FN_MC!I211="","*",FN_MC!I211)</f>
        <v>ZIQ-ZQY</v>
      </c>
      <c r="K208" s="110" t="str">
        <f>IF(FN_MC!M211="","*",FN_MC!M211)</f>
        <v>ZIQ-ZQY</v>
      </c>
      <c r="L208" s="110" t="str">
        <f>IF(FN_MC!N211="","*",FN_MC!N211)</f>
        <v>ZIQZQY</v>
      </c>
      <c r="M208" s="111">
        <f>IF(FN_MC!J211="","*",FN_MC!J211)</f>
        <v>78</v>
      </c>
      <c r="N208" s="290">
        <f>IF(FN_MC!K211="","*",FN_MC!K211)</f>
        <v>175</v>
      </c>
      <c r="O208" s="290">
        <f>IF(FN_MC!L211="","*",FN_MC!L211)</f>
        <v>178</v>
      </c>
      <c r="P208" s="111"/>
      <c r="Q208" s="128">
        <f>IF(FN_MC!O211="","*",FN_MC!O211)</f>
        <v>0.35416666666666669</v>
      </c>
      <c r="R208" s="128">
        <f>IF(FN_MC!P211="","*",FN_MC!P211)</f>
        <v>0.125</v>
      </c>
      <c r="S208" s="110" t="str">
        <f>IF(FN_MC!Q211="","*",CONCATENATE(FN_MC!Q211," ",FN_MC!R211))</f>
        <v>3 Nº DE SOLDA</v>
      </c>
      <c r="T208" s="110" t="str">
        <f>IF(FN_MC!V211="","*",FN_MC!V211)</f>
        <v>Higor</v>
      </c>
      <c r="U208" s="110" t="str">
        <f>IF(FN_MC!W211="","*",FN_MC!W211)</f>
        <v>Caminhão de solda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1616</v>
      </c>
    </row>
  </sheetData>
  <autoFilter ref="A2:Y3000" xr:uid="{D1126E52-FA3F-4EAC-A720-DDE9797BEFF6}">
    <filterColumn colId="5">
      <filters>
        <dateGroupItem year="2025" month="12" day="16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B7" sqref="B7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86" t="s">
        <v>1617</v>
      </c>
      <c r="C2" s="386"/>
      <c r="D2" s="386"/>
      <c r="E2" s="386"/>
      <c r="F2" s="386"/>
      <c r="G2" s="386"/>
      <c r="H2" s="192"/>
    </row>
    <row r="3" spans="1:8" ht="15" customHeight="1">
      <c r="A3" s="192"/>
      <c r="B3" s="387"/>
      <c r="C3" s="387"/>
      <c r="D3" s="387"/>
      <c r="E3" s="387"/>
      <c r="F3" s="387"/>
      <c r="G3" s="387"/>
      <c r="H3" s="192"/>
    </row>
    <row r="4" spans="1:8" ht="40.5">
      <c r="A4" s="192"/>
      <c r="B4" s="322" t="s">
        <v>1618</v>
      </c>
      <c r="C4" s="322" t="s">
        <v>1619</v>
      </c>
      <c r="D4" s="322" t="s">
        <v>1620</v>
      </c>
      <c r="E4" s="322" t="s">
        <v>1621</v>
      </c>
      <c r="F4" s="322" t="s">
        <v>6</v>
      </c>
      <c r="G4" s="322" t="s">
        <v>1622</v>
      </c>
      <c r="H4" s="192"/>
    </row>
    <row r="5" spans="1:8">
      <c r="A5" s="192"/>
      <c r="B5" s="323" t="s">
        <v>1623</v>
      </c>
      <c r="C5" s="323">
        <v>309525</v>
      </c>
      <c r="D5" s="323" t="s">
        <v>1624</v>
      </c>
      <c r="E5" s="323" t="s">
        <v>842</v>
      </c>
      <c r="F5" s="323" t="s">
        <v>1625</v>
      </c>
      <c r="G5" s="324">
        <v>46296</v>
      </c>
      <c r="H5" s="192"/>
    </row>
    <row r="6" spans="1:8">
      <c r="A6" s="192"/>
      <c r="B6" s="323" t="s">
        <v>1626</v>
      </c>
      <c r="C6" s="323">
        <v>256875</v>
      </c>
      <c r="D6" s="323" t="s">
        <v>1627</v>
      </c>
      <c r="E6" s="323" t="s">
        <v>842</v>
      </c>
      <c r="F6" s="323" t="s">
        <v>1625</v>
      </c>
      <c r="G6" s="324">
        <v>46296</v>
      </c>
      <c r="H6" s="192"/>
    </row>
    <row r="7" spans="1:8">
      <c r="A7" s="192"/>
      <c r="B7" s="323" t="s">
        <v>1628</v>
      </c>
      <c r="C7" s="323">
        <v>257278</v>
      </c>
      <c r="D7" s="323" t="s">
        <v>1629</v>
      </c>
      <c r="E7" s="323" t="s">
        <v>833</v>
      </c>
      <c r="F7" s="323" t="s">
        <v>1315</v>
      </c>
      <c r="G7" s="324">
        <v>46235</v>
      </c>
      <c r="H7" s="192"/>
    </row>
    <row r="8" spans="1:8">
      <c r="A8" s="192"/>
      <c r="B8" s="323" t="s">
        <v>1630</v>
      </c>
      <c r="C8" s="323">
        <v>261794</v>
      </c>
      <c r="D8" s="323" t="s">
        <v>1631</v>
      </c>
      <c r="E8" s="323" t="s">
        <v>833</v>
      </c>
      <c r="F8" s="323" t="s">
        <v>1315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8" sqref="G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88" t="s">
        <v>1632</v>
      </c>
      <c r="D1" s="388"/>
      <c r="E1" s="388"/>
      <c r="F1" s="388"/>
      <c r="G1" s="388"/>
      <c r="H1" s="388"/>
    </row>
    <row r="2" spans="3:8" ht="15" customHeight="1">
      <c r="C2" s="388"/>
      <c r="D2" s="388"/>
      <c r="E2" s="388"/>
      <c r="F2" s="388"/>
      <c r="G2" s="388"/>
      <c r="H2" s="388"/>
    </row>
    <row r="3" spans="3:8" ht="15" customHeight="1">
      <c r="C3" s="319" t="s">
        <v>702</v>
      </c>
      <c r="D3" s="319" t="s">
        <v>1633</v>
      </c>
      <c r="E3" s="319" t="s">
        <v>1634</v>
      </c>
      <c r="F3" s="319" t="s">
        <v>1635</v>
      </c>
      <c r="G3" s="319" t="s">
        <v>1636</v>
      </c>
      <c r="H3" s="319" t="s">
        <v>1637</v>
      </c>
    </row>
    <row r="4" spans="3:8" ht="15" customHeight="1">
      <c r="C4" s="320" t="s">
        <v>833</v>
      </c>
      <c r="D4" s="320">
        <v>9322</v>
      </c>
      <c r="E4" s="325">
        <v>46000</v>
      </c>
      <c r="F4" s="320">
        <v>9000</v>
      </c>
      <c r="G4" s="320"/>
      <c r="H4" s="320"/>
    </row>
    <row r="5" spans="3:8">
      <c r="C5" s="320" t="s">
        <v>833</v>
      </c>
      <c r="D5" s="320">
        <v>7671</v>
      </c>
      <c r="E5" s="325">
        <v>46000</v>
      </c>
      <c r="F5" s="320">
        <v>9000</v>
      </c>
      <c r="G5" s="320"/>
      <c r="H5" s="320"/>
    </row>
    <row r="6" spans="3:8">
      <c r="C6" s="320" t="s">
        <v>833</v>
      </c>
      <c r="D6" s="320">
        <v>7672</v>
      </c>
      <c r="E6" s="325">
        <v>46000</v>
      </c>
      <c r="F6" s="332" t="s">
        <v>1638</v>
      </c>
      <c r="G6" s="320"/>
      <c r="H6" s="320"/>
    </row>
    <row r="7" spans="3:8">
      <c r="C7" s="320" t="s">
        <v>842</v>
      </c>
      <c r="D7" s="320">
        <v>7632</v>
      </c>
      <c r="E7" s="325">
        <v>45996</v>
      </c>
      <c r="F7" s="344" t="s">
        <v>1639</v>
      </c>
      <c r="G7" s="320"/>
      <c r="H7" s="320"/>
    </row>
    <row r="8" spans="3:8">
      <c r="C8" s="320" t="s">
        <v>842</v>
      </c>
      <c r="D8" s="320">
        <v>9414</v>
      </c>
      <c r="E8" s="325">
        <v>45996</v>
      </c>
      <c r="F8" s="320">
        <v>5500</v>
      </c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1640</v>
      </c>
      <c r="C2" s="95" t="s">
        <v>1156</v>
      </c>
      <c r="D2" s="95" t="s">
        <v>596</v>
      </c>
      <c r="E2" s="95" t="s">
        <v>1641</v>
      </c>
      <c r="F2" s="95" t="s">
        <v>1642</v>
      </c>
      <c r="G2" s="95" t="s">
        <v>1643</v>
      </c>
      <c r="H2" s="95" t="s">
        <v>1644</v>
      </c>
      <c r="I2" s="95" t="s">
        <v>1645</v>
      </c>
      <c r="J2" s="95" t="s">
        <v>1646</v>
      </c>
      <c r="K2" s="131" t="s">
        <v>1647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OPORTUNIDADE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SIM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SIM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 hidden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 hidden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 hidden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 hidden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 hidden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MOD FN</v>
      </c>
      <c r="E73" s="121" t="str">
        <f>IF(FN_MC!H75="","*",FN_MC!H75)</f>
        <v>-</v>
      </c>
      <c r="F73" s="137" t="str">
        <f>IF(FN_MC!M75="","*",FN_MC!M75)</f>
        <v>TJA-TCS</v>
      </c>
      <c r="G73" s="121" t="str">
        <f>IF(FN_MC!I75="","*",FN_MC!I75)</f>
        <v>-</v>
      </c>
      <c r="H73" s="121" t="str">
        <f>IF(FN_MC!AB75="","*",FN_MC!AB75)</f>
        <v>-</v>
      </c>
      <c r="I73" s="121" t="str">
        <f>IF(FN_MC!AC75="","*",FN_MC!AC75)</f>
        <v>-</v>
      </c>
      <c r="J73" s="122" t="str">
        <f>IF(FN_MC!AA75="","*",FN_MC!AA75)</f>
        <v>-</v>
      </c>
      <c r="K73" s="134" t="str">
        <f>IF(FN_MC!AD75="","*",FN_MC!AD75)</f>
        <v>-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OPORTUNIDADE</v>
      </c>
      <c r="C75" s="121">
        <f>IF(FN_MC!B77="","*",FN_MC!B77)</f>
        <v>45997</v>
      </c>
      <c r="D75" s="121" t="str">
        <f>IF(FN_MC!D77="","*",FN_MC!D77)</f>
        <v>W70</v>
      </c>
      <c r="E75" s="121" t="str">
        <f>IF(FN_MC!H77="","*",FN_MC!H77)</f>
        <v>TAG2</v>
      </c>
      <c r="F75" s="137" t="str">
        <f>IF(FN_MC!M77="","*",FN_MC!M77)</f>
        <v>TGR-TBE</v>
      </c>
      <c r="G75" s="121" t="str">
        <f>IF(FN_MC!I77="","*",FN_MC!I77)</f>
        <v>TAG</v>
      </c>
      <c r="H75" s="121" t="str">
        <f>IF(FN_MC!AB77="","*",FN_MC!AB77)</f>
        <v>FIXO</v>
      </c>
      <c r="I75" s="121" t="str">
        <f>IF(FN_MC!AC77="","*",FN_MC!AC77)</f>
        <v>ACIONAMENTO</v>
      </c>
      <c r="J75" s="122" t="str">
        <f>IF(FN_MC!AA77="","*",FN_MC!AA77)</f>
        <v>Enio  e Daniel</v>
      </c>
      <c r="K75" s="134">
        <f>IF(FN_MC!AD77="","*",FN_MC!AD77)</f>
        <v>0.39583333333333331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45997</v>
      </c>
      <c r="D76" s="121" t="str">
        <f>IF(FN_MC!D78="","*",FN_MC!D78)</f>
        <v>BRUNO (TF-525)</v>
      </c>
      <c r="E76" s="121" t="str">
        <f>IF(FN_MC!H78="","*",FN_MC!H78)</f>
        <v>440TVL</v>
      </c>
      <c r="F76" s="137" t="str">
        <f>IF(FN_MC!M78="","*",FN_MC!M78)</f>
        <v>TPC-TVL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OPORTUNIDADE</v>
      </c>
      <c r="C77" s="121">
        <f>IF(FN_MC!B79="","*",FN_MC!B79)</f>
        <v>45997</v>
      </c>
      <c r="D77" s="121" t="str">
        <f>IF(FN_MC!D79="","*",FN_MC!D79)</f>
        <v>W48</v>
      </c>
      <c r="E77" s="121" t="str">
        <f>IF(FN_MC!H79="","*",FN_MC!H79)</f>
        <v>TOM2</v>
      </c>
      <c r="F77" s="137" t="str">
        <f>IF(FN_MC!M79="","*",FN_MC!M79)</f>
        <v>TOM-TPC</v>
      </c>
      <c r="G77" s="121" t="str">
        <f>IF(FN_MC!I79="","*",FN_MC!I79)</f>
        <v>TOM2</v>
      </c>
      <c r="H77" s="121" t="str">
        <f>IF(FN_MC!AB79="","*",FN_MC!AB79)</f>
        <v>FIXO</v>
      </c>
      <c r="I77" s="121" t="str">
        <f>IF(FN_MC!AC79="","*",FN_MC!AC79)</f>
        <v>ACIONAMENTO</v>
      </c>
      <c r="J77" s="122">
        <f>IF(FN_MC!AA79="","*",FN_MC!AA79)</f>
        <v>1</v>
      </c>
      <c r="K77" s="134">
        <f>IF(FN_MC!AD79="","*",FN_MC!AD79)</f>
        <v>0.39583333333333331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440TVL</v>
      </c>
      <c r="F78" s="137" t="str">
        <f>IF(FN_MC!M80="","*",FN_MC!M80)</f>
        <v>TPC-TVL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OPORTUNIDADE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>
        <f>IF(FN_MC!B89="","*",FN_MC!B89)</f>
        <v>45998</v>
      </c>
      <c r="D87" s="121" t="str">
        <f>IF(FN_MC!D89="","*",FN_MC!D89)</f>
        <v>W48</v>
      </c>
      <c r="E87" s="121" t="str">
        <f>IF(FN_MC!H89="","*",FN_MC!H89)</f>
        <v>TOM2</v>
      </c>
      <c r="F87" s="137" t="str">
        <f>IF(FN_MC!M89="","*",FN_MC!M89)</f>
        <v>TOM-TPC</v>
      </c>
      <c r="G87" s="121" t="str">
        <f>IF(FN_MC!I89="","*",FN_MC!I89)</f>
        <v>TOM2</v>
      </c>
      <c r="H87" s="121" t="str">
        <f>IF(FN_MC!AB89="","*",FN_MC!AB89)</f>
        <v>FIXO</v>
      </c>
      <c r="I87" s="121" t="str">
        <f>IF(FN_MC!AC89="","*",FN_MC!AC89)</f>
        <v>ACIONAMENTO</v>
      </c>
      <c r="J87" s="122">
        <f>IF(FN_MC!AA89="","*",FN_MC!AA89)</f>
        <v>1</v>
      </c>
      <c r="K87" s="134">
        <f>IF(FN_MC!AD89="","*",FN_MC!AD89)</f>
        <v>0.39583333333333331</v>
      </c>
    </row>
    <row r="88" spans="2:11" s="123" customFormat="1" hidden="1">
      <c r="B88" s="120" t="str">
        <f>IF(FN_MC!Y91="","*",FN_MC!Y91)</f>
        <v>*</v>
      </c>
      <c r="C88" s="121">
        <f>IF(FN_MC!B91="","*",FN_MC!B91)</f>
        <v>45999</v>
      </c>
      <c r="D88" s="121" t="str">
        <f>IF(FN_MC!D91="","*",FN_MC!D91)</f>
        <v>W70</v>
      </c>
      <c r="E88" s="121" t="str">
        <f>IF(FN_MC!H91="","*",FN_MC!H91)</f>
        <v>TGR2</v>
      </c>
      <c r="F88" s="137" t="str">
        <f>IF(FN_MC!M91="","*",FN_MC!M91)</f>
        <v>TGR-TBE</v>
      </c>
      <c r="G88" s="121" t="str">
        <f>IF(FN_MC!I91="","*",FN_MC!I91)</f>
        <v>TGR2</v>
      </c>
      <c r="H88" s="121" t="str">
        <f>IF(FN_MC!AB91="","*",FN_MC!AB91)</f>
        <v>FIXO</v>
      </c>
      <c r="I88" s="121" t="str">
        <f>IF(FN_MC!AC91="","*",FN_MC!AC91)</f>
        <v>ACIONAMENTO</v>
      </c>
      <c r="J88" s="122" t="str">
        <f>IF(FN_MC!AA91="","*",FN_MC!AA91)</f>
        <v>2 (Ênio+Daniel)</v>
      </c>
      <c r="K88" s="134">
        <f>IF(FN_MC!AD91="","*",FN_MC!AD91)</f>
        <v>0.35416666666666669</v>
      </c>
    </row>
    <row r="89" spans="2:11" s="123" customFormat="1" hidden="1">
      <c r="B89" s="120" t="str">
        <f>IF(FN_MC!Y92="","*",FN_MC!Y92)</f>
        <v>*</v>
      </c>
      <c r="C89" s="121">
        <f>IF(FN_MC!B92="","*",FN_MC!B92)</f>
        <v>45999</v>
      </c>
      <c r="D89" s="121" t="str">
        <f>IF(FN_MC!D92="","*",FN_MC!D92)</f>
        <v>BRUNO (TF-525)</v>
      </c>
      <c r="E89" s="121" t="str">
        <f>IF(FN_MC!H92="","*",FN_MC!H92)</f>
        <v>440TVL</v>
      </c>
      <c r="F89" s="137" t="str">
        <f>IF(FN_MC!M92="","*",FN_MC!M92)</f>
        <v>TPC-TVL</v>
      </c>
      <c r="G89" s="121" t="str">
        <f>IF(FN_MC!I92="","*",FN_MC!I92)</f>
        <v>-</v>
      </c>
      <c r="H89" s="121" t="str">
        <f>IF(FN_MC!AB92="","*",FN_MC!AB92)</f>
        <v>-</v>
      </c>
      <c r="I89" s="121" t="str">
        <f>IF(FN_MC!AC92="","*",FN_MC!AC92)</f>
        <v>-</v>
      </c>
      <c r="J89" s="122" t="str">
        <f>IF(FN_MC!AA92="","*",FN_MC!AA92)</f>
        <v>-</v>
      </c>
      <c r="K89" s="134" t="str">
        <f>IF(FN_MC!AD92="","*",FN_MC!AD92)</f>
        <v>-</v>
      </c>
    </row>
    <row r="90" spans="2:11" s="123" customFormat="1" hidden="1">
      <c r="B90" s="120" t="str">
        <f>IF(FN_MC!Y93="","*",FN_MC!Y93)</f>
        <v>*</v>
      </c>
      <c r="C90" s="121">
        <f>IF(FN_MC!B93="","*",FN_MC!B93)</f>
        <v>45999</v>
      </c>
      <c r="D90" s="121" t="str">
        <f>IF(FN_MC!D93="","*",FN_MC!D93)</f>
        <v>W48</v>
      </c>
      <c r="E90" s="121" t="str">
        <f>IF(FN_MC!H93="","*",FN_MC!H93)</f>
        <v>TOM2</v>
      </c>
      <c r="F90" s="137" t="str">
        <f>IF(FN_MC!M93="","*",FN_MC!M93)</f>
        <v>TOM-TPC</v>
      </c>
      <c r="G90" s="121" t="str">
        <f>IF(FN_MC!I93="","*",FN_MC!I93)</f>
        <v>TOM2</v>
      </c>
      <c r="H90" s="121" t="str">
        <f>IF(FN_MC!AB93="","*",FN_MC!AB93)</f>
        <v>FIXO</v>
      </c>
      <c r="I90" s="121" t="str">
        <f>IF(FN_MC!AC93="","*",FN_MC!AC93)</f>
        <v>ACIONAMENTO</v>
      </c>
      <c r="J90" s="122">
        <f>IF(FN_MC!AA93="","*",FN_MC!AA93)</f>
        <v>1</v>
      </c>
      <c r="K90" s="134">
        <f>IF(FN_MC!AD93="","*",FN_MC!AD93)</f>
        <v>0.39583333333333331</v>
      </c>
    </row>
    <row r="91" spans="2:11" s="123" customFormat="1" hidden="1">
      <c r="B91" s="120" t="str">
        <f>IF(FN_MC!Y94="","*",FN_MC!Y94)</f>
        <v>*</v>
      </c>
      <c r="C91" s="121">
        <f>IF(FN_MC!B94="","*",FN_MC!B94)</f>
        <v>45999</v>
      </c>
      <c r="D91" s="121" t="str">
        <f>IF(FN_MC!D94="","*",FN_MC!D94)</f>
        <v>ELSON (TF-526)</v>
      </c>
      <c r="E91" s="121" t="str">
        <f>IF(FN_MC!H94="","*",FN_MC!H94)</f>
        <v>TMR326</v>
      </c>
      <c r="F91" s="137" t="str">
        <f>IF(FN_MC!M94="","*",FN_MC!M94)</f>
        <v>TMR-TLA</v>
      </c>
      <c r="G91" s="121" t="str">
        <f>IF(FN_MC!I94="","*",FN_MC!I94)</f>
        <v>-</v>
      </c>
      <c r="H91" s="121" t="str">
        <f>IF(FN_MC!AB94="","*",FN_MC!AB94)</f>
        <v>-</v>
      </c>
      <c r="I91" s="121" t="str">
        <f>IF(FN_MC!AC94="","*",FN_MC!AC94)</f>
        <v>-</v>
      </c>
      <c r="J91" s="122" t="str">
        <f>IF(FN_MC!AA94="","*",FN_MC!AA94)</f>
        <v>-</v>
      </c>
      <c r="K91" s="134" t="str">
        <f>IF(FN_MC!AD94="","*",FN_MC!AD94)</f>
        <v>-</v>
      </c>
    </row>
    <row r="92" spans="2:11" s="123" customFormat="1" hidden="1">
      <c r="B92" s="120" t="str">
        <f>IF(FN_MC!Y95="","*",FN_MC!Y95)</f>
        <v>*</v>
      </c>
      <c r="C92" s="121" t="str">
        <f>IF(FN_MC!B95="","*",FN_MC!B95)</f>
        <v>*</v>
      </c>
      <c r="D92" s="121" t="str">
        <f>IF(FN_MC!D95="","*",FN_MC!D95)</f>
        <v>W50</v>
      </c>
      <c r="E92" s="121" t="str">
        <f>IF(FN_MC!H95="","*",FN_MC!H95)</f>
        <v>TCS</v>
      </c>
      <c r="F92" s="137" t="str">
        <f>IF(FN_MC!M95="","*",FN_MC!M95)</f>
        <v>TCS</v>
      </c>
      <c r="G92" s="121" t="str">
        <f>IF(FN_MC!I95="","*",FN_MC!I95)</f>
        <v>TCS</v>
      </c>
      <c r="H92" s="121" t="str">
        <f>IF(FN_MC!AB95="","*",FN_MC!AB95)</f>
        <v>FIXO</v>
      </c>
      <c r="I92" s="121" t="str">
        <f>IF(FN_MC!AC95="","*",FN_MC!AC95)</f>
        <v>ACIONAMENTO</v>
      </c>
      <c r="J92" s="122" t="str">
        <f>IF(FN_MC!AA95="","*",FN_MC!AA95)</f>
        <v>2 Alex e Maicon</v>
      </c>
      <c r="K92" s="134">
        <f>IF(FN_MC!AD95="","*",FN_MC!AD95)</f>
        <v>0.29166666666666669</v>
      </c>
    </row>
    <row r="93" spans="2:11" s="123" customFormat="1" hidden="1">
      <c r="B93" s="120" t="str">
        <f>IF(FN_MC!Y96="","*",FN_MC!Y96)</f>
        <v>*</v>
      </c>
      <c r="C93" s="121">
        <f>IF(FN_MC!B96="","*",FN_MC!B96)</f>
        <v>45999</v>
      </c>
      <c r="D93" s="121" t="str">
        <f>IF(FN_MC!D96="","*",FN_MC!D96)</f>
        <v>V86</v>
      </c>
      <c r="E93" s="121" t="str">
        <f>IF(FN_MC!H96="","*",FN_MC!H96)</f>
        <v>TID2</v>
      </c>
      <c r="F93" s="137" t="str">
        <f>IF(FN_MC!M96="","*",FN_MC!M96)</f>
        <v>TID-TVI</v>
      </c>
      <c r="G93" s="121" t="str">
        <f>IF(FN_MC!I96="","*",FN_MC!I96)</f>
        <v>TID2</v>
      </c>
      <c r="H93" s="121" t="str">
        <f>IF(FN_MC!AB96="","*",FN_MC!AB96)</f>
        <v>FIXO</v>
      </c>
      <c r="I93" s="121" t="str">
        <f>IF(FN_MC!AC96="","*",FN_MC!AC96)</f>
        <v>ACIONAMENTO</v>
      </c>
      <c r="J93" s="122">
        <f>IF(FN_MC!AA96="","*",FN_MC!AA96)</f>
        <v>1</v>
      </c>
      <c r="K93" s="134">
        <f>IF(FN_MC!AD96="","*",FN_MC!AD96)</f>
        <v>0.39583333333333331</v>
      </c>
    </row>
    <row r="94" spans="2:11" s="123" customFormat="1" hidden="1">
      <c r="B94" s="120" t="str">
        <f>IF(FN_MC!Y97="","*",FN_MC!Y97)</f>
        <v>*</v>
      </c>
      <c r="C94" s="121">
        <f>IF(FN_MC!B97="","*",FN_MC!B97)</f>
        <v>45999</v>
      </c>
      <c r="D94" s="121" t="str">
        <f>IF(FN_MC!D97="","*",FN_MC!D97)</f>
        <v>FRANCISCO (TF-670)</v>
      </c>
      <c r="E94" s="121" t="str">
        <f>IF(FN_MC!H97="","*",FN_MC!H97)</f>
        <v>TIN1</v>
      </c>
      <c r="F94" s="137" t="str">
        <f>IF(FN_MC!M97="","*",FN_MC!M97)</f>
        <v>TIN</v>
      </c>
      <c r="G94" s="121" t="str">
        <f>IF(FN_MC!I97="","*",FN_MC!I97)</f>
        <v>-</v>
      </c>
      <c r="H94" s="121" t="str">
        <f>IF(FN_MC!AB97="","*",FN_MC!AB97)</f>
        <v>-</v>
      </c>
      <c r="I94" s="121" t="str">
        <f>IF(FN_MC!AC97="","*",FN_MC!AC97)</f>
        <v>-</v>
      </c>
      <c r="J94" s="122" t="str">
        <f>IF(FN_MC!AA97="","*",FN_MC!AA97)</f>
        <v>-</v>
      </c>
      <c r="K94" s="134" t="str">
        <f>IF(FN_MC!AD97="","*",FN_MC!AD97)</f>
        <v>-</v>
      </c>
    </row>
    <row r="95" spans="2:11" s="123" customFormat="1" hidden="1">
      <c r="B95" s="120" t="str">
        <f>IF(FN_MC!Y98="","*",FN_MC!Y98)</f>
        <v>*</v>
      </c>
      <c r="C95" s="121">
        <f>IF(FN_MC!B98="","*",FN_MC!B98)</f>
        <v>45999</v>
      </c>
      <c r="D95" s="121" t="str">
        <f>IF(FN_MC!D98="","*",FN_MC!D98)</f>
        <v>ANISIO (TF-514)</v>
      </c>
      <c r="E95" s="121" t="str">
        <f>IF(FN_MC!H98="","*",FN_MC!H98)</f>
        <v>TAP2</v>
      </c>
      <c r="F95" s="137" t="str">
        <f>IF(FN_MC!M98="","*",FN_MC!M98)</f>
        <v>TAP</v>
      </c>
      <c r="G95" s="121" t="str">
        <f>IF(FN_MC!I98="","*",FN_MC!I98)</f>
        <v>-</v>
      </c>
      <c r="H95" s="121" t="str">
        <f>IF(FN_MC!AB98="","*",FN_MC!AB98)</f>
        <v>-</v>
      </c>
      <c r="I95" s="121" t="str">
        <f>IF(FN_MC!AC98="","*",FN_MC!AC98)</f>
        <v>-</v>
      </c>
      <c r="J95" s="122" t="str">
        <f>IF(FN_MC!AA98="","*",FN_MC!AA98)</f>
        <v>-</v>
      </c>
      <c r="K95" s="134" t="str">
        <f>IF(FN_MC!AD98="","*",FN_MC!AD98)</f>
        <v>-</v>
      </c>
    </row>
    <row r="96" spans="2:11" s="123" customFormat="1" hidden="1">
      <c r="B96" s="120" t="str">
        <f>IF(FN_MC!Y99="","*",FN_MC!Y99)</f>
        <v>*</v>
      </c>
      <c r="C96" s="121">
        <f>IF(FN_MC!B99="","*",FN_MC!B99)</f>
        <v>45999</v>
      </c>
      <c r="D96" s="121" t="str">
        <f>IF(FN_MC!D99="","*",FN_MC!D99)</f>
        <v>A60</v>
      </c>
      <c r="E96" s="121" t="str">
        <f>IF(FN_MC!H99="","*",FN_MC!H99)</f>
        <v>TMI</v>
      </c>
      <c r="F96" s="137" t="str">
        <f>IF(FN_MC!M99="","*",FN_MC!M99)</f>
        <v>TMI-TCS</v>
      </c>
      <c r="G96" s="121" t="str">
        <f>IF(FN_MC!I99="","*",FN_MC!I99)</f>
        <v>TCS2</v>
      </c>
      <c r="H96" s="121" t="str">
        <f>IF(FN_MC!AB99="","*",FN_MC!AB99)</f>
        <v>FIXO</v>
      </c>
      <c r="I96" s="121" t="str">
        <f>IF(FN_MC!AC99="","*",FN_MC!AC99)</f>
        <v>ACIONAMENTO</v>
      </c>
      <c r="J96" s="122">
        <f>IF(FN_MC!AA99="","*",FN_MC!AA99)</f>
        <v>1</v>
      </c>
      <c r="K96" s="134">
        <f>IF(FN_MC!AD99="","*",FN_MC!AD99)</f>
        <v>0.29166666666666669</v>
      </c>
    </row>
    <row r="97" spans="2:11" s="123" customFormat="1" hidden="1">
      <c r="B97" s="120" t="str">
        <f>IF(FN_MC!Y100="","*",FN_MC!Y100)</f>
        <v>*</v>
      </c>
      <c r="C97" s="121">
        <f>IF(FN_MC!B100="","*",FN_MC!B100)</f>
        <v>45999</v>
      </c>
      <c r="D97" s="121" t="str">
        <f>IF(FN_MC!D100="","*",FN_MC!D100)</f>
        <v>E17</v>
      </c>
      <c r="E97" s="121" t="str">
        <f>IF(FN_MC!H100="","*",FN_MC!H100)</f>
        <v>ZDK1</v>
      </c>
      <c r="F97" s="137" t="str">
        <f>IF(FN_MC!M100="","*",FN_MC!M100)</f>
        <v>ZDK-ZVT</v>
      </c>
      <c r="G97" s="121" t="str">
        <f>IF(FN_MC!I100="","*",FN_MC!I100)</f>
        <v>ZDK1</v>
      </c>
      <c r="H97" s="121" t="str">
        <f>IF(FN_MC!AB100="","*",FN_MC!AB100)</f>
        <v>-</v>
      </c>
      <c r="I97" s="121" t="str">
        <f>IF(FN_MC!AC100="","*",FN_MC!AC100)</f>
        <v>-</v>
      </c>
      <c r="J97" s="122" t="str">
        <f>IF(FN_MC!AA100="","*",FN_MC!AA100)</f>
        <v>-</v>
      </c>
      <c r="K97" s="134" t="str">
        <f>IF(FN_MC!AD100="","*",FN_MC!AD100)</f>
        <v>-</v>
      </c>
    </row>
    <row r="98" spans="2:11" s="123" customFormat="1" hidden="1">
      <c r="B98" s="120" t="str">
        <f>IF(FN_MC!Y101="","*",FN_MC!Y101)</f>
        <v>*</v>
      </c>
      <c r="C98" s="121">
        <f>IF(FN_MC!B101="","*",FN_MC!B101)</f>
        <v>45999</v>
      </c>
      <c r="D98" s="121" t="str">
        <f>IF(FN_MC!D101="","*",FN_MC!D101)</f>
        <v>V42</v>
      </c>
      <c r="E98" s="121" t="str">
        <f>IF(FN_MC!H101="","*",FN_MC!H101)</f>
        <v>ZGT1</v>
      </c>
      <c r="F98" s="137" t="str">
        <f>IF(FN_MC!M101="","*",FN_MC!M101)</f>
        <v>ZGT-ZXE</v>
      </c>
      <c r="G98" s="121" t="str">
        <f>IF(FN_MC!I101="","*",FN_MC!I101)</f>
        <v>ZGT1</v>
      </c>
      <c r="H98" s="121" t="str">
        <f>IF(FN_MC!AB101="","*",FN_MC!AB101)</f>
        <v>FIXO</v>
      </c>
      <c r="I98" s="121" t="str">
        <f>IF(FN_MC!AC101="","*",FN_MC!AC101)</f>
        <v>ACIONAMENTO</v>
      </c>
      <c r="J98" s="122">
        <f>IF(FN_MC!AA101="","*",FN_MC!AA101)</f>
        <v>1</v>
      </c>
      <c r="K98" s="134">
        <f>IF(FN_MC!AD101="","*",FN_MC!AD101)</f>
        <v>0.3125</v>
      </c>
    </row>
    <row r="99" spans="2:11" s="123" customFormat="1" hidden="1">
      <c r="B99" s="120" t="str">
        <f>IF(FN_MC!Y102="","*",FN_MC!Y102)</f>
        <v>*</v>
      </c>
      <c r="C99" s="121">
        <f>IF(FN_MC!B102="","*",FN_MC!B102)</f>
        <v>45999</v>
      </c>
      <c r="D99" s="121" t="str">
        <f>IF(FN_MC!D102="","*",FN_MC!D102)</f>
        <v>W94</v>
      </c>
      <c r="E99" s="121" t="str">
        <f>IF(FN_MC!H102="","*",FN_MC!H102)</f>
        <v>PUD</v>
      </c>
      <c r="F99" s="137" t="str">
        <f>IF(FN_MC!M102="","*",FN_MC!M102)</f>
        <v>PIT-K97</v>
      </c>
      <c r="G99" s="121" t="str">
        <f>IF(FN_MC!I102="","*",FN_MC!I102)</f>
        <v>PIT</v>
      </c>
      <c r="H99" s="121" t="str">
        <f>IF(FN_MC!AB102="","*",FN_MC!AB102)</f>
        <v>FIXO</v>
      </c>
      <c r="I99" s="121" t="str">
        <f>IF(FN_MC!AC102="","*",FN_MC!AC102)</f>
        <v>-</v>
      </c>
      <c r="J99" s="122">
        <f>IF(FN_MC!AA102="","*",FN_MC!AA102)</f>
        <v>1</v>
      </c>
      <c r="K99" s="134">
        <f>IF(FN_MC!AD102="","*",FN_MC!AD102)</f>
        <v>0.29166666666666669</v>
      </c>
    </row>
    <row r="100" spans="2:11" s="123" customFormat="1" hidden="1">
      <c r="B100" s="120" t="str">
        <f>IF(FN_MC!Y103="","*",FN_MC!Y103)</f>
        <v>*</v>
      </c>
      <c r="C100" s="121" t="str">
        <f>IF(FN_MC!B103="","*",FN_MC!B103)</f>
        <v>*</v>
      </c>
      <c r="D100" s="121" t="str">
        <f>IF(FN_MC!D103="","*",FN_MC!D103)</f>
        <v>*</v>
      </c>
      <c r="E100" s="121" t="str">
        <f>IF(FN_MC!H103="","*",FN_MC!H103)</f>
        <v>*</v>
      </c>
      <c r="F100" s="137" t="str">
        <f>IF(FN_MC!M103="","*",FN_MC!M103)</f>
        <v>-</v>
      </c>
      <c r="G100" s="121" t="str">
        <f>IF(FN_MC!I103="","*",FN_MC!I103)</f>
        <v>*</v>
      </c>
      <c r="H100" s="121" t="str">
        <f>IF(FN_MC!AB103="","*",FN_MC!AB103)</f>
        <v>*</v>
      </c>
      <c r="I100" s="121" t="str">
        <f>IF(FN_MC!AC103="","*",FN_MC!AC103)</f>
        <v>*</v>
      </c>
      <c r="J100" s="122" t="str">
        <f>IF(FN_MC!AA103="","*",FN_MC!AA103)</f>
        <v>*</v>
      </c>
      <c r="K100" s="134" t="str">
        <f>IF(FN_MC!AD103="","*",FN_MC!AD103)</f>
        <v>*</v>
      </c>
    </row>
    <row r="101" spans="2:11" s="123" customFormat="1" hidden="1">
      <c r="B101" s="120" t="str">
        <f>IF(FN_MC!Y104="","*",FN_MC!Y104)</f>
        <v>*</v>
      </c>
      <c r="C101" s="121" t="str">
        <f>IF(FN_MC!B104="","*",FN_MC!B104)</f>
        <v>*</v>
      </c>
      <c r="D101" s="121" t="str">
        <f>IF(FN_MC!D104="","*",FN_MC!D104)</f>
        <v>*</v>
      </c>
      <c r="E101" s="121" t="str">
        <f>IF(FN_MC!H104="","*",FN_MC!H104)</f>
        <v>*</v>
      </c>
      <c r="F101" s="137" t="str">
        <f>IF(FN_MC!M104="","*",FN_MC!M104)</f>
        <v>-</v>
      </c>
      <c r="G101" s="121" t="str">
        <f>IF(FN_MC!I104="","*",FN_MC!I104)</f>
        <v>*</v>
      </c>
      <c r="H101" s="121" t="str">
        <f>IF(FN_MC!AB104="","*",FN_MC!AB104)</f>
        <v>*</v>
      </c>
      <c r="I101" s="121" t="str">
        <f>IF(FN_MC!AC104="","*",FN_MC!AC104)</f>
        <v>*</v>
      </c>
      <c r="J101" s="122" t="str">
        <f>IF(FN_MC!AA104="","*",FN_MC!AA104)</f>
        <v>*</v>
      </c>
      <c r="K101" s="134" t="str">
        <f>IF(FN_MC!AD104="","*",FN_MC!AD104)</f>
        <v>*</v>
      </c>
    </row>
    <row r="102" spans="2:11" s="123" customFormat="1" hidden="1">
      <c r="B102" s="120" t="str">
        <f>IF(FN_MC!Y105="","*",FN_MC!Y105)</f>
        <v>OPORTUNIDADE</v>
      </c>
      <c r="C102" s="121">
        <f>IF(FN_MC!B105="","*",FN_MC!B105)</f>
        <v>46000</v>
      </c>
      <c r="D102" s="121" t="str">
        <f>IF(FN_MC!D105="","*",FN_MC!D105)</f>
        <v>W70</v>
      </c>
      <c r="E102" s="121" t="str">
        <f>IF(FN_MC!H105="","*",FN_MC!H105)</f>
        <v>TGR2</v>
      </c>
      <c r="F102" s="137" t="str">
        <f>IF(FN_MC!M105="","*",FN_MC!M105)</f>
        <v>TGR-TBE</v>
      </c>
      <c r="G102" s="121" t="str">
        <f>IF(FN_MC!I105="","*",FN_MC!I105)</f>
        <v>TGR2</v>
      </c>
      <c r="H102" s="121" t="str">
        <f>IF(FN_MC!AB105="","*",FN_MC!AB105)</f>
        <v>FIXO</v>
      </c>
      <c r="I102" s="121" t="str">
        <f>IF(FN_MC!AC105="","*",FN_MC!AC105)</f>
        <v>ACIONAMENTO</v>
      </c>
      <c r="J102" s="122" t="str">
        <f>IF(FN_MC!AA105="","*",FN_MC!AA105)</f>
        <v>2 (Ênio+Daniel)</v>
      </c>
      <c r="K102" s="134">
        <f>IF(FN_MC!AD105="","*",FN_MC!AD105)</f>
        <v>0.35416666666666669</v>
      </c>
    </row>
    <row r="103" spans="2:11" s="123" customFormat="1" hidden="1">
      <c r="B103" s="120" t="str">
        <f>IF(FN_MC!Y106="","*",FN_MC!Y106)</f>
        <v>OPORTUNIDADE</v>
      </c>
      <c r="C103" s="121">
        <f>IF(FN_MC!B106="","*",FN_MC!B106)</f>
        <v>46000</v>
      </c>
      <c r="D103" s="121" t="str">
        <f>IF(FN_MC!D106="","*",FN_MC!D106)</f>
        <v>BRUNO (TF-525)</v>
      </c>
      <c r="E103" s="121" t="str">
        <f>IF(FN_MC!H106="","*",FN_MC!H106)</f>
        <v>440TVL</v>
      </c>
      <c r="F103" s="137" t="str">
        <f>IF(FN_MC!M106="","*",FN_MC!M106)</f>
        <v>TPC-TVL</v>
      </c>
      <c r="G103" s="121" t="str">
        <f>IF(FN_MC!I106="","*",FN_MC!I106)</f>
        <v>-</v>
      </c>
      <c r="H103" s="121" t="str">
        <f>IF(FN_MC!AB106="","*",FN_MC!AB106)</f>
        <v>-</v>
      </c>
      <c r="I103" s="121" t="str">
        <f>IF(FN_MC!AC106="","*",FN_MC!AC106)</f>
        <v>-</v>
      </c>
      <c r="J103" s="122" t="str">
        <f>IF(FN_MC!AA106="","*",FN_MC!AA106)</f>
        <v>-</v>
      </c>
      <c r="K103" s="134" t="str">
        <f>IF(FN_MC!AD106="","*",FN_MC!AD106)</f>
        <v>-</v>
      </c>
    </row>
    <row r="104" spans="2:11" s="123" customFormat="1" hidden="1">
      <c r="B104" s="120" t="str">
        <f>IF(FN_MC!Y107="","*",FN_MC!Y107)</f>
        <v>OPORTUNIDADE</v>
      </c>
      <c r="C104" s="121">
        <f>IF(FN_MC!B107="","*",FN_MC!B107)</f>
        <v>46000</v>
      </c>
      <c r="D104" s="121" t="str">
        <f>IF(FN_MC!D107="","*",FN_MC!D107)</f>
        <v>W48</v>
      </c>
      <c r="E104" s="121" t="str">
        <f>IF(FN_MC!H107="","*",FN_MC!H107)</f>
        <v>TOM2</v>
      </c>
      <c r="F104" s="137" t="str">
        <f>IF(FN_MC!M107="","*",FN_MC!M107)</f>
        <v>TSE-TBA</v>
      </c>
      <c r="G104" s="121" t="str">
        <f>IF(FN_MC!I107="","*",FN_MC!I107)</f>
        <v>TOM2</v>
      </c>
      <c r="H104" s="121" t="str">
        <f>IF(FN_MC!AB107="","*",FN_MC!AB107)</f>
        <v>FIXO</v>
      </c>
      <c r="I104" s="121" t="str">
        <f>IF(FN_MC!AC107="","*",FN_MC!AC107)</f>
        <v>ACIONAMENTO</v>
      </c>
      <c r="J104" s="122">
        <f>IF(FN_MC!AA107="","*",FN_MC!AA107)</f>
        <v>1</v>
      </c>
      <c r="K104" s="134">
        <f>IF(FN_MC!AD107="","*",FN_MC!AD107)</f>
        <v>0.3125</v>
      </c>
    </row>
    <row r="105" spans="2:11" s="123" customFormat="1" hidden="1">
      <c r="B105" s="120" t="str">
        <f>IF(FN_MC!Y108="","*",FN_MC!Y108)</f>
        <v>OPORTUNIDADE</v>
      </c>
      <c r="C105" s="121">
        <f>IF(FN_MC!B108="","*",FN_MC!B108)</f>
        <v>46000</v>
      </c>
      <c r="D105" s="121" t="str">
        <f>IF(FN_MC!D108="","*",FN_MC!D108)</f>
        <v>ELSON (TF-526)</v>
      </c>
      <c r="E105" s="121" t="str">
        <f>IF(FN_MC!H108="","*",FN_MC!H108)</f>
        <v>TMR326</v>
      </c>
      <c r="F105" s="137" t="str">
        <f>IF(FN_MC!M108="","*",FN_MC!M108)</f>
        <v>TMR-TLA</v>
      </c>
      <c r="G105" s="121" t="str">
        <f>IF(FN_MC!I108="","*",FN_MC!I108)</f>
        <v>-</v>
      </c>
      <c r="H105" s="121" t="str">
        <f>IF(FN_MC!AB108="","*",FN_MC!AB108)</f>
        <v>-</v>
      </c>
      <c r="I105" s="121" t="str">
        <f>IF(FN_MC!AC108="","*",FN_MC!AC108)</f>
        <v>-</v>
      </c>
      <c r="J105" s="122" t="str">
        <f>IF(FN_MC!AA108="","*",FN_MC!AA108)</f>
        <v>-</v>
      </c>
      <c r="K105" s="134" t="str">
        <f>IF(FN_MC!AD108="","*",FN_MC!AD108)</f>
        <v>-</v>
      </c>
    </row>
    <row r="106" spans="2:11" s="123" customFormat="1" hidden="1">
      <c r="B106" s="120" t="str">
        <f>IF(FN_MC!Y109="","*",FN_MC!Y109)</f>
        <v>OPORTUNIDADE</v>
      </c>
      <c r="C106" s="121">
        <f>IF(FN_MC!B109="","*",FN_MC!B109)</f>
        <v>46000</v>
      </c>
      <c r="D106" s="121" t="str">
        <f>IF(FN_MC!D109="","*",FN_MC!D109)</f>
        <v>A60</v>
      </c>
      <c r="E106" s="121" t="str">
        <f>IF(FN_MC!H109="","*",FN_MC!H109)</f>
        <v>TCS291</v>
      </c>
      <c r="F106" s="137" t="str">
        <f>IF(FN_MC!M109="","*",FN_MC!M109)</f>
        <v>TCS-TAG</v>
      </c>
      <c r="G106" s="121" t="str">
        <f>IF(FN_MC!I109="","*",FN_MC!I109)</f>
        <v>TAG</v>
      </c>
      <c r="H106" s="121" t="str">
        <f>IF(FN_MC!AB109="","*",FN_MC!AB109)</f>
        <v>FIXO</v>
      </c>
      <c r="I106" s="121" t="str">
        <f>IF(FN_MC!AC109="","*",FN_MC!AC109)</f>
        <v>ACIONAMENTO</v>
      </c>
      <c r="J106" s="122">
        <f>IF(FN_MC!AA109="","*",FN_MC!AA109)</f>
        <v>1</v>
      </c>
      <c r="K106" s="134">
        <f>IF(FN_MC!AD109="","*",FN_MC!AD109)</f>
        <v>0.29166666666666669</v>
      </c>
    </row>
    <row r="107" spans="2:11" s="123" customFormat="1" hidden="1">
      <c r="B107" s="120" t="str">
        <f>IF(FN_MC!Y110="","*",FN_MC!Y110)</f>
        <v>OPORTUNIDADE</v>
      </c>
      <c r="C107" s="121">
        <f>IF(FN_MC!B110="","*",FN_MC!B110)</f>
        <v>46000</v>
      </c>
      <c r="D107" s="121" t="str">
        <f>IF(FN_MC!D110="","*",FN_MC!D110)</f>
        <v>MOD FN</v>
      </c>
      <c r="E107" s="121" t="str">
        <f>IF(FN_MC!H110="","*",FN_MC!H110)</f>
        <v>-</v>
      </c>
      <c r="F107" s="137" t="str">
        <f>IF(FN_MC!M110="","*",FN_MC!M110)</f>
        <v>TID-TVI</v>
      </c>
      <c r="G107" s="121" t="str">
        <f>IF(FN_MC!I110="","*",FN_MC!I110)</f>
        <v>-</v>
      </c>
      <c r="H107" s="121" t="str">
        <f>IF(FN_MC!AB110="","*",FN_MC!AB110)</f>
        <v>-</v>
      </c>
      <c r="I107" s="121" t="str">
        <f>IF(FN_MC!AC110="","*",FN_MC!AC110)</f>
        <v>-</v>
      </c>
      <c r="J107" s="122" t="str">
        <f>IF(FN_MC!AA110="","*",FN_MC!AA110)</f>
        <v>-</v>
      </c>
      <c r="K107" s="134" t="str">
        <f>IF(FN_MC!AD110="","*",FN_MC!AD110)</f>
        <v>-</v>
      </c>
    </row>
    <row r="108" spans="2:11" s="123" customFormat="1" hidden="1">
      <c r="B108" s="120" t="str">
        <f>IF(FN_MC!Y111="","*",FN_MC!Y111)</f>
        <v>OPORTUNIDADE</v>
      </c>
      <c r="C108" s="121">
        <f>IF(FN_MC!B111="","*",FN_MC!B111)</f>
        <v>46000</v>
      </c>
      <c r="D108" s="121" t="str">
        <f>IF(FN_MC!D111="","*",FN_MC!D111)</f>
        <v>W50</v>
      </c>
      <c r="E108" s="121" t="str">
        <f>IF(FN_MC!H111="","*",FN_MC!H111)</f>
        <v xml:space="preserve">TCS2 </v>
      </c>
      <c r="F108" s="137" t="str">
        <f>IF(FN_MC!M111="","*",FN_MC!M111)</f>
        <v>TID-TVI</v>
      </c>
      <c r="G108" s="121" t="str">
        <f>IF(FN_MC!I111="","*",FN_MC!I111)</f>
        <v>TCS2</v>
      </c>
      <c r="H108" s="121" t="str">
        <f>IF(FN_MC!AB111="","*",FN_MC!AB111)</f>
        <v>FIXO</v>
      </c>
      <c r="I108" s="121" t="str">
        <f>IF(FN_MC!AC111="","*",FN_MC!AC111)</f>
        <v>ACIONAMENTO</v>
      </c>
      <c r="J108" s="122" t="str">
        <f>IF(FN_MC!AA111="","*",FN_MC!AA111)</f>
        <v>2 Alex e Maicon</v>
      </c>
      <c r="K108" s="134">
        <f>IF(FN_MC!AD111="","*",FN_MC!AD111)</f>
        <v>0.25</v>
      </c>
    </row>
    <row r="109" spans="2:11" s="123" customFormat="1" hidden="1">
      <c r="B109" s="120" t="str">
        <f>IF(FN_MC!Y112="","*",FN_MC!Y112)</f>
        <v>OPORTUNIDADE</v>
      </c>
      <c r="C109" s="121">
        <f>IF(FN_MC!B112="","*",FN_MC!B112)</f>
        <v>46000</v>
      </c>
      <c r="D109" s="121" t="str">
        <f>IF(FN_MC!D112="","*",FN_MC!D112)</f>
        <v>V86</v>
      </c>
      <c r="E109" s="121" t="str">
        <f>IF(FN_MC!H112="","*",FN_MC!H112)</f>
        <v>TID2</v>
      </c>
      <c r="F109" s="137" t="str">
        <f>IF(FN_MC!M112="","*",FN_MC!M112)</f>
        <v>TID-TVI</v>
      </c>
      <c r="G109" s="121" t="str">
        <f>IF(FN_MC!I112="","*",FN_MC!I112)</f>
        <v>TID2</v>
      </c>
      <c r="H109" s="121" t="str">
        <f>IF(FN_MC!AB112="","*",FN_MC!AB112)</f>
        <v>FIXO</v>
      </c>
      <c r="I109" s="121" t="str">
        <f>IF(FN_MC!AC112="","*",FN_MC!AC112)</f>
        <v>ACIONAMENTO</v>
      </c>
      <c r="J109" s="122">
        <f>IF(FN_MC!AA112="","*",FN_MC!AA112)</f>
        <v>1</v>
      </c>
      <c r="K109" s="134">
        <f>IF(FN_MC!AD112="","*",FN_MC!AD112)</f>
        <v>0.39583333333333331</v>
      </c>
    </row>
    <row r="110" spans="2:11" s="123" customFormat="1" hidden="1">
      <c r="B110" s="120" t="str">
        <f>IF(FN_MC!Y113="","*",FN_MC!Y113)</f>
        <v>OPORTUNIDADE</v>
      </c>
      <c r="C110" s="121">
        <f>IF(FN_MC!B113="","*",FN_MC!B113)</f>
        <v>46000</v>
      </c>
      <c r="D110" s="121" t="str">
        <f>IF(FN_MC!D113="","*",FN_MC!D113)</f>
        <v>FRANCISCO (TF-670)</v>
      </c>
      <c r="E110" s="121" t="str">
        <f>IF(FN_MC!H113="","*",FN_MC!H113)</f>
        <v>TIN1</v>
      </c>
      <c r="F110" s="137" t="str">
        <f>IF(FN_MC!M113="","*",FN_MC!M113)</f>
        <v>TIN</v>
      </c>
      <c r="G110" s="121" t="str">
        <f>IF(FN_MC!I113="","*",FN_MC!I113)</f>
        <v>-</v>
      </c>
      <c r="H110" s="121" t="str">
        <f>IF(FN_MC!AB113="","*",FN_MC!AB113)</f>
        <v>-</v>
      </c>
      <c r="I110" s="121" t="str">
        <f>IF(FN_MC!AC113="","*",FN_MC!AC113)</f>
        <v>-</v>
      </c>
      <c r="J110" s="122" t="str">
        <f>IF(FN_MC!AA113="","*",FN_MC!AA113)</f>
        <v>-</v>
      </c>
      <c r="K110" s="134" t="str">
        <f>IF(FN_MC!AD113="","*",FN_MC!AD113)</f>
        <v>-</v>
      </c>
    </row>
    <row r="111" spans="2:11" s="123" customFormat="1" hidden="1">
      <c r="B111" s="120" t="str">
        <f>IF(FN_MC!Y114="","*",FN_MC!Y114)</f>
        <v>OPORTUNIDADE</v>
      </c>
      <c r="C111" s="121">
        <f>IF(FN_MC!B114="","*",FN_MC!B114)</f>
        <v>46000</v>
      </c>
      <c r="D111" s="121" t="str">
        <f>IF(FN_MC!D114="","*",FN_MC!D114)</f>
        <v>ANISIO (TF-514)</v>
      </c>
      <c r="E111" s="121" t="str">
        <f>IF(FN_MC!H114="","*",FN_MC!H114)</f>
        <v>TAP2</v>
      </c>
      <c r="F111" s="137" t="str">
        <f>IF(FN_MC!M114="","*",FN_MC!M114)</f>
        <v>TAP</v>
      </c>
      <c r="G111" s="121" t="str">
        <f>IF(FN_MC!I114="","*",FN_MC!I114)</f>
        <v>-</v>
      </c>
      <c r="H111" s="121" t="str">
        <f>IF(FN_MC!AB114="","*",FN_MC!AB114)</f>
        <v>-</v>
      </c>
      <c r="I111" s="121" t="str">
        <f>IF(FN_MC!AC114="","*",FN_MC!AC114)</f>
        <v>-</v>
      </c>
      <c r="J111" s="122" t="str">
        <f>IF(FN_MC!AA114="","*",FN_MC!AA114)</f>
        <v>-</v>
      </c>
      <c r="K111" s="134" t="str">
        <f>IF(FN_MC!AD114="","*",FN_MC!AD114)</f>
        <v>-</v>
      </c>
    </row>
    <row r="112" spans="2:11" s="123" customFormat="1" hidden="1">
      <c r="B112" s="120" t="str">
        <f>IF(FN_MC!Y115="","*",FN_MC!Y115)</f>
        <v>OPORTUNIDADE</v>
      </c>
      <c r="C112" s="121">
        <f>IF(FN_MC!B115="","*",FN_MC!B115)</f>
        <v>46000</v>
      </c>
      <c r="D112" s="121" t="str">
        <f>IF(FN_MC!D115="","*",FN_MC!D115)</f>
        <v>V42</v>
      </c>
      <c r="E112" s="121" t="str">
        <f>IF(FN_MC!H115="","*",FN_MC!H115)</f>
        <v>ZGT1</v>
      </c>
      <c r="F112" s="137" t="str">
        <f>IF(FN_MC!M115="","*",FN_MC!M115)</f>
        <v>ZGT-ZXE</v>
      </c>
      <c r="G112" s="121" t="str">
        <f>IF(FN_MC!I115="","*",FN_MC!I115)</f>
        <v>ZGT1</v>
      </c>
      <c r="H112" s="121" t="str">
        <f>IF(FN_MC!AB115="","*",FN_MC!AB115)</f>
        <v>FIXO</v>
      </c>
      <c r="I112" s="121" t="str">
        <f>IF(FN_MC!AC115="","*",FN_MC!AC115)</f>
        <v>ACIONAMENTO</v>
      </c>
      <c r="J112" s="122">
        <f>IF(FN_MC!AA115="","*",FN_MC!AA115)</f>
        <v>1</v>
      </c>
      <c r="K112" s="134">
        <f>IF(FN_MC!AD115="","*",FN_MC!AD115)</f>
        <v>0.3125</v>
      </c>
    </row>
    <row r="113" spans="2:11" s="123" customFormat="1" hidden="1">
      <c r="B113" s="120" t="str">
        <f>IF(FN_MC!Y116="","*",FN_MC!Y116)</f>
        <v>OPORTUNIDADE</v>
      </c>
      <c r="C113" s="121">
        <f>IF(FN_MC!B116="","*",FN_MC!B116)</f>
        <v>46000</v>
      </c>
      <c r="D113" s="121" t="str">
        <f>IF(FN_MC!D116="","*",FN_MC!D116)</f>
        <v>E17</v>
      </c>
      <c r="E113" s="121" t="str">
        <f>IF(FN_MC!H116="","*",FN_MC!H116)</f>
        <v>ZDK1</v>
      </c>
      <c r="F113" s="137" t="str">
        <f>IF(FN_MC!M116="","*",FN_MC!M116)</f>
        <v>ZDK-ZVT</v>
      </c>
      <c r="G113" s="121" t="str">
        <f>IF(FN_MC!I116="","*",FN_MC!I116)</f>
        <v>ZDK1</v>
      </c>
      <c r="H113" s="121" t="str">
        <f>IF(FN_MC!AB116="","*",FN_MC!AB116)</f>
        <v>FIXO</v>
      </c>
      <c r="I113" s="121" t="str">
        <f>IF(FN_MC!AC116="","*",FN_MC!AC116)</f>
        <v>ACIONAMENTO</v>
      </c>
      <c r="J113" s="122" t="str">
        <f>IF(FN_MC!AA116="","*",FN_MC!AA116)</f>
        <v>-</v>
      </c>
      <c r="K113" s="134" t="str">
        <f>IF(FN_MC!AD116="","*",FN_MC!AD116)</f>
        <v>-</v>
      </c>
    </row>
    <row r="114" spans="2:11" s="123" customFormat="1" hidden="1">
      <c r="B114" s="120" t="str">
        <f>IF(FN_MC!Y117="","*",FN_MC!Y117)</f>
        <v>OPORTUNIDADE</v>
      </c>
      <c r="C114" s="121">
        <f>IF(FN_MC!B117="","*",FN_MC!B117)</f>
        <v>46000</v>
      </c>
      <c r="D114" s="121" t="str">
        <f>IF(FN_MC!D117="","*",FN_MC!D117)</f>
        <v>A74</v>
      </c>
      <c r="E114" s="121" t="str">
        <f>IF(FN_MC!H117="","*",FN_MC!H117)</f>
        <v>ZTP</v>
      </c>
      <c r="F114" s="137" t="str">
        <f>IF(FN_MC!M117="","*",FN_MC!M117)</f>
        <v>ZTP-ZBO</v>
      </c>
      <c r="G114" s="121" t="str">
        <f>IF(FN_MC!I117="","*",FN_MC!I117)</f>
        <v>ZBO</v>
      </c>
      <c r="H114" s="121" t="str">
        <f>IF(FN_MC!AB117="","*",FN_MC!AB117)</f>
        <v>FIXO</v>
      </c>
      <c r="I114" s="121" t="str">
        <f>IF(FN_MC!AC117="","*",FN_MC!AC117)</f>
        <v>ACIONAMENTO</v>
      </c>
      <c r="J114" s="122" t="str">
        <f>IF(FN_MC!AA117="","*",FN_MC!AA117)</f>
        <v>-</v>
      </c>
      <c r="K114" s="134" t="str">
        <f>IF(FN_MC!AD117="","*",FN_MC!AD117)</f>
        <v>-</v>
      </c>
    </row>
    <row r="115" spans="2:11" s="123" customFormat="1" hidden="1">
      <c r="B115" s="120" t="str">
        <f>IF(FN_MC!Y118="","*",FN_MC!Y118)</f>
        <v>OPORTUNIDADE</v>
      </c>
      <c r="C115" s="121">
        <f>IF(FN_MC!B118="","*",FN_MC!B118)</f>
        <v>46000</v>
      </c>
      <c r="D115" s="121" t="str">
        <f>IF(FN_MC!D118="","*",FN_MC!D118)</f>
        <v>A13</v>
      </c>
      <c r="E115" s="121" t="str">
        <f>IF(FN_MC!H118="","*",FN_MC!H118)</f>
        <v>PPN</v>
      </c>
      <c r="F115" s="137" t="str">
        <f>IF(FN_MC!M118="","*",FN_MC!M118)</f>
        <v>PPN</v>
      </c>
      <c r="G115" s="121" t="str">
        <f>IF(FN_MC!I118="","*",FN_MC!I118)</f>
        <v>PFI</v>
      </c>
      <c r="H115" s="121" t="str">
        <f>IF(FN_MC!AB118="","*",FN_MC!AB118)</f>
        <v>FIXO</v>
      </c>
      <c r="I115" s="121" t="str">
        <f>IF(FN_MC!AC118="","*",FN_MC!AC118)</f>
        <v>ACIONAMENTO</v>
      </c>
      <c r="J115" s="122" t="str">
        <f>IF(FN_MC!AA118="","*",FN_MC!AA118)</f>
        <v>-</v>
      </c>
      <c r="K115" s="134" t="str">
        <f>IF(FN_MC!AD118="","*",FN_MC!AD118)</f>
        <v>-</v>
      </c>
    </row>
    <row r="116" spans="2:11" s="123" customFormat="1" hidden="1">
      <c r="B116" s="120" t="str">
        <f>IF(FN_MC!Y119="","*",FN_MC!Y119)</f>
        <v>OPORTUNIDADE</v>
      </c>
      <c r="C116" s="121">
        <f>IF(FN_MC!B119="","*",FN_MC!B119)</f>
        <v>46000</v>
      </c>
      <c r="D116" s="121" t="str">
        <f>IF(FN_MC!D119="","*",FN_MC!D119)</f>
        <v>A10</v>
      </c>
      <c r="E116" s="121" t="str">
        <f>IF(FN_MC!H119="","*",FN_MC!H119)</f>
        <v>PNN2</v>
      </c>
      <c r="F116" s="137" t="str">
        <f>IF(FN_MC!M119="","*",FN_MC!M119)</f>
        <v>PNN-PCB</v>
      </c>
      <c r="G116" s="121" t="str">
        <f>IF(FN_MC!I119="","*",FN_MC!I119)</f>
        <v>PNN</v>
      </c>
      <c r="H116" s="121" t="str">
        <f>IF(FN_MC!AB119="","*",FN_MC!AB119)</f>
        <v>FIXO</v>
      </c>
      <c r="I116" s="121" t="str">
        <f>IF(FN_MC!AC119="","*",FN_MC!AC119)</f>
        <v>ACIONAMENTO</v>
      </c>
      <c r="J116" s="122">
        <f>IF(FN_MC!AA119="","*",FN_MC!AA119)</f>
        <v>1</v>
      </c>
      <c r="K116" s="134">
        <f>IF(FN_MC!AD119="","*",FN_MC!AD119)</f>
        <v>0.29166666666666669</v>
      </c>
    </row>
    <row r="117" spans="2:11" s="123" customFormat="1" hidden="1">
      <c r="B117" s="120" t="str">
        <f>IF(FN_MC!Y120="","*",FN_MC!Y120)</f>
        <v>*</v>
      </c>
      <c r="C117" s="121" t="str">
        <f>IF(FN_MC!B120="","*",FN_MC!B120)</f>
        <v>*</v>
      </c>
      <c r="D117" s="121" t="str">
        <f>IF(FN_MC!D120="","*",FN_MC!D120)</f>
        <v>*</v>
      </c>
      <c r="E117" s="121" t="str">
        <f>IF(FN_MC!H120="","*",FN_MC!H120)</f>
        <v>*</v>
      </c>
      <c r="F117" s="137" t="str">
        <f>IF(FN_MC!M120="","*",FN_MC!M120)</f>
        <v>-</v>
      </c>
      <c r="G117" s="121" t="str">
        <f>IF(FN_MC!I120="","*",FN_MC!I120)</f>
        <v>*</v>
      </c>
      <c r="H117" s="121" t="str">
        <f>IF(FN_MC!AB120="","*",FN_MC!AB120)</f>
        <v>*</v>
      </c>
      <c r="I117" s="121" t="str">
        <f>IF(FN_MC!AC120="","*",FN_MC!AC120)</f>
        <v>*</v>
      </c>
      <c r="J117" s="122" t="str">
        <f>IF(FN_MC!AA120="","*",FN_MC!AA120)</f>
        <v>*</v>
      </c>
      <c r="K117" s="134" t="str">
        <f>IF(FN_MC!AD120="","*",FN_MC!AD120)</f>
        <v>*</v>
      </c>
    </row>
    <row r="118" spans="2:11" s="123" customFormat="1" hidden="1">
      <c r="B118" s="120" t="str">
        <f>IF(FN_MC!Y121="","*",FN_MC!Y121)</f>
        <v>*</v>
      </c>
      <c r="C118" s="121" t="str">
        <f>IF(FN_MC!B121="","*",FN_MC!B121)</f>
        <v>*</v>
      </c>
      <c r="D118" s="121" t="str">
        <f>IF(FN_MC!D121="","*",FN_MC!D121)</f>
        <v>*</v>
      </c>
      <c r="E118" s="121" t="str">
        <f>IF(FN_MC!H121="","*",FN_MC!H121)</f>
        <v>*</v>
      </c>
      <c r="F118" s="137" t="str">
        <f>IF(FN_MC!M121="","*",FN_MC!M121)</f>
        <v>-</v>
      </c>
      <c r="G118" s="121" t="str">
        <f>IF(FN_MC!I121="","*",FN_MC!I121)</f>
        <v>*</v>
      </c>
      <c r="H118" s="121" t="str">
        <f>IF(FN_MC!AB121="","*",FN_MC!AB121)</f>
        <v>*</v>
      </c>
      <c r="I118" s="121" t="str">
        <f>IF(FN_MC!AC121="","*",FN_MC!AC121)</f>
        <v>*</v>
      </c>
      <c r="J118" s="122" t="str">
        <f>IF(FN_MC!AA121="","*",FN_MC!AA121)</f>
        <v>*</v>
      </c>
      <c r="K118" s="134" t="str">
        <f>IF(FN_MC!AD121="","*",FN_MC!AD121)</f>
        <v>*</v>
      </c>
    </row>
    <row r="119" spans="2:11" s="123" customFormat="1" hidden="1">
      <c r="B119" s="120" t="str">
        <f>IF(FN_MC!Y122="","*",FN_MC!Y122)</f>
        <v>*</v>
      </c>
      <c r="C119" s="121">
        <f>IF(FN_MC!B122="","*",FN_MC!B122)</f>
        <v>46001</v>
      </c>
      <c r="D119" s="121" t="str">
        <f>IF(FN_MC!D122="","*",FN_MC!D122)</f>
        <v>A60</v>
      </c>
      <c r="E119" s="121" t="str">
        <f>IF(FN_MC!H122="","*",FN_MC!H122)</f>
        <v>TIQ</v>
      </c>
      <c r="F119" s="137" t="str">
        <f>IF(FN_MC!M122="","*",FN_MC!M122)</f>
        <v>TIQ-TRO</v>
      </c>
      <c r="G119" s="121" t="str">
        <f>IF(FN_MC!I122="","*",FN_MC!I122)</f>
        <v>TRO</v>
      </c>
      <c r="H119" s="121" t="str">
        <f>IF(FN_MC!AB122="","*",FN_MC!AB122)</f>
        <v>FIXO</v>
      </c>
      <c r="I119" s="121" t="str">
        <f>IF(FN_MC!AC122="","*",FN_MC!AC122)</f>
        <v>ACIONAMENTO</v>
      </c>
      <c r="J119" s="122">
        <f>IF(FN_MC!AA122="","*",FN_MC!AA122)</f>
        <v>1</v>
      </c>
      <c r="K119" s="134">
        <f>IF(FN_MC!AD122="","*",FN_MC!AD122)</f>
        <v>0.29166666666666669</v>
      </c>
    </row>
    <row r="120" spans="2:11" s="123" customFormat="1" hidden="1">
      <c r="B120" s="120" t="str">
        <f>IF(FN_MC!Y123="","*",FN_MC!Y123)</f>
        <v>*</v>
      </c>
      <c r="C120" s="121" t="str">
        <f>IF(FN_MC!B123="","*",FN_MC!B123)</f>
        <v>*</v>
      </c>
      <c r="D120" s="121" t="str">
        <f>IF(FN_MC!D123="","*",FN_MC!D123)</f>
        <v>W70</v>
      </c>
      <c r="E120" s="121" t="str">
        <f>IF(FN_MC!H123="","*",FN_MC!H123)</f>
        <v>TAG</v>
      </c>
      <c r="F120" s="137" t="str">
        <f>IF(FN_MC!M123="","*",FN_MC!M123)</f>
        <v>TGR</v>
      </c>
      <c r="G120" s="121" t="str">
        <f>IF(FN_MC!I123="","*",FN_MC!I123)</f>
        <v>TAG</v>
      </c>
      <c r="H120" s="121" t="str">
        <f>IF(FN_MC!AB123="","*",FN_MC!AB123)</f>
        <v>FIXO</v>
      </c>
      <c r="I120" s="121" t="str">
        <f>IF(FN_MC!AC123="","*",FN_MC!AC123)</f>
        <v>ACIONAMENTO</v>
      </c>
      <c r="J120" s="122" t="str">
        <f>IF(FN_MC!AA123="","*",FN_MC!AA123)</f>
        <v>2 (Ênio+Daniel)</v>
      </c>
      <c r="K120" s="134">
        <f>IF(FN_MC!AD123="","*",FN_MC!AD123)</f>
        <v>0.35416666666666669</v>
      </c>
    </row>
    <row r="121" spans="2:11" s="123" customFormat="1" hidden="1">
      <c r="B121" s="120" t="str">
        <f>IF(FN_MC!Y124="","*",FN_MC!Y124)</f>
        <v>*</v>
      </c>
      <c r="C121" s="121">
        <f>IF(FN_MC!B124="","*",FN_MC!B124)</f>
        <v>46001</v>
      </c>
      <c r="D121" s="121" t="str">
        <f>IF(FN_MC!D124="","*",FN_MC!D124)</f>
        <v>BRUNO (TF-525)</v>
      </c>
      <c r="E121" s="121" t="str">
        <f>IF(FN_MC!H124="","*",FN_MC!H124)</f>
        <v>440TVL</v>
      </c>
      <c r="F121" s="137" t="str">
        <f>IF(FN_MC!M124="","*",FN_MC!M124)</f>
        <v>TPC-TVL</v>
      </c>
      <c r="G121" s="121" t="str">
        <f>IF(FN_MC!I124="","*",FN_MC!I124)</f>
        <v>-</v>
      </c>
      <c r="H121" s="121" t="str">
        <f>IF(FN_MC!AB124="","*",FN_MC!AB124)</f>
        <v>-</v>
      </c>
      <c r="I121" s="121" t="str">
        <f>IF(FN_MC!AC124="","*",FN_MC!AC124)</f>
        <v>-</v>
      </c>
      <c r="J121" s="122" t="str">
        <f>IF(FN_MC!AA124="","*",FN_MC!AA124)</f>
        <v>-</v>
      </c>
      <c r="K121" s="134" t="str">
        <f>IF(FN_MC!AD124="","*",FN_MC!AD124)</f>
        <v>-</v>
      </c>
    </row>
    <row r="122" spans="2:11" s="123" customFormat="1" hidden="1">
      <c r="B122" s="120" t="str">
        <f>IF(FN_MC!Y125="","*",FN_MC!Y125)</f>
        <v>*</v>
      </c>
      <c r="C122" s="121">
        <f>IF(FN_MC!B125="","*",FN_MC!B125)</f>
        <v>46001</v>
      </c>
      <c r="D122" s="121" t="str">
        <f>IF(FN_MC!D125="","*",FN_MC!D125)</f>
        <v>ELSON (TF-526)</v>
      </c>
      <c r="E122" s="121" t="str">
        <f>IF(FN_MC!H125="","*",FN_MC!H125)</f>
        <v>TMR326</v>
      </c>
      <c r="F122" s="137" t="str">
        <f>IF(FN_MC!M125="","*",FN_MC!M125)</f>
        <v>TMR-TLA</v>
      </c>
      <c r="G122" s="121" t="str">
        <f>IF(FN_MC!I125="","*",FN_MC!I125)</f>
        <v>-</v>
      </c>
      <c r="H122" s="121" t="str">
        <f>IF(FN_MC!AB125="","*",FN_MC!AB125)</f>
        <v>-</v>
      </c>
      <c r="I122" s="121" t="str">
        <f>IF(FN_MC!AC125="","*",FN_MC!AC125)</f>
        <v>-</v>
      </c>
      <c r="J122" s="122" t="str">
        <f>IF(FN_MC!AA125="","*",FN_MC!AA125)</f>
        <v>-</v>
      </c>
      <c r="K122" s="134" t="str">
        <f>IF(FN_MC!AD125="","*",FN_MC!AD125)</f>
        <v>-</v>
      </c>
    </row>
    <row r="123" spans="2:11" s="123" customFormat="1" hidden="1">
      <c r="B123" s="120" t="str">
        <f>IF(FN_MC!Y126="","*",FN_MC!Y126)</f>
        <v>*</v>
      </c>
      <c r="C123" s="121">
        <f>IF(FN_MC!B126="","*",FN_MC!B126)</f>
        <v>46001</v>
      </c>
      <c r="D123" s="121" t="str">
        <f>IF(FN_MC!D126="","*",FN_MC!D126)</f>
        <v>MOD FN</v>
      </c>
      <c r="E123" s="121" t="str">
        <f>IF(FN_MC!H126="","*",FN_MC!H126)</f>
        <v>-</v>
      </c>
      <c r="F123" s="137" t="str">
        <f>IF(FN_MC!M126="","*",FN_MC!M126)</f>
        <v>TID-TVI</v>
      </c>
      <c r="G123" s="121" t="str">
        <f>IF(FN_MC!I126="","*",FN_MC!I126)</f>
        <v>-</v>
      </c>
      <c r="H123" s="121" t="str">
        <f>IF(FN_MC!AB126="","*",FN_MC!AB126)</f>
        <v>-</v>
      </c>
      <c r="I123" s="121" t="str">
        <f>IF(FN_MC!AC126="","*",FN_MC!AC126)</f>
        <v>-</v>
      </c>
      <c r="J123" s="122" t="str">
        <f>IF(FN_MC!AA126="","*",FN_MC!AA126)</f>
        <v>-</v>
      </c>
      <c r="K123" s="134" t="str">
        <f>IF(FN_MC!AD126="","*",FN_MC!AD126)</f>
        <v>-</v>
      </c>
    </row>
    <row r="124" spans="2:11" s="123" customFormat="1" hidden="1">
      <c r="B124" s="120" t="str">
        <f>IF(FN_MC!Y127="","*",FN_MC!Y127)</f>
        <v>*</v>
      </c>
      <c r="C124" s="121">
        <f>IF(FN_MC!B127="","*",FN_MC!B127)</f>
        <v>46001</v>
      </c>
      <c r="D124" s="121" t="str">
        <f>IF(FN_MC!D127="","*",FN_MC!D127)</f>
        <v>W50</v>
      </c>
      <c r="E124" s="121" t="str">
        <f>IF(FN_MC!H127="","*",FN_MC!H127)</f>
        <v xml:space="preserve">TCS2 </v>
      </c>
      <c r="F124" s="137" t="str">
        <f>IF(FN_MC!M127="","*",FN_MC!M127)</f>
        <v>TID-TVI</v>
      </c>
      <c r="G124" s="121" t="str">
        <f>IF(FN_MC!I127="","*",FN_MC!I127)</f>
        <v>TCS2</v>
      </c>
      <c r="H124" s="121" t="str">
        <f>IF(FN_MC!AB127="","*",FN_MC!AB127)</f>
        <v>FIXO</v>
      </c>
      <c r="I124" s="121" t="str">
        <f>IF(FN_MC!AC127="","*",FN_MC!AC127)</f>
        <v>ACIONAMENTO</v>
      </c>
      <c r="J124" s="122" t="str">
        <f>IF(FN_MC!AA127="","*",FN_MC!AA127)</f>
        <v>2 Alex e Maicon</v>
      </c>
      <c r="K124" s="134">
        <f>IF(FN_MC!AD127="","*",FN_MC!AD127)</f>
        <v>0.25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V86</v>
      </c>
      <c r="E125" s="121" t="str">
        <f>IF(FN_MC!H128="","*",FN_MC!H128)</f>
        <v>TID2</v>
      </c>
      <c r="F125" s="137" t="str">
        <f>IF(FN_MC!M128="","*",FN_MC!M128)</f>
        <v>TID-TVI</v>
      </c>
      <c r="G125" s="121" t="str">
        <f>IF(FN_MC!I128="","*",FN_MC!I128)</f>
        <v>TID2</v>
      </c>
      <c r="H125" s="121" t="str">
        <f>IF(FN_MC!AB128="","*",FN_MC!AB128)</f>
        <v>FIXO</v>
      </c>
      <c r="I125" s="121" t="str">
        <f>IF(FN_MC!AC128="","*",FN_MC!AC128)</f>
        <v>ACIONAMENTO</v>
      </c>
      <c r="J125" s="122">
        <f>IF(FN_MC!AA128="","*",FN_MC!AA128)</f>
        <v>1</v>
      </c>
      <c r="K125" s="134">
        <f>IF(FN_MC!AD128="","*",FN_MC!AD128)</f>
        <v>0.39583333333333331</v>
      </c>
    </row>
    <row r="126" spans="2:11" s="123" customFormat="1" hidden="1">
      <c r="B126" s="120" t="str">
        <f>IF(FN_MC!Y129="","*",FN_MC!Y129)</f>
        <v>*</v>
      </c>
      <c r="C126" s="121">
        <f>IF(FN_MC!B129="","*",FN_MC!B129)</f>
        <v>46001</v>
      </c>
      <c r="D126" s="121" t="str">
        <f>IF(FN_MC!D129="","*",FN_MC!D129)</f>
        <v>FRANCISCO (TF-670)</v>
      </c>
      <c r="E126" s="121" t="str">
        <f>IF(FN_MC!H129="","*",FN_MC!H129)</f>
        <v>TIN1</v>
      </c>
      <c r="F126" s="137" t="str">
        <f>IF(FN_MC!M129="","*",FN_MC!M129)</f>
        <v>TIN</v>
      </c>
      <c r="G126" s="121" t="str">
        <f>IF(FN_MC!I129="","*",FN_MC!I129)</f>
        <v>-</v>
      </c>
      <c r="H126" s="121" t="str">
        <f>IF(FN_MC!AB129="","*",FN_MC!AB129)</f>
        <v>-</v>
      </c>
      <c r="I126" s="121" t="str">
        <f>IF(FN_MC!AC129="","*",FN_MC!AC129)</f>
        <v>-</v>
      </c>
      <c r="J126" s="122" t="str">
        <f>IF(FN_MC!AA129="","*",FN_MC!AA129)</f>
        <v>-</v>
      </c>
      <c r="K126" s="134" t="str">
        <f>IF(FN_MC!AD129="","*",FN_MC!AD129)</f>
        <v>-</v>
      </c>
    </row>
    <row r="127" spans="2:11" s="123" customFormat="1" hidden="1">
      <c r="B127" s="120" t="str">
        <f>IF(FN_MC!Y130="","*",FN_MC!Y130)</f>
        <v>*</v>
      </c>
      <c r="C127" s="121">
        <f>IF(FN_MC!B130="","*",FN_MC!B130)</f>
        <v>46001</v>
      </c>
      <c r="D127" s="121" t="str">
        <f>IF(FN_MC!D130="","*",FN_MC!D130)</f>
        <v>ANISIO (TF-514)</v>
      </c>
      <c r="E127" s="121" t="str">
        <f>IF(FN_MC!H130="","*",FN_MC!H130)</f>
        <v>TAP2</v>
      </c>
      <c r="F127" s="137" t="str">
        <f>IF(FN_MC!M130="","*",FN_MC!M130)</f>
        <v>TAP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 hidden="1">
      <c r="B128" s="120" t="str">
        <f>IF(FN_MC!Y131="","*",FN_MC!Y131)</f>
        <v>*</v>
      </c>
      <c r="C128" s="121">
        <f>IF(FN_MC!B131="","*",FN_MC!B131)</f>
        <v>46001</v>
      </c>
      <c r="D128" s="121" t="str">
        <f>IF(FN_MC!D131="","*",FN_MC!D131)</f>
        <v>V42</v>
      </c>
      <c r="E128" s="121" t="str">
        <f>IF(FN_MC!H131="","*",FN_MC!H131)</f>
        <v>ZGT1</v>
      </c>
      <c r="F128" s="137" t="str">
        <f>IF(FN_MC!M131="","*",FN_MC!M131)</f>
        <v>ZGT-ZXE</v>
      </c>
      <c r="G128" s="121" t="str">
        <f>IF(FN_MC!I131="","*",FN_MC!I131)</f>
        <v>ZGT1</v>
      </c>
      <c r="H128" s="121" t="str">
        <f>IF(FN_MC!AB131="","*",FN_MC!AB131)</f>
        <v>FIXO</v>
      </c>
      <c r="I128" s="121" t="str">
        <f>IF(FN_MC!AC131="","*",FN_MC!AC131)</f>
        <v>ACIONAMENTO</v>
      </c>
      <c r="J128" s="122">
        <f>IF(FN_MC!AA131="","*",FN_MC!AA131)</f>
        <v>1</v>
      </c>
      <c r="K128" s="134">
        <f>IF(FN_MC!AD131="","*",FN_MC!AD131)</f>
        <v>0.3125</v>
      </c>
    </row>
    <row r="129" spans="2:11" s="123" customFormat="1" hidden="1">
      <c r="B129" s="120" t="str">
        <f>IF(FN_MC!Y132="","*",FN_MC!Y132)</f>
        <v>*</v>
      </c>
      <c r="C129" s="121">
        <f>IF(FN_MC!B132="","*",FN_MC!B132)</f>
        <v>46001</v>
      </c>
      <c r="D129" s="121" t="str">
        <f>IF(FN_MC!D132="","*",FN_MC!D132)</f>
        <v>E17</v>
      </c>
      <c r="E129" s="121" t="str">
        <f>IF(FN_MC!H132="","*",FN_MC!H132)</f>
        <v>ZDK1</v>
      </c>
      <c r="F129" s="137" t="str">
        <f>IF(FN_MC!M132="","*",FN_MC!M132)</f>
        <v>ZDK-ZVT</v>
      </c>
      <c r="G129" s="121" t="str">
        <f>IF(FN_MC!I132="","*",FN_MC!I132)</f>
        <v>ZDK1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 t="str">
        <f>IF(FN_MC!AA132="","*",FN_MC!AA132)</f>
        <v>-</v>
      </c>
      <c r="K129" s="134">
        <f>IF(FN_MC!AD132="","*",FN_MC!AD132)</f>
        <v>0.33333333333333331</v>
      </c>
    </row>
    <row r="130" spans="2:11" s="123" customFormat="1" hidden="1">
      <c r="B130" s="120" t="str">
        <f>IF(FN_MC!Y133="","*",FN_MC!Y133)</f>
        <v>*</v>
      </c>
      <c r="C130" s="121">
        <f>IF(FN_MC!B133="","*",FN_MC!B133)</f>
        <v>46001</v>
      </c>
      <c r="D130" s="121" t="str">
        <f>IF(FN_MC!D133="","*",FN_MC!D133)</f>
        <v>A13</v>
      </c>
      <c r="E130" s="121" t="str">
        <f>IF(FN_MC!H133="","*",FN_MC!H133)</f>
        <v>PEN</v>
      </c>
      <c r="F130" s="137" t="str">
        <f>IF(FN_MC!M133="","*",FN_MC!M133)</f>
        <v>PEN-PUR</v>
      </c>
      <c r="G130" s="121" t="str">
        <f>IF(FN_MC!I133="","*",FN_MC!I133)</f>
        <v>PUR</v>
      </c>
      <c r="H130" s="121" t="str">
        <f>IF(FN_MC!AB133="","*",FN_MC!AB133)</f>
        <v>FIXO</v>
      </c>
      <c r="I130" s="121" t="str">
        <f>IF(FN_MC!AC133="","*",FN_MC!AC133)</f>
        <v>ACIONAMENTO</v>
      </c>
      <c r="J130" s="122" t="str">
        <f>IF(FN_MC!AA133="","*",FN_MC!AA133)</f>
        <v>-</v>
      </c>
      <c r="K130" s="134" t="str">
        <f>IF(FN_MC!AD133="","*",FN_MC!AD133)</f>
        <v>-</v>
      </c>
    </row>
    <row r="131" spans="2:11" s="123" customFormat="1" hidden="1">
      <c r="B131" s="120" t="str">
        <f>IF(FN_MC!Y134="","*",FN_MC!Y134)</f>
        <v>*</v>
      </c>
      <c r="C131" s="121" t="str">
        <f>IF(FN_MC!B134="","*",FN_MC!B134)</f>
        <v>*</v>
      </c>
      <c r="D131" s="121" t="str">
        <f>IF(FN_MC!D134="","*",FN_MC!D134)</f>
        <v>*</v>
      </c>
      <c r="E131" s="121" t="str">
        <f>IF(FN_MC!H134="","*",FN_MC!H134)</f>
        <v>*</v>
      </c>
      <c r="F131" s="137" t="str">
        <f>IF(FN_MC!M134="","*",FN_MC!M134)</f>
        <v>-</v>
      </c>
      <c r="G131" s="121" t="str">
        <f>IF(FN_MC!I134="","*",FN_MC!I134)</f>
        <v>*</v>
      </c>
      <c r="H131" s="121" t="str">
        <f>IF(FN_MC!AB134="","*",FN_MC!AB134)</f>
        <v>*</v>
      </c>
      <c r="I131" s="121" t="str">
        <f>IF(FN_MC!AC134="","*",FN_MC!AC134)</f>
        <v>*</v>
      </c>
      <c r="J131" s="122" t="str">
        <f>IF(FN_MC!AA134="","*",FN_MC!AA134)</f>
        <v>*</v>
      </c>
      <c r="K131" s="134" t="str">
        <f>IF(FN_MC!AD134="","*",FN_MC!AD134)</f>
        <v>*</v>
      </c>
    </row>
    <row r="132" spans="2:11" s="123" customFormat="1" hidden="1">
      <c r="B132" s="120" t="str">
        <f>IF(FN_MC!Y135="","*",FN_MC!Y135)</f>
        <v>*</v>
      </c>
      <c r="C132" s="121" t="str">
        <f>IF(FN_MC!B135="","*",FN_MC!B135)</f>
        <v>*</v>
      </c>
      <c r="D132" s="121" t="str">
        <f>IF(FN_MC!D135="","*",FN_MC!D135)</f>
        <v>*</v>
      </c>
      <c r="E132" s="121" t="str">
        <f>IF(FN_MC!H135="","*",FN_MC!H135)</f>
        <v>*</v>
      </c>
      <c r="F132" s="137" t="str">
        <f>IF(FN_MC!M135="","*",FN_MC!M135)</f>
        <v>-</v>
      </c>
      <c r="G132" s="121" t="str">
        <f>IF(FN_MC!I135="","*",FN_MC!I135)</f>
        <v>*</v>
      </c>
      <c r="H132" s="121" t="str">
        <f>IF(FN_MC!AB135="","*",FN_MC!AB135)</f>
        <v>*</v>
      </c>
      <c r="I132" s="121" t="str">
        <f>IF(FN_MC!AC135="","*",FN_MC!AC135)</f>
        <v>*</v>
      </c>
      <c r="J132" s="122" t="str">
        <f>IF(FN_MC!AA135="","*",FN_MC!AA135)</f>
        <v>*</v>
      </c>
      <c r="K132" s="134" t="str">
        <f>IF(FN_MC!AD135="","*",FN_MC!AD135)</f>
        <v>*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46002</v>
      </c>
      <c r="D133" s="121" t="str">
        <f>IF(FN_MC!D136="","*",FN_MC!D136)</f>
        <v>W70</v>
      </c>
      <c r="E133" s="121" t="str">
        <f>IF(FN_MC!H136="","*",FN_MC!H136)</f>
        <v>TAG</v>
      </c>
      <c r="F133" s="137" t="str">
        <f>IF(FN_MC!M136="","*",FN_MC!M136)</f>
        <v>TGR-TBE</v>
      </c>
      <c r="G133" s="121" t="str">
        <f>IF(FN_MC!I136="","*",FN_MC!I136)</f>
        <v>TAG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 t="str">
        <f>IF(FN_MC!AA136="","*",FN_MC!AA136)</f>
        <v>2 (Ênio+Daniel)</v>
      </c>
      <c r="K133" s="134">
        <f>IF(FN_MC!AD136="","*",FN_MC!AD136)</f>
        <v>0.35416666666666669</v>
      </c>
    </row>
    <row r="134" spans="2:11" s="123" customFormat="1" hidden="1">
      <c r="B134" s="120" t="str">
        <f>IF(FN_MC!Y137="","*",FN_MC!Y137)</f>
        <v>SIM</v>
      </c>
      <c r="C134" s="121">
        <f>IF(FN_MC!B137="","*",FN_MC!B137)</f>
        <v>46002</v>
      </c>
      <c r="D134" s="121" t="str">
        <f>IF(FN_MC!D137="","*",FN_MC!D137)</f>
        <v>A60</v>
      </c>
      <c r="E134" s="121" t="str">
        <f>IF(FN_MC!H137="","*",FN_MC!H137)</f>
        <v>TGR</v>
      </c>
      <c r="F134" s="137" t="str">
        <f>IF(FN_MC!M137="","*",FN_MC!M137)</f>
        <v>TGR-TIQ</v>
      </c>
      <c r="G134" s="121" t="str">
        <f>IF(FN_MC!I137="","*",FN_MC!I137)</f>
        <v>TIQ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46002</v>
      </c>
      <c r="D135" s="121" t="str">
        <f>IF(FN_MC!D138="","*",FN_MC!D138)</f>
        <v>MOD FN</v>
      </c>
      <c r="E135" s="121" t="str">
        <f>IF(FN_MC!H138="","*",FN_MC!H138)</f>
        <v>-</v>
      </c>
      <c r="F135" s="137" t="str">
        <f>IF(FN_MC!M138="","*",FN_MC!M138)</f>
        <v>TID-TVI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46002</v>
      </c>
      <c r="D136" s="121" t="str">
        <f>IF(FN_MC!D139="","*",FN_MC!D139)</f>
        <v>W50</v>
      </c>
      <c r="E136" s="121" t="str">
        <f>IF(FN_MC!H139="","*",FN_MC!H139)</f>
        <v xml:space="preserve">TCS2 </v>
      </c>
      <c r="F136" s="137" t="str">
        <f>IF(FN_MC!M139="","*",FN_MC!M139)</f>
        <v>TID-TVI</v>
      </c>
      <c r="G136" s="121" t="str">
        <f>IF(FN_MC!I139="","*",FN_MC!I139)</f>
        <v>TCS2</v>
      </c>
      <c r="H136" s="121" t="str">
        <f>IF(FN_MC!AB139="","*",FN_MC!AB139)</f>
        <v>FIXO</v>
      </c>
      <c r="I136" s="121" t="str">
        <f>IF(FN_MC!AC139="","*",FN_MC!AC139)</f>
        <v>ACIONAMENTO</v>
      </c>
      <c r="J136" s="122" t="str">
        <f>IF(FN_MC!AA139="","*",FN_MC!AA139)</f>
        <v>2 Alex e Maicon</v>
      </c>
      <c r="K136" s="134">
        <f>IF(FN_MC!AD139="","*",FN_MC!AD139)</f>
        <v>0.25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46002</v>
      </c>
      <c r="D137" s="121" t="str">
        <f>IF(FN_MC!D140="","*",FN_MC!D140)</f>
        <v>V86</v>
      </c>
      <c r="E137" s="121" t="str">
        <f>IF(FN_MC!H140="","*",FN_MC!H140)</f>
        <v>TID2</v>
      </c>
      <c r="F137" s="137" t="str">
        <f>IF(FN_MC!M140="","*",FN_MC!M140)</f>
        <v>TID-TVI</v>
      </c>
      <c r="G137" s="121" t="str">
        <f>IF(FN_MC!I140="","*",FN_MC!I140)</f>
        <v>TID2</v>
      </c>
      <c r="H137" s="121" t="str">
        <f>IF(FN_MC!AB140="","*",FN_MC!AB140)</f>
        <v>FIXO</v>
      </c>
      <c r="I137" s="121" t="str">
        <f>IF(FN_MC!AC140="","*",FN_MC!AC140)</f>
        <v>ACIONAMENTO</v>
      </c>
      <c r="J137" s="122">
        <f>IF(FN_MC!AA140="","*",FN_MC!AA140)</f>
        <v>1</v>
      </c>
      <c r="K137" s="134">
        <f>IF(FN_MC!AD140="","*",FN_MC!AD140)</f>
        <v>0.39583333333333331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46002</v>
      </c>
      <c r="D138" s="121" t="str">
        <f>IF(FN_MC!D141="","*",FN_MC!D141)</f>
        <v>FRANCISCO (TF-670)</v>
      </c>
      <c r="E138" s="121" t="str">
        <f>IF(FN_MC!H141="","*",FN_MC!H141)</f>
        <v>TIN1</v>
      </c>
      <c r="F138" s="137" t="str">
        <f>IF(FN_MC!M141="","*",FN_MC!M141)</f>
        <v>TIN</v>
      </c>
      <c r="G138" s="121" t="str">
        <f>IF(FN_MC!I141="","*",FN_MC!I141)</f>
        <v>-</v>
      </c>
      <c r="H138" s="121" t="str">
        <f>IF(FN_MC!AB141="","*",FN_MC!AB141)</f>
        <v>-</v>
      </c>
      <c r="I138" s="121" t="str">
        <f>IF(FN_MC!AC141="","*",FN_MC!AC141)</f>
        <v>-</v>
      </c>
      <c r="J138" s="122" t="str">
        <f>IF(FN_MC!AA141="","*",FN_MC!AA141)</f>
        <v>-</v>
      </c>
      <c r="K138" s="134" t="str">
        <f>IF(FN_MC!AD141="","*",FN_MC!AD141)</f>
        <v>-</v>
      </c>
    </row>
    <row r="139" spans="2:11" s="123" customFormat="1" hidden="1">
      <c r="B139" s="120" t="str">
        <f>IF(FN_MC!Y142="","*",FN_MC!Y142)</f>
        <v>OPORTUNIDADE</v>
      </c>
      <c r="C139" s="121">
        <f>IF(FN_MC!B142="","*",FN_MC!B142)</f>
        <v>46002</v>
      </c>
      <c r="D139" s="121" t="str">
        <f>IF(FN_MC!D142="","*",FN_MC!D142)</f>
        <v>V42</v>
      </c>
      <c r="E139" s="121" t="str">
        <f>IF(FN_MC!H142="","*",FN_MC!H142)</f>
        <v>ZGT1</v>
      </c>
      <c r="F139" s="137" t="str">
        <f>IF(FN_MC!M142="","*",FN_MC!M142)</f>
        <v>ZGT-ZXE</v>
      </c>
      <c r="G139" s="121" t="str">
        <f>IF(FN_MC!I142="","*",FN_MC!I142)</f>
        <v>ZGT1</v>
      </c>
      <c r="H139" s="121" t="str">
        <f>IF(FN_MC!AB142="","*",FN_MC!AB142)</f>
        <v>FIXO</v>
      </c>
      <c r="I139" s="121" t="str">
        <f>IF(FN_MC!AC142="","*",FN_MC!AC142)</f>
        <v>ACIONAMENTO</v>
      </c>
      <c r="J139" s="122">
        <f>IF(FN_MC!AA142="","*",FN_MC!AA142)</f>
        <v>1</v>
      </c>
      <c r="K139" s="134">
        <f>IF(FN_MC!AD142="","*",FN_MC!AD142)</f>
        <v>0.3125</v>
      </c>
    </row>
    <row r="140" spans="2:11" s="123" customFormat="1" hidden="1">
      <c r="B140" s="120" t="str">
        <f>IF(FN_MC!Y143="","*",FN_MC!Y143)</f>
        <v>OPORTUNIDADE</v>
      </c>
      <c r="C140" s="121">
        <f>IF(FN_MC!B143="","*",FN_MC!B143)</f>
        <v>46002</v>
      </c>
      <c r="D140" s="121" t="str">
        <f>IF(FN_MC!D143="","*",FN_MC!D143)</f>
        <v>E17</v>
      </c>
      <c r="E140" s="121" t="str">
        <f>IF(FN_MC!H143="","*",FN_MC!H143)</f>
        <v>ZDK1</v>
      </c>
      <c r="F140" s="137" t="str">
        <f>IF(FN_MC!M143="","*",FN_MC!M143)</f>
        <v>ZDK-ZVT</v>
      </c>
      <c r="G140" s="121" t="str">
        <f>IF(FN_MC!I143="","*",FN_MC!I143)</f>
        <v>ZDK1</v>
      </c>
      <c r="H140" s="121" t="str">
        <f>IF(FN_MC!AB143="","*",FN_MC!AB143)</f>
        <v>FIXO</v>
      </c>
      <c r="I140" s="121" t="str">
        <f>IF(FN_MC!AC143="","*",FN_MC!AC143)</f>
        <v>ACIONAMENTO</v>
      </c>
      <c r="J140" s="122" t="str">
        <f>IF(FN_MC!AA143="","*",FN_MC!AA143)</f>
        <v>-</v>
      </c>
      <c r="K140" s="134">
        <f>IF(FN_MC!AD143="","*",FN_MC!AD143)</f>
        <v>0.33333333333333331</v>
      </c>
    </row>
    <row r="141" spans="2:11" s="123" customFormat="1" hidden="1">
      <c r="B141" s="120" t="str">
        <f>IF(FN_MC!Y144="","*",FN_MC!Y144)</f>
        <v>OPORTUNIDADE</v>
      </c>
      <c r="C141" s="121">
        <f>IF(FN_MC!B144="","*",FN_MC!B144)</f>
        <v>46002</v>
      </c>
      <c r="D141" s="121" t="str">
        <f>IF(FN_MC!D144="","*",FN_MC!D144)</f>
        <v xml:space="preserve">TURMA FIXA VIA </v>
      </c>
      <c r="E141" s="121" t="str">
        <f>IF(FN_MC!H144="","*",FN_MC!H144)</f>
        <v>ZJU1</v>
      </c>
      <c r="F141" s="137" t="str">
        <f>IF(FN_MC!M144="","*",FN_MC!M144)</f>
        <v>ZLF-ZJU</v>
      </c>
      <c r="G141" s="121" t="str">
        <f>IF(FN_MC!I144="","*",FN_MC!I144)</f>
        <v>-</v>
      </c>
      <c r="H141" s="121" t="str">
        <f>IF(FN_MC!AB144="","*",FN_MC!AB144)</f>
        <v>-</v>
      </c>
      <c r="I141" s="121" t="str">
        <f>IF(FN_MC!AC144="","*",FN_MC!AC144)</f>
        <v>-</v>
      </c>
      <c r="J141" s="122" t="str">
        <f>IF(FN_MC!AA144="","*",FN_MC!AA144)</f>
        <v>-</v>
      </c>
      <c r="K141" s="134" t="str">
        <f>IF(FN_MC!AD144="","*",FN_MC!AD144)</f>
        <v>-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>
        <f>IF(FN_MC!B149="","*",FN_MC!B149)</f>
        <v>46003</v>
      </c>
      <c r="D144" s="121" t="str">
        <f>IF(FN_MC!D149="","*",FN_MC!D149)</f>
        <v>ELSON (TF-526)</v>
      </c>
      <c r="E144" s="121" t="str">
        <f>IF(FN_MC!H149="","*",FN_MC!H149)</f>
        <v>TMT1</v>
      </c>
      <c r="F144" s="137" t="str">
        <f>IF(FN_MC!M149="","*",FN_MC!M149)</f>
        <v>TMT</v>
      </c>
      <c r="G144" s="121" t="str">
        <f>IF(FN_MC!I149="","*",FN_MC!I149)</f>
        <v>-</v>
      </c>
      <c r="H144" s="121" t="str">
        <f>IF(FN_MC!AB149="","*",FN_MC!AB149)</f>
        <v>-</v>
      </c>
      <c r="I144" s="121" t="str">
        <f>IF(FN_MC!AC149="","*",FN_MC!AC149)</f>
        <v>-</v>
      </c>
      <c r="J144" s="122" t="str">
        <f>IF(FN_MC!AA149="","*",FN_MC!AA149)</f>
        <v>-</v>
      </c>
      <c r="K144" s="134" t="str">
        <f>IF(FN_MC!AD149="","*",FN_MC!AD149)</f>
        <v>-</v>
      </c>
    </row>
    <row r="145" spans="2:11" s="123" customFormat="1" hidden="1">
      <c r="B145" s="120" t="str">
        <f>IF(FN_MC!Y150="","*",FN_MC!Y150)</f>
        <v>OPORTUNIDADE</v>
      </c>
      <c r="C145" s="121">
        <f>IF(FN_MC!B150="","*",FN_MC!B150)</f>
        <v>46003</v>
      </c>
      <c r="D145" s="121" t="str">
        <f>IF(FN_MC!D150="","*",FN_MC!D150)</f>
        <v>MARCOS (TF-520)</v>
      </c>
      <c r="E145" s="121" t="str">
        <f>IF(FN_MC!H150="","*",FN_MC!H150)</f>
        <v>TCS1</v>
      </c>
      <c r="F145" s="137" t="str">
        <f>IF(FN_MC!M150="","*",FN_MC!M150)</f>
        <v>TCS</v>
      </c>
      <c r="G145" s="121" t="str">
        <f>IF(FN_MC!I150="","*",FN_MC!I150)</f>
        <v>-</v>
      </c>
      <c r="H145" s="121" t="str">
        <f>IF(FN_MC!AB150="","*",FN_MC!AB150)</f>
        <v>-</v>
      </c>
      <c r="I145" s="121" t="str">
        <f>IF(FN_MC!AC150="","*",FN_MC!AC150)</f>
        <v>-</v>
      </c>
      <c r="J145" s="122" t="str">
        <f>IF(FN_MC!AA150="","*",FN_MC!AA150)</f>
        <v>-</v>
      </c>
      <c r="K145" s="134" t="str">
        <f>IF(FN_MC!AD150="","*",FN_MC!AD150)</f>
        <v>-</v>
      </c>
    </row>
    <row r="146" spans="2:11" s="123" customFormat="1" hidden="1">
      <c r="B146" s="120" t="str">
        <f>IF(FN_MC!Y151="","*",FN_MC!Y151)</f>
        <v>OPORTUNIDADE</v>
      </c>
      <c r="C146" s="121">
        <f>IF(FN_MC!B151="","*",FN_MC!B151)</f>
        <v>46003</v>
      </c>
      <c r="D146" s="121" t="str">
        <f>IF(FN_MC!D151="","*",FN_MC!D151)</f>
        <v>MOD FN</v>
      </c>
      <c r="E146" s="121" t="str">
        <f>IF(FN_MC!H151="","*",FN_MC!H151)</f>
        <v>-</v>
      </c>
      <c r="F146" s="137" t="str">
        <f>IF(FN_MC!M151="","*",FN_MC!M151)</f>
        <v>TID-TVI</v>
      </c>
      <c r="G146" s="121" t="str">
        <f>IF(FN_MC!I151="","*",FN_MC!I151)</f>
        <v>-</v>
      </c>
      <c r="H146" s="121" t="str">
        <f>IF(FN_MC!AB151="","*",FN_MC!AB151)</f>
        <v>-</v>
      </c>
      <c r="I146" s="121" t="str">
        <f>IF(FN_MC!AC151="","*",FN_MC!AC151)</f>
        <v>-</v>
      </c>
      <c r="J146" s="122" t="str">
        <f>IF(FN_MC!AA151="","*",FN_MC!AA151)</f>
        <v>-</v>
      </c>
      <c r="K146" s="134" t="str">
        <f>IF(FN_MC!AD151="","*",FN_MC!AD151)</f>
        <v>-</v>
      </c>
    </row>
    <row r="147" spans="2:11" s="123" customFormat="1" hidden="1">
      <c r="B147" s="120" t="str">
        <f>IF(FN_MC!Y152="","*",FN_MC!Y152)</f>
        <v>OPORTUNIDADE</v>
      </c>
      <c r="C147" s="121">
        <f>IF(FN_MC!B152="","*",FN_MC!B152)</f>
        <v>46003</v>
      </c>
      <c r="D147" s="121" t="str">
        <f>IF(FN_MC!D152="","*",FN_MC!D152)</f>
        <v>W50</v>
      </c>
      <c r="E147" s="121" t="str">
        <f>IF(FN_MC!H152="","*",FN_MC!H152)</f>
        <v xml:space="preserve">TCS2 </v>
      </c>
      <c r="F147" s="137" t="str">
        <f>IF(FN_MC!M152="","*",FN_MC!M152)</f>
        <v>TID-TVI</v>
      </c>
      <c r="G147" s="121" t="str">
        <f>IF(FN_MC!I152="","*",FN_MC!I152)</f>
        <v>TCS2</v>
      </c>
      <c r="H147" s="121" t="str">
        <f>IF(FN_MC!AB152="","*",FN_MC!AB152)</f>
        <v>FIXO</v>
      </c>
      <c r="I147" s="121" t="str">
        <f>IF(FN_MC!AC152="","*",FN_MC!AC152)</f>
        <v>ACIONAMENTO</v>
      </c>
      <c r="J147" s="122" t="str">
        <f>IF(FN_MC!AA152="","*",FN_MC!AA152)</f>
        <v>2 Alex e Maicon</v>
      </c>
      <c r="K147" s="134">
        <f>IF(FN_MC!AD152="","*",FN_MC!AD152)</f>
        <v>0.25</v>
      </c>
    </row>
    <row r="148" spans="2:11" s="123" customFormat="1" hidden="1">
      <c r="B148" s="120" t="str">
        <f>IF(FN_MC!Y153="","*",FN_MC!Y153)</f>
        <v>OPORTUNIDADE</v>
      </c>
      <c r="C148" s="121">
        <f>IF(FN_MC!B153="","*",FN_MC!B153)</f>
        <v>46003</v>
      </c>
      <c r="D148" s="121" t="str">
        <f>IF(FN_MC!D153="","*",FN_MC!D153)</f>
        <v>V86</v>
      </c>
      <c r="E148" s="121" t="str">
        <f>IF(FN_MC!H153="","*",FN_MC!H153)</f>
        <v>TID2</v>
      </c>
      <c r="F148" s="137" t="str">
        <f>IF(FN_MC!M153="","*",FN_MC!M153)</f>
        <v>TID-TVI</v>
      </c>
      <c r="G148" s="121" t="str">
        <f>IF(FN_MC!I153="","*",FN_MC!I153)</f>
        <v>TID2</v>
      </c>
      <c r="H148" s="121" t="str">
        <f>IF(FN_MC!AB153="","*",FN_MC!AB153)</f>
        <v>FIXO</v>
      </c>
      <c r="I148" s="121" t="str">
        <f>IF(FN_MC!AC153="","*",FN_MC!AC153)</f>
        <v>ACIONAMENTO</v>
      </c>
      <c r="J148" s="122">
        <f>IF(FN_MC!AA153="","*",FN_MC!AA153)</f>
        <v>1</v>
      </c>
      <c r="K148" s="134">
        <f>IF(FN_MC!AD153="","*",FN_MC!AD153)</f>
        <v>0.39583333333333331</v>
      </c>
    </row>
    <row r="149" spans="2:11" s="123" customFormat="1" hidden="1">
      <c r="B149" s="120" t="str">
        <f>IF(FN_MC!Y154="","*",FN_MC!Y154)</f>
        <v>OPORTUNIDADE</v>
      </c>
      <c r="C149" s="121">
        <f>IF(FN_MC!B154="","*",FN_MC!B154)</f>
        <v>46003</v>
      </c>
      <c r="D149" s="121" t="str">
        <f>IF(FN_MC!D154="","*",FN_MC!D154)</f>
        <v>A66</v>
      </c>
      <c r="E149" s="121" t="str">
        <f>IF(FN_MC!H154="","*",FN_MC!H154)</f>
        <v>TID201</v>
      </c>
      <c r="F149" s="137" t="str">
        <f>IF(FN_MC!M154="","*",FN_MC!M154)</f>
        <v>TID-TIN</v>
      </c>
      <c r="G149" s="121" t="str">
        <f>IF(FN_MC!I154="","*",FN_MC!I154)</f>
        <v>TIN2</v>
      </c>
      <c r="H149" s="121" t="str">
        <f>IF(FN_MC!AB154="","*",FN_MC!AB154)</f>
        <v>FIXO</v>
      </c>
      <c r="I149" s="121" t="str">
        <f>IF(FN_MC!AC154="","*",FN_MC!AC154)</f>
        <v>ACIONAMENTO</v>
      </c>
      <c r="J149" s="122">
        <f>IF(FN_MC!AA154="","*",FN_MC!AA154)</f>
        <v>1</v>
      </c>
      <c r="K149" s="134">
        <f>IF(FN_MC!AD154="","*",FN_MC!AD154)</f>
        <v>0.33333333333333331</v>
      </c>
    </row>
    <row r="150" spans="2:11" s="123" customFormat="1" hidden="1">
      <c r="B150" s="120" t="str">
        <f>IF(FN_MC!Y155="","*",FN_MC!Y155)</f>
        <v>OPORTUNIDADE</v>
      </c>
      <c r="C150" s="121">
        <f>IF(FN_MC!B155="","*",FN_MC!B155)</f>
        <v>46003</v>
      </c>
      <c r="D150" s="121" t="str">
        <f>IF(FN_MC!D155="","*",FN_MC!D155)</f>
        <v>V93</v>
      </c>
      <c r="E150" s="121" t="str">
        <f>IF(FN_MC!H155="","*",FN_MC!H155)</f>
        <v>ZFH2</v>
      </c>
      <c r="F150" s="137" t="str">
        <f>IF(FN_MC!M155="","*",FN_MC!M155)</f>
        <v>ZQY-ZFH</v>
      </c>
      <c r="G150" s="121" t="str">
        <f>IF(FN_MC!I155="","*",FN_MC!I155)</f>
        <v>ZIQ2</v>
      </c>
      <c r="H150" s="121" t="str">
        <f>IF(FN_MC!AB155="","*",FN_MC!AB155)</f>
        <v>FIXO</v>
      </c>
      <c r="I150" s="121" t="str">
        <f>IF(FN_MC!AC155="","*",FN_MC!AC155)</f>
        <v>ACIONAMENTO</v>
      </c>
      <c r="J150" s="122">
        <f>IF(FN_MC!AA155="","*",FN_MC!AA155)</f>
        <v>1</v>
      </c>
      <c r="K150" s="134">
        <f>IF(FN_MC!AD155="","*",FN_MC!AD155)</f>
        <v>0.375</v>
      </c>
    </row>
    <row r="151" spans="2:11" s="123" customFormat="1" hidden="1">
      <c r="B151" s="120" t="str">
        <f>IF(FN_MC!Y156="","*",FN_MC!Y156)</f>
        <v>OPORTUNIDADE</v>
      </c>
      <c r="C151" s="121">
        <f>IF(FN_MC!B156="","*",FN_MC!B156)</f>
        <v>46003</v>
      </c>
      <c r="D151" s="121" t="str">
        <f>IF(FN_MC!D156="","*",FN_MC!D156)</f>
        <v>V42</v>
      </c>
      <c r="E151" s="121" t="str">
        <f>IF(FN_MC!H156="","*",FN_MC!H156)</f>
        <v>ZGT1</v>
      </c>
      <c r="F151" s="137" t="str">
        <f>IF(FN_MC!M156="","*",FN_MC!M156)</f>
        <v>ZRI-ZGT</v>
      </c>
      <c r="G151" s="121" t="str">
        <f>IF(FN_MC!I156="","*",FN_MC!I156)</f>
        <v>ZGT1</v>
      </c>
      <c r="H151" s="121" t="str">
        <f>IF(FN_MC!AB156="","*",FN_MC!AB156)</f>
        <v>FIXO</v>
      </c>
      <c r="I151" s="121" t="str">
        <f>IF(FN_MC!AC156="","*",FN_MC!AC156)</f>
        <v>ACIONAMENTO</v>
      </c>
      <c r="J151" s="122">
        <f>IF(FN_MC!AA156="","*",FN_MC!AA156)</f>
        <v>1</v>
      </c>
      <c r="K151" s="134">
        <f>IF(FN_MC!AD156="","*",FN_MC!AD156)</f>
        <v>0.3125</v>
      </c>
    </row>
    <row r="152" spans="2:11" s="123" customFormat="1" hidden="1">
      <c r="B152" s="120" t="str">
        <f>IF(FN_MC!Y157="","*",FN_MC!Y157)</f>
        <v>OPORTUNIDADE</v>
      </c>
      <c r="C152" s="121">
        <f>IF(FN_MC!B157="","*",FN_MC!B157)</f>
        <v>46003</v>
      </c>
      <c r="D152" s="121" t="str">
        <f>IF(FN_MC!D157="","*",FN_MC!D157)</f>
        <v>A73</v>
      </c>
      <c r="E152" s="121" t="str">
        <f>IF(FN_MC!H157="","*",FN_MC!H157)</f>
        <v>ZTO261</v>
      </c>
      <c r="F152" s="137" t="str">
        <f>IF(FN_MC!M157="","*",FN_MC!M157)</f>
        <v>ZTO-ZXE</v>
      </c>
      <c r="G152" s="121" t="str">
        <f>IF(FN_MC!I157="","*",FN_MC!I157)</f>
        <v>ZXE2</v>
      </c>
      <c r="H152" s="121" t="str">
        <f>IF(FN_MC!AB157="","*",FN_MC!AB157)</f>
        <v>FIXO</v>
      </c>
      <c r="I152" s="121" t="str">
        <f>IF(FN_MC!AC157="","*",FN_MC!AC157)</f>
        <v>ACIONAMENTO</v>
      </c>
      <c r="J152" s="122">
        <f>IF(FN_MC!AA157="","*",FN_MC!AA157)</f>
        <v>1</v>
      </c>
      <c r="K152" s="134">
        <f>IF(FN_MC!AD157="","*",FN_MC!AD157)</f>
        <v>0.29166666666666669</v>
      </c>
    </row>
    <row r="153" spans="2:11" s="123" customFormat="1" hidden="1">
      <c r="B153" s="120" t="str">
        <f>IF(FN_MC!Y158="","*",FN_MC!Y158)</f>
        <v>OPORTUNIDADE</v>
      </c>
      <c r="C153" s="121">
        <f>IF(FN_MC!B158="","*",FN_MC!B158)</f>
        <v>46003</v>
      </c>
      <c r="D153" s="121" t="str">
        <f>IF(FN_MC!D158="","*",FN_MC!D158)</f>
        <v xml:space="preserve">TURMA FIXA VIA </v>
      </c>
      <c r="E153" s="121" t="str">
        <f>IF(FN_MC!H158="","*",FN_MC!H158)</f>
        <v>PPGPTR</v>
      </c>
      <c r="F153" s="137" t="str">
        <f>IF(FN_MC!M158="","*",FN_MC!M158)</f>
        <v>PPG-PTR</v>
      </c>
      <c r="G153" s="121" t="str">
        <f>IF(FN_MC!I158="","*",FN_MC!I158)</f>
        <v>-</v>
      </c>
      <c r="H153" s="121" t="str">
        <f>IF(FN_MC!AB158="","*",FN_MC!AB158)</f>
        <v>-</v>
      </c>
      <c r="I153" s="121" t="str">
        <f>IF(FN_MC!AC158="","*",FN_MC!AC158)</f>
        <v>-</v>
      </c>
      <c r="J153" s="122" t="str">
        <f>IF(FN_MC!AA158="","*",FN_MC!AA158)</f>
        <v>-</v>
      </c>
      <c r="K153" s="134" t="str">
        <f>IF(FN_MC!AD158="","*",FN_MC!AD158)</f>
        <v>-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>
        <f>IF(FN_MC!B162="","*",FN_MC!B162)</f>
        <v>46004</v>
      </c>
      <c r="D156" s="121" t="str">
        <f>IF(FN_MC!D162="","*",FN_MC!D162)</f>
        <v>A62</v>
      </c>
      <c r="E156" s="121" t="str">
        <f>IF(FN_MC!H162="","*",FN_MC!H162)</f>
        <v>TIN</v>
      </c>
      <c r="F156" s="137" t="str">
        <f>IF(FN_MC!M162="","*",FN_MC!M162)</f>
        <v>TIN</v>
      </c>
      <c r="G156" s="121" t="str">
        <f>IF(FN_MC!I162="","*",FN_MC!I162)</f>
        <v>TSJ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>
      <c r="B157" s="120" t="str">
        <f>IF(FN_MC!Y163="","*",FN_MC!Y163)</f>
        <v>*</v>
      </c>
      <c r="C157" s="121">
        <f>IF(FN_MC!B163="","*",FN_MC!B163)</f>
        <v>46004</v>
      </c>
      <c r="D157" s="121" t="str">
        <f>IF(FN_MC!D163="","*",FN_MC!D163)</f>
        <v>W70</v>
      </c>
      <c r="E157" s="121" t="str">
        <f>IF(FN_MC!H163="","*",FN_MC!H163)</f>
        <v>-</v>
      </c>
      <c r="F157" s="137" t="str">
        <f>IF(FN_MC!M163="","*",FN_MC!M163)</f>
        <v>TGR-TBE</v>
      </c>
      <c r="G157" s="121" t="str">
        <f>IF(FN_MC!I163="","*",FN_MC!I163)</f>
        <v>TGR</v>
      </c>
      <c r="H157" s="121" t="str">
        <f>IF(FN_MC!AB163="","*",FN_MC!AB163)</f>
        <v>FIXO</v>
      </c>
      <c r="I157" s="121" t="str">
        <f>IF(FN_MC!AC163="","*",FN_MC!AC163)</f>
        <v>ACIONAMENTO</v>
      </c>
      <c r="J157" s="122" t="str">
        <f>IF(FN_MC!AA163="","*",FN_MC!AA163)</f>
        <v>2 (Ênio+Daniel)</v>
      </c>
      <c r="K157" s="134">
        <f>IF(FN_MC!AD163="","*",FN_MC!AD163)</f>
        <v>0.3125</v>
      </c>
    </row>
    <row r="158" spans="2:11" s="123" customFormat="1" hidden="1">
      <c r="B158" s="120" t="str">
        <f>IF(FN_MC!Y165="","*",FN_MC!Y165)</f>
        <v>*</v>
      </c>
      <c r="C158" s="121">
        <f>IF(FN_MC!B165="","*",FN_MC!B165)</f>
        <v>46004</v>
      </c>
      <c r="D158" s="121" t="str">
        <f>IF(FN_MC!D165="","*",FN_MC!D165)</f>
        <v>V86</v>
      </c>
      <c r="E158" s="121" t="str">
        <f>IF(FN_MC!H165="","*",FN_MC!H165)</f>
        <v>TID2</v>
      </c>
      <c r="F158" s="137" t="str">
        <f>IF(FN_MC!M165="","*",FN_MC!M165)</f>
        <v>TID-TVI</v>
      </c>
      <c r="G158" s="121" t="str">
        <f>IF(FN_MC!I165="","*",FN_MC!I165)</f>
        <v>TID2</v>
      </c>
      <c r="H158" s="121" t="str">
        <f>IF(FN_MC!AB165="","*",FN_MC!AB165)</f>
        <v>FIXO</v>
      </c>
      <c r="I158" s="121" t="str">
        <f>IF(FN_MC!AC165="","*",FN_MC!AC165)</f>
        <v>ACIONAMENTO</v>
      </c>
      <c r="J158" s="122">
        <f>IF(FN_MC!AA165="","*",FN_MC!AA165)</f>
        <v>1</v>
      </c>
      <c r="K158" s="134">
        <f>IF(FN_MC!AD165="","*",FN_MC!AD165)</f>
        <v>0.39583333333333331</v>
      </c>
    </row>
    <row r="159" spans="2:11" s="123" customFormat="1">
      <c r="B159" s="120" t="str">
        <f>IF(FN_MC!Y166="","*",FN_MC!Y166)</f>
        <v>*</v>
      </c>
      <c r="C159" s="121">
        <f>IF(FN_MC!B166="","*",FN_MC!B166)</f>
        <v>46004</v>
      </c>
      <c r="D159" s="121" t="str">
        <f>IF(FN_MC!D166="","*",FN_MC!D166)</f>
        <v>V42</v>
      </c>
      <c r="E159" s="121" t="str">
        <f>IF(FN_MC!H166="","*",FN_MC!H166)</f>
        <v>ZGT1</v>
      </c>
      <c r="F159" s="137" t="str">
        <f>IF(FN_MC!M166="","*",FN_MC!M166)</f>
        <v>ZRI-ZGT</v>
      </c>
      <c r="G159" s="121" t="str">
        <f>IF(FN_MC!I166="","*",FN_MC!I166)</f>
        <v>ZGT1</v>
      </c>
      <c r="H159" s="121" t="str">
        <f>IF(FN_MC!AB166="","*",FN_MC!AB166)</f>
        <v>FIXO</v>
      </c>
      <c r="I159" s="121" t="str">
        <f>IF(FN_MC!AC166="","*",FN_MC!AC166)</f>
        <v>ACIONAMENTO</v>
      </c>
      <c r="J159" s="122">
        <f>IF(FN_MC!AA166="","*",FN_MC!AA166)</f>
        <v>1</v>
      </c>
      <c r="K159" s="134">
        <f>IF(FN_MC!AD166="","*",FN_MC!AD166)</f>
        <v>0.3125</v>
      </c>
    </row>
    <row r="160" spans="2:11" s="123" customFormat="1">
      <c r="B160" s="120" t="str">
        <f>IF(FN_MC!Y167="","*",FN_MC!Y167)</f>
        <v>*</v>
      </c>
      <c r="C160" s="121">
        <f>IF(FN_MC!B167="","*",FN_MC!B167)</f>
        <v>46004</v>
      </c>
      <c r="D160" s="121" t="str">
        <f>IF(FN_MC!D167="","*",FN_MC!D167)</f>
        <v>V93</v>
      </c>
      <c r="E160" s="121" t="str">
        <f>IF(FN_MC!H167="","*",FN_MC!H167)</f>
        <v>ZFH2</v>
      </c>
      <c r="F160" s="137" t="str">
        <f>IF(FN_MC!M167="","*",FN_MC!M167)</f>
        <v>ZQY-ZFH</v>
      </c>
      <c r="G160" s="121" t="str">
        <f>IF(FN_MC!I167="","*",FN_MC!I167)</f>
        <v>ZIQ2</v>
      </c>
      <c r="H160" s="121" t="str">
        <f>IF(FN_MC!AB167="","*",FN_MC!AB167)</f>
        <v>FIXO</v>
      </c>
      <c r="I160" s="121" t="str">
        <f>IF(FN_MC!AC167="","*",FN_MC!AC167)</f>
        <v>ACIONAMENTO</v>
      </c>
      <c r="J160" s="122">
        <f>IF(FN_MC!AA167="","*",FN_MC!AA167)</f>
        <v>1</v>
      </c>
      <c r="K160" s="134">
        <f>IF(FN_MC!AD167="","*",FN_MC!AD167)</f>
        <v>0.375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>
        <f>IF(FN_MC!B169="","*",FN_MC!B169)</f>
        <v>46005</v>
      </c>
      <c r="D162" s="121" t="str">
        <f>IF(FN_MC!D169="","*",FN_MC!D169)</f>
        <v>V86</v>
      </c>
      <c r="E162" s="121" t="str">
        <f>IF(FN_MC!H169="","*",FN_MC!H169)</f>
        <v>TID2</v>
      </c>
      <c r="F162" s="137" t="str">
        <f>IF(FN_MC!M169="","*",FN_MC!M169)</f>
        <v>TID-TVI</v>
      </c>
      <c r="G162" s="121" t="str">
        <f>IF(FN_MC!I169="","*",FN_MC!I169)</f>
        <v>TID2</v>
      </c>
      <c r="H162" s="121" t="str">
        <f>IF(FN_MC!AB169="","*",FN_MC!AB169)</f>
        <v>FIXO</v>
      </c>
      <c r="I162" s="121" t="str">
        <f>IF(FN_MC!AC169="","*",FN_MC!AC169)</f>
        <v>ACIONAMENTO</v>
      </c>
      <c r="J162" s="122">
        <f>IF(FN_MC!AA169="","*",FN_MC!AA169)</f>
        <v>1</v>
      </c>
      <c r="K162" s="134">
        <f>IF(FN_MC!AD169="","*",FN_MC!AD169)</f>
        <v>0.39583333333333331</v>
      </c>
    </row>
    <row r="163" spans="2:11" s="123" customFormat="1" hidden="1">
      <c r="B163" s="120" t="str">
        <f>IF(FN_MC!Y170="","*",FN_MC!Y170)</f>
        <v>*</v>
      </c>
      <c r="C163" s="121">
        <f>IF(FN_MC!B170="","*",FN_MC!B170)</f>
        <v>46005</v>
      </c>
      <c r="D163" s="121" t="str">
        <f>IF(FN_MC!D170="","*",FN_MC!D170)</f>
        <v>V42</v>
      </c>
      <c r="E163" s="121" t="str">
        <f>IF(FN_MC!H170="","*",FN_MC!H170)</f>
        <v>ZGT1</v>
      </c>
      <c r="F163" s="137" t="str">
        <f>IF(FN_MC!M170="","*",FN_MC!M170)</f>
        <v>ZGT-ZXE</v>
      </c>
      <c r="G163" s="121" t="str">
        <f>IF(FN_MC!I170="","*",FN_MC!I170)</f>
        <v>ZGT1</v>
      </c>
      <c r="H163" s="121" t="str">
        <f>IF(FN_MC!AB170="","*",FN_MC!AB170)</f>
        <v>FIXO</v>
      </c>
      <c r="I163" s="121" t="str">
        <f>IF(FN_MC!AC170="","*",FN_MC!AC170)</f>
        <v>ACIONAMENTO</v>
      </c>
      <c r="J163" s="122">
        <f>IF(FN_MC!AA170="","*",FN_MC!AA170)</f>
        <v>1</v>
      </c>
      <c r="K163" s="134">
        <f>IF(FN_MC!AD170="","*",FN_MC!AD170)</f>
        <v>0.3125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>
        <f>IF(FN_MC!B175="","*",FN_MC!B175)</f>
        <v>46006</v>
      </c>
      <c r="D166" s="121" t="str">
        <f>IF(FN_MC!D175="","*",FN_MC!D175)</f>
        <v>W70</v>
      </c>
      <c r="E166" s="121" t="str">
        <f>IF(FN_MC!H175="","*",FN_MC!H175)</f>
        <v>-</v>
      </c>
      <c r="F166" s="137" t="str">
        <f>IF(FN_MC!M175="","*",FN_MC!M175)</f>
        <v>TGR-TBE</v>
      </c>
      <c r="G166" s="121" t="str">
        <f>IF(FN_MC!I175="","*",FN_MC!I175)</f>
        <v>TGR</v>
      </c>
      <c r="H166" s="121" t="str">
        <f>IF(FN_MC!AB175="","*",FN_MC!AB175)</f>
        <v>FIXO</v>
      </c>
      <c r="I166" s="121" t="str">
        <f>IF(FN_MC!AC175="","*",FN_MC!AC175)</f>
        <v>ACIONAMENTO</v>
      </c>
      <c r="J166" s="122" t="str">
        <f>IF(FN_MC!AA175="","*",FN_MC!AA175)</f>
        <v>2 (Ênio+Daniel)</v>
      </c>
      <c r="K166" s="134">
        <f>IF(FN_MC!AD175="","*",FN_MC!AD175)</f>
        <v>0.3125</v>
      </c>
    </row>
    <row r="167" spans="2:11" s="123" customFormat="1" hidden="1">
      <c r="B167" s="120" t="str">
        <f>IF(FN_MC!Y176="","*",FN_MC!Y176)</f>
        <v>*</v>
      </c>
      <c r="C167" s="121">
        <f>IF(FN_MC!B176="","*",FN_MC!B176)</f>
        <v>46006</v>
      </c>
      <c r="D167" s="121" t="str">
        <f>IF(FN_MC!D176="","*",FN_MC!D176)</f>
        <v>W50</v>
      </c>
      <c r="E167" s="121" t="str">
        <f>IF(FN_MC!H176="","*",FN_MC!H176)</f>
        <v xml:space="preserve">TCS2 </v>
      </c>
      <c r="F167" s="137" t="str">
        <f>IF(FN_MC!M176="","*",FN_MC!M176)</f>
        <v>TCS</v>
      </c>
      <c r="G167" s="121" t="str">
        <f>IF(FN_MC!I176="","*",FN_MC!I176)</f>
        <v>TCS2</v>
      </c>
      <c r="H167" s="121" t="str">
        <f>IF(FN_MC!AB176="","*",FN_MC!AB176)</f>
        <v>FIXO</v>
      </c>
      <c r="I167" s="121" t="str">
        <f>IF(FN_MC!AC176="","*",FN_MC!AC176)</f>
        <v>ACIONAMENTO</v>
      </c>
      <c r="J167" s="122" t="str">
        <f>IF(FN_MC!AA176="","*",FN_MC!AA176)</f>
        <v>2 Alex e Maicon</v>
      </c>
      <c r="K167" s="134">
        <f>IF(FN_MC!AD176="","*",FN_MC!AD176)</f>
        <v>0.25</v>
      </c>
    </row>
    <row r="168" spans="2:11" s="123" customFormat="1" hidden="1">
      <c r="B168" s="120" t="str">
        <f>IF(FN_MC!Y177="","*",FN_MC!Y177)</f>
        <v>*</v>
      </c>
      <c r="C168" s="121">
        <f>IF(FN_MC!B177="","*",FN_MC!B177)</f>
        <v>46006</v>
      </c>
      <c r="D168" s="121" t="str">
        <f>IF(FN_MC!D177="","*",FN_MC!D177)</f>
        <v>V86</v>
      </c>
      <c r="E168" s="121" t="str">
        <f>IF(FN_MC!H177="","*",FN_MC!H177)</f>
        <v>TID2</v>
      </c>
      <c r="F168" s="137" t="str">
        <f>IF(FN_MC!M177="","*",FN_MC!M177)</f>
        <v>TID-TVI</v>
      </c>
      <c r="G168" s="121" t="str">
        <f>IF(FN_MC!I177="","*",FN_MC!I177)</f>
        <v>TID2</v>
      </c>
      <c r="H168" s="121" t="str">
        <f>IF(FN_MC!AB177="","*",FN_MC!AB177)</f>
        <v>FIXO</v>
      </c>
      <c r="I168" s="121" t="str">
        <f>IF(FN_MC!AC177="","*",FN_MC!AC177)</f>
        <v>ACIONAMENTO</v>
      </c>
      <c r="J168" s="122">
        <f>IF(FN_MC!AA177="","*",FN_MC!AA177)</f>
        <v>1</v>
      </c>
      <c r="K168" s="134">
        <f>IF(FN_MC!AD177="","*",FN_MC!AD177)</f>
        <v>0.39583333333333331</v>
      </c>
    </row>
    <row r="169" spans="2:11" s="123" customFormat="1" hidden="1">
      <c r="B169" s="120" t="str">
        <f>IF(FN_MC!Y179="","*",FN_MC!Y179)</f>
        <v>*</v>
      </c>
      <c r="C169" s="121">
        <f>IF(FN_MC!B179="","*",FN_MC!B179)</f>
        <v>46006</v>
      </c>
      <c r="D169" s="121" t="str">
        <f>IF(FN_MC!D179="","*",FN_MC!D179)</f>
        <v>V42</v>
      </c>
      <c r="E169" s="121" t="str">
        <f>IF(FN_MC!H179="","*",FN_MC!H179)</f>
        <v>ZGT1</v>
      </c>
      <c r="F169" s="137" t="str">
        <f>IF(FN_MC!M179="","*",FN_MC!M179)</f>
        <v>ZGT-ZXE</v>
      </c>
      <c r="G169" s="121" t="str">
        <f>IF(FN_MC!I179="","*",FN_MC!I179)</f>
        <v>ZGT1</v>
      </c>
      <c r="H169" s="121" t="str">
        <f>IF(FN_MC!AB179="","*",FN_MC!AB179)</f>
        <v>FIXO</v>
      </c>
      <c r="I169" s="121" t="str">
        <f>IF(FN_MC!AC179="","*",FN_MC!AC179)</f>
        <v>ACIONAMENTO</v>
      </c>
      <c r="J169" s="122">
        <f>IF(FN_MC!AA179="","*",FN_MC!AA179)</f>
        <v>1</v>
      </c>
      <c r="K169" s="134">
        <f>IF(FN_MC!AD179="","*",FN_MC!AD179)</f>
        <v>0.3125</v>
      </c>
    </row>
    <row r="170" spans="2:11" s="123" customFormat="1" hidden="1">
      <c r="B170" s="120" t="str">
        <f>IF(FN_MC!Y180="","*",FN_MC!Y180)</f>
        <v>*</v>
      </c>
      <c r="C170" s="121">
        <f>IF(FN_MC!B180="","*",FN_MC!B180)</f>
        <v>46006</v>
      </c>
      <c r="D170" s="121" t="str">
        <f>IF(FN_MC!D180="","*",FN_MC!D180)</f>
        <v>E17</v>
      </c>
      <c r="E170" s="121" t="str">
        <f>IF(FN_MC!H180="","*",FN_MC!H180)</f>
        <v>ZDK1</v>
      </c>
      <c r="F170" s="137" t="str">
        <f>IF(FN_MC!M180="","*",FN_MC!M180)</f>
        <v>ZDK-ZVT</v>
      </c>
      <c r="G170" s="121" t="str">
        <f>IF(FN_MC!I180="","*",FN_MC!I180)</f>
        <v>ZDK1</v>
      </c>
      <c r="H170" s="121" t="str">
        <f>IF(FN_MC!AB180="","*",FN_MC!AB180)</f>
        <v>FIXO</v>
      </c>
      <c r="I170" s="121" t="str">
        <f>IF(FN_MC!AC180="","*",FN_MC!AC180)</f>
        <v>ACIONAMENTO</v>
      </c>
      <c r="J170" s="122" t="str">
        <f>IF(FN_MC!AA180="","*",FN_MC!AA180)</f>
        <v>-</v>
      </c>
      <c r="K170" s="134">
        <f>IF(FN_MC!AD180="","*",FN_MC!AD180)</f>
        <v>0.33333333333333331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E14</v>
      </c>
      <c r="E171" s="121" t="str">
        <f>IF(FN_MC!H181="","*",FN_MC!H181)</f>
        <v>ZIQ</v>
      </c>
      <c r="F171" s="137" t="str">
        <f>IF(FN_MC!M181="","*",FN_MC!M181)</f>
        <v>ZIQ-ZTR</v>
      </c>
      <c r="G171" s="121" t="str">
        <f>IF(FN_MC!I181="","*",FN_MC!I181)</f>
        <v>ZTR</v>
      </c>
      <c r="H171" s="121" t="str">
        <f>IF(FN_MC!AB181="","*",FN_MC!AB181)</f>
        <v>FIXO</v>
      </c>
      <c r="I171" s="121" t="str">
        <f>IF(FN_MC!AC181="","*",FN_MC!AC181)</f>
        <v>ACIONAMENTO</v>
      </c>
      <c r="J171" s="122">
        <f>IF(FN_MC!AA181="","*",FN_MC!AA181)</f>
        <v>1</v>
      </c>
      <c r="K171" s="134">
        <f>IF(FN_MC!AD181="","*",FN_MC!AD181)</f>
        <v>0.95833333333333337</v>
      </c>
    </row>
    <row r="172" spans="2:11" s="123" customFormat="1" hidden="1">
      <c r="B172" s="120" t="str">
        <f>IF(FN_MC!Y182="","*",FN_MC!Y182)</f>
        <v>*</v>
      </c>
      <c r="C172" s="121">
        <f>IF(FN_MC!B182="","*",FN_MC!B182)</f>
        <v>46006</v>
      </c>
      <c r="D172" s="121" t="str">
        <f>IF(FN_MC!D182="","*",FN_MC!D182)</f>
        <v>LEÔNCIO (TF-526)</v>
      </c>
      <c r="E172" s="121" t="str">
        <f>IF(FN_MC!H182="","*",FN_MC!H182)</f>
        <v>-</v>
      </c>
      <c r="F172" s="137" t="str">
        <f>IF(FN_MC!M182="","*",FN_MC!M182)</f>
        <v>PSI-PSL</v>
      </c>
      <c r="G172" s="121" t="str">
        <f>IF(FN_MC!I182="","*",FN_MC!I182)</f>
        <v>-</v>
      </c>
      <c r="H172" s="121" t="str">
        <f>IF(FN_MC!AB182="","*",FN_MC!AB182)</f>
        <v>-</v>
      </c>
      <c r="I172" s="121" t="str">
        <f>IF(FN_MC!AC182="","*",FN_MC!AC182)</f>
        <v>-</v>
      </c>
      <c r="J172" s="122" t="str">
        <f>IF(FN_MC!AA182="","*",FN_MC!AA182)</f>
        <v>-</v>
      </c>
      <c r="K172" s="134" t="str">
        <f>IF(FN_MC!AD182="","*",FN_MC!AD182)</f>
        <v>-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SIM</v>
      </c>
      <c r="C175" s="121">
        <f>IF(FN_MC!B187="","*",FN_MC!B187)</f>
        <v>46007</v>
      </c>
      <c r="D175" s="121" t="str">
        <f>IF(FN_MC!D187="","*",FN_MC!D187)</f>
        <v>W70</v>
      </c>
      <c r="E175" s="121" t="str">
        <f>IF(FN_MC!H187="","*",FN_MC!H187)</f>
        <v>TGR2</v>
      </c>
      <c r="F175" s="137" t="str">
        <f>IF(FN_MC!M187="","*",FN_MC!M187)</f>
        <v>TGR-TBE</v>
      </c>
      <c r="G175" s="121" t="str">
        <f>IF(FN_MC!I187="","*",FN_MC!I187)</f>
        <v>TGR2</v>
      </c>
      <c r="H175" s="121" t="str">
        <f>IF(FN_MC!AB187="","*",FN_MC!AB187)</f>
        <v>FIXO</v>
      </c>
      <c r="I175" s="121" t="str">
        <f>IF(FN_MC!AC187="","*",FN_MC!AC187)</f>
        <v>-</v>
      </c>
      <c r="J175" s="122" t="str">
        <f>IF(FN_MC!AA187="","*",FN_MC!AA187)</f>
        <v>2 Enio e Daniel</v>
      </c>
      <c r="K175" s="134">
        <f>IF(FN_MC!AD187="","*",FN_MC!AD187)</f>
        <v>0.29166666666666669</v>
      </c>
    </row>
    <row r="176" spans="2:11" s="123" customFormat="1" hidden="1">
      <c r="B176" s="120" t="str">
        <f>IF(FN_MC!Y188="","*",FN_MC!Y188)</f>
        <v>SIM</v>
      </c>
      <c r="C176" s="121">
        <f>IF(FN_MC!B188="","*",FN_MC!B188)</f>
        <v>46007</v>
      </c>
      <c r="D176" s="121" t="str">
        <f>IF(FN_MC!D188="","*",FN_MC!D188)</f>
        <v>A80</v>
      </c>
      <c r="E176" s="121" t="str">
        <f>IF(FN_MC!H188="","*",FN_MC!H188)</f>
        <v>TGR512</v>
      </c>
      <c r="F176" s="137" t="str">
        <f>IF(FN_MC!M188="","*",FN_MC!M188)</f>
        <v>TGR-TCS</v>
      </c>
      <c r="G176" s="121" t="str">
        <f>IF(FN_MC!I188="","*",FN_MC!I188)</f>
        <v>TCS</v>
      </c>
      <c r="H176" s="121" t="str">
        <f>IF(FN_MC!AB188="","*",FN_MC!AB188)</f>
        <v>FIXO</v>
      </c>
      <c r="I176" s="121" t="str">
        <f>IF(FN_MC!AC188="","*",FN_MC!AC188)</f>
        <v>-</v>
      </c>
      <c r="J176" s="122">
        <f>IF(FN_MC!AA188="","*",FN_MC!AA188)</f>
        <v>1</v>
      </c>
      <c r="K176" s="134">
        <f>IF(FN_MC!AD188="","*",FN_MC!AD188)</f>
        <v>0.29166666666666669</v>
      </c>
    </row>
    <row r="177" spans="2:11" s="123" customFormat="1" hidden="1">
      <c r="B177" s="120" t="str">
        <f>IF(FN_MC!Y189="","*",FN_MC!Y189)</f>
        <v>OPORTUNIDADE</v>
      </c>
      <c r="C177" s="121">
        <f>IF(FN_MC!B189="","*",FN_MC!B189)</f>
        <v>46007</v>
      </c>
      <c r="D177" s="121" t="str">
        <f>IF(FN_MC!D189="","*",FN_MC!D189)</f>
        <v>MARCOS (TF-520)</v>
      </c>
      <c r="E177" s="121" t="str">
        <f>IF(FN_MC!H189="","*",FN_MC!H189)</f>
        <v>-</v>
      </c>
      <c r="F177" s="137" t="str">
        <f>IF(FN_MC!M189="","*",FN_MC!M189)</f>
        <v>TMR-TLA</v>
      </c>
      <c r="G177" s="121" t="str">
        <f>IF(FN_MC!I189="","*",FN_MC!I189)</f>
        <v>-</v>
      </c>
      <c r="H177" s="121" t="str">
        <f>IF(FN_MC!AB189="","*",FN_MC!AB189)</f>
        <v>-</v>
      </c>
      <c r="I177" s="121" t="str">
        <f>IF(FN_MC!AC189="","*",FN_MC!AC189)</f>
        <v>-</v>
      </c>
      <c r="J177" s="122" t="str">
        <f>IF(FN_MC!AA189="","*",FN_MC!AA189)</f>
        <v>-</v>
      </c>
      <c r="K177" s="134" t="str">
        <f>IF(FN_MC!AD189="","*",FN_MC!AD189)</f>
        <v>-</v>
      </c>
    </row>
    <row r="178" spans="2:11" s="123" customFormat="1" hidden="1">
      <c r="B178" s="120" t="str">
        <f>IF(FN_MC!Y190="","*",FN_MC!Y190)</f>
        <v>OPORTUNIDADE</v>
      </c>
      <c r="C178" s="121" t="str">
        <f>IF(FN_MC!B190="","*",FN_MC!B190)</f>
        <v>*</v>
      </c>
      <c r="D178" s="121" t="str">
        <f>IF(FN_MC!D190="","*",FN_MC!D190)</f>
        <v>W48</v>
      </c>
      <c r="E178" s="121" t="str">
        <f>IF(FN_MC!H190="","*",FN_MC!H190)</f>
        <v>TOM2</v>
      </c>
      <c r="F178" s="137" t="str">
        <f>IF(FN_MC!M190="","*",FN_MC!M190)</f>
        <v>TSE-TBA</v>
      </c>
      <c r="G178" s="121" t="str">
        <f>IF(FN_MC!I190="","*",FN_MC!I190)</f>
        <v>TOM2</v>
      </c>
      <c r="H178" s="121" t="str">
        <f>IF(FN_MC!AB190="","*",FN_MC!AB190)</f>
        <v>FIXO</v>
      </c>
      <c r="I178" s="121" t="str">
        <f>IF(FN_MC!AC190="","*",FN_MC!AC190)</f>
        <v>-</v>
      </c>
      <c r="J178" s="122">
        <f>IF(FN_MC!AA190="","*",FN_MC!AA190)</f>
        <v>1</v>
      </c>
      <c r="K178" s="134">
        <f>IF(FN_MC!AD190="","*",FN_MC!AD190)</f>
        <v>0.29166666666666669</v>
      </c>
    </row>
    <row r="179" spans="2:11" s="123" customFormat="1" hidden="1">
      <c r="B179" s="120" t="str">
        <f>IF(FN_MC!Y191="","*",FN_MC!Y191)</f>
        <v>OPORTUNIDADE</v>
      </c>
      <c r="C179" s="121">
        <f>IF(FN_MC!B191="","*",FN_MC!B191)</f>
        <v>46007</v>
      </c>
      <c r="D179" s="121" t="str">
        <f>IF(FN_MC!D191="","*",FN_MC!D191)</f>
        <v>A60</v>
      </c>
      <c r="E179" s="121" t="str">
        <f>IF(FN_MC!H191="","*",FN_MC!H191)</f>
        <v>TIN2</v>
      </c>
      <c r="F179" s="137" t="str">
        <f>IF(FN_MC!M191="","*",FN_MC!M191)</f>
        <v>TIN-TCS</v>
      </c>
      <c r="G179" s="121" t="str">
        <f>IF(FN_MC!I191="","*",FN_MC!I191)</f>
        <v>TCS2</v>
      </c>
      <c r="H179" s="121" t="str">
        <f>IF(FN_MC!AB191="","*",FN_MC!AB191)</f>
        <v>FIXO</v>
      </c>
      <c r="I179" s="121" t="str">
        <f>IF(FN_MC!AC191="","*",FN_MC!AC191)</f>
        <v>-</v>
      </c>
      <c r="J179" s="122">
        <f>IF(FN_MC!AA191="","*",FN_MC!AA191)</f>
        <v>1</v>
      </c>
      <c r="K179" s="134">
        <f>IF(FN_MC!AD191="","*",FN_MC!AD191)</f>
        <v>0.29166666666666669</v>
      </c>
    </row>
    <row r="180" spans="2:11" s="123" customFormat="1" hidden="1">
      <c r="B180" s="120" t="str">
        <f>IF(FN_MC!Y193="","*",FN_MC!Y193)</f>
        <v>SIM</v>
      </c>
      <c r="C180" s="121">
        <f>IF(FN_MC!B193="","*",FN_MC!B193)</f>
        <v>46007</v>
      </c>
      <c r="D180" s="121" t="str">
        <f>IF(FN_MC!D193="","*",FN_MC!D193)</f>
        <v>MOD FN</v>
      </c>
      <c r="E180" s="121" t="str">
        <f>IF(FN_MC!H193="","*",FN_MC!H193)</f>
        <v>-</v>
      </c>
      <c r="F180" s="137" t="str">
        <f>IF(FN_MC!M193="","*",FN_MC!M193)</f>
        <v>TID-TVI</v>
      </c>
      <c r="G180" s="121" t="str">
        <f>IF(FN_MC!I193="","*",FN_MC!I193)</f>
        <v>-</v>
      </c>
      <c r="H180" s="121" t="str">
        <f>IF(FN_MC!AB193="","*",FN_MC!AB193)</f>
        <v>-</v>
      </c>
      <c r="I180" s="121" t="str">
        <f>IF(FN_MC!AC193="","*",FN_MC!AC193)</f>
        <v>-</v>
      </c>
      <c r="J180" s="122" t="str">
        <f>IF(FN_MC!AA193="","*",FN_MC!AA193)</f>
        <v>-</v>
      </c>
      <c r="K180" s="134" t="str">
        <f>IF(FN_MC!AD193="","*",FN_MC!AD193)</f>
        <v>-</v>
      </c>
    </row>
    <row r="181" spans="2:11" s="123" customFormat="1" hidden="1">
      <c r="B181" s="120" t="str">
        <f>IF(FN_MC!Y195="","*",FN_MC!Y195)</f>
        <v>OPORTUNIDADE</v>
      </c>
      <c r="C181" s="121">
        <f>IF(FN_MC!B195="","*",FN_MC!B195)</f>
        <v>46007</v>
      </c>
      <c r="D181" s="121" t="str">
        <f>IF(FN_MC!D195="","*",FN_MC!D195)</f>
        <v>V86</v>
      </c>
      <c r="E181" s="121" t="str">
        <f>IF(FN_MC!H195="","*",FN_MC!H195)</f>
        <v>TID2</v>
      </c>
      <c r="F181" s="137" t="str">
        <f>IF(FN_MC!M195="","*",FN_MC!M195)</f>
        <v>TCE-TID</v>
      </c>
      <c r="G181" s="121" t="str">
        <f>IF(FN_MC!I195="","*",FN_MC!I195)</f>
        <v>TID2</v>
      </c>
      <c r="H181" s="121" t="str">
        <f>IF(FN_MC!AB195="","*",FN_MC!AB195)</f>
        <v>FIXO</v>
      </c>
      <c r="I181" s="121" t="str">
        <f>IF(FN_MC!AC195="","*",FN_MC!AC195)</f>
        <v>-</v>
      </c>
      <c r="J181" s="122">
        <f>IF(FN_MC!AA195="","*",FN_MC!AA195)</f>
        <v>1</v>
      </c>
      <c r="K181" s="134">
        <f>IF(FN_MC!AD195="","*",FN_MC!AD195)</f>
        <v>0.29166666666666669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OPORTUNIDADE</v>
      </c>
      <c r="C183" s="121">
        <f>IF(FN_MC!B197="","*",FN_MC!B197)</f>
        <v>46007</v>
      </c>
      <c r="D183" s="121" t="str">
        <f>IF(FN_MC!D197="","*",FN_MC!D197)</f>
        <v>E17</v>
      </c>
      <c r="E183" s="121" t="str">
        <f>IF(FN_MC!H197="","*",FN_MC!H197)</f>
        <v>ZDK2</v>
      </c>
      <c r="F183" s="137" t="str">
        <f>IF(FN_MC!M197="","*",FN_MC!M197)</f>
        <v>ZVT-ZDK</v>
      </c>
      <c r="G183" s="121" t="str">
        <f>IF(FN_MC!I197="","*",FN_MC!I197)</f>
        <v>ZDK2</v>
      </c>
      <c r="H183" s="121" t="str">
        <f>IF(FN_MC!AB197="","*",FN_MC!AB197)</f>
        <v>FIXO</v>
      </c>
      <c r="I183" s="121" t="str">
        <f>IF(FN_MC!AC197="","*",FN_MC!AC197)</f>
        <v>-</v>
      </c>
      <c r="J183" s="122">
        <f>IF(FN_MC!AA197="","*",FN_MC!AA197)</f>
        <v>1</v>
      </c>
      <c r="K183" s="134">
        <f>IF(FN_MC!AD197="","*",FN_MC!AD197)</f>
        <v>0.29166666666666669</v>
      </c>
    </row>
    <row r="184" spans="2:11" s="123" customFormat="1" hidden="1">
      <c r="B184" s="120" t="str">
        <f>IF(FN_MC!Y198="","*",FN_MC!Y198)</f>
        <v>OPORTUNIDADE</v>
      </c>
      <c r="C184" s="121">
        <f>IF(FN_MC!B198="","*",FN_MC!B198)</f>
        <v>46007</v>
      </c>
      <c r="D184" s="121" t="str">
        <f>IF(FN_MC!D198="","*",FN_MC!D198)</f>
        <v>E18</v>
      </c>
      <c r="E184" s="121" t="str">
        <f>IF(FN_MC!H198="","*",FN_MC!H198)</f>
        <v>ZIQ-ZQY</v>
      </c>
      <c r="F184" s="137" t="str">
        <f>IF(FN_MC!M198="","*",FN_MC!M198)</f>
        <v>ZIQ-ZQY</v>
      </c>
      <c r="G184" s="121" t="str">
        <f>IF(FN_MC!I198="","*",FN_MC!I198)</f>
        <v>ZIQ-ZQY</v>
      </c>
      <c r="H184" s="121" t="str">
        <f>IF(FN_MC!AB198="","*",FN_MC!AB198)</f>
        <v>FIXO</v>
      </c>
      <c r="I184" s="121" t="str">
        <f>IF(FN_MC!AC198="","*",FN_MC!AC198)</f>
        <v>-</v>
      </c>
      <c r="J184" s="122">
        <f>IF(FN_MC!AA198="","*",FN_MC!AA198)</f>
        <v>1</v>
      </c>
      <c r="K184" s="134">
        <f>IF(FN_MC!AD198="","*",FN_MC!AD198)</f>
        <v>0.29166666666666669</v>
      </c>
    </row>
    <row r="185" spans="2:11" s="123" customFormat="1" hidden="1">
      <c r="B185" s="120" t="str">
        <f>IF(FN_MC!Y199="","*",FN_MC!Y199)</f>
        <v>OPORTUNIDADE</v>
      </c>
      <c r="C185" s="121">
        <f>IF(FN_MC!B199="","*",FN_MC!B199)</f>
        <v>46007</v>
      </c>
      <c r="D185" s="121" t="str">
        <f>IF(FN_MC!D199="","*",FN_MC!D199)</f>
        <v>V42</v>
      </c>
      <c r="E185" s="121" t="str">
        <f>IF(FN_MC!H199="","*",FN_MC!H199)</f>
        <v>ZGT1</v>
      </c>
      <c r="F185" s="137" t="str">
        <f>IF(FN_MC!M199="","*",FN_MC!M199)</f>
        <v>ZGT-ZXE</v>
      </c>
      <c r="G185" s="121" t="str">
        <f>IF(FN_MC!I199="","*",FN_MC!I199)</f>
        <v>ZGT1</v>
      </c>
      <c r="H185" s="121" t="str">
        <f>IF(FN_MC!AB199="","*",FN_MC!AB199)</f>
        <v>FIXO</v>
      </c>
      <c r="I185" s="121" t="str">
        <f>IF(FN_MC!AC199="","*",FN_MC!AC199)</f>
        <v>-</v>
      </c>
      <c r="J185" s="122">
        <f>IF(FN_MC!AA199="","*",FN_MC!AA199)</f>
        <v>1</v>
      </c>
      <c r="K185" s="134">
        <f>IF(FN_MC!AD199="","*",FN_MC!AD199)</f>
        <v>0.25</v>
      </c>
    </row>
    <row r="186" spans="2:11" s="123" customFormat="1" hidden="1">
      <c r="B186" s="120" t="str">
        <f>IF(FN_MC!Y200="","*",FN_MC!Y200)</f>
        <v>OPORTUNIDADE</v>
      </c>
      <c r="C186" s="121">
        <f>IF(FN_MC!B200="","*",FN_MC!B200)</f>
        <v>46007</v>
      </c>
      <c r="D186" s="121" t="str">
        <f>IF(FN_MC!D200="","*",FN_MC!D200)</f>
        <v>W94</v>
      </c>
      <c r="E186" s="121" t="str">
        <f>IF(FN_MC!H200="","*",FN_MC!H200)</f>
        <v>PUR2</v>
      </c>
      <c r="F186" s="137" t="str">
        <f>IF(FN_MC!M200="","*",FN_MC!M200)</f>
        <v>PSI-PSL</v>
      </c>
      <c r="G186" s="121" t="str">
        <f>IF(FN_MC!I200="","*",FN_MC!I200)</f>
        <v>PUR2</v>
      </c>
      <c r="H186" s="121" t="str">
        <f>IF(FN_MC!AB200="","*",FN_MC!AB200)</f>
        <v>FIXO</v>
      </c>
      <c r="I186" s="121" t="str">
        <f>IF(FN_MC!AC200="","*",FN_MC!AC200)</f>
        <v>-</v>
      </c>
      <c r="J186" s="122" t="str">
        <f>IF(FN_MC!AA200="","*",FN_MC!AA200)</f>
        <v>1 Tiago</v>
      </c>
      <c r="K186" s="134">
        <f>IF(FN_MC!AD200="","*",FN_MC!AD200)</f>
        <v>0.29166666666666669</v>
      </c>
    </row>
    <row r="187" spans="2:11" s="123" customFormat="1" hidden="1">
      <c r="B187" s="120" t="str">
        <f>IF(FN_MC!Y201="","*",FN_MC!Y201)</f>
        <v>OPORTUNIDADE</v>
      </c>
      <c r="C187" s="121">
        <f>IF(FN_MC!B201="","*",FN_MC!B201)</f>
        <v>46007</v>
      </c>
      <c r="D187" s="121" t="str">
        <f>IF(FN_MC!D201="","*",FN_MC!D201)</f>
        <v>W57</v>
      </c>
      <c r="E187" s="121" t="str">
        <f>IF(FN_MC!H201="","*",FN_MC!H201)</f>
        <v>POV</v>
      </c>
      <c r="F187" s="137" t="str">
        <f>IF(FN_MC!M201="","*",FN_MC!M201)</f>
        <v>POV-PSG</v>
      </c>
      <c r="G187" s="121" t="str">
        <f>IF(FN_MC!I201="","*",FN_MC!I201)</f>
        <v>PSG</v>
      </c>
      <c r="H187" s="121" t="str">
        <f>IF(FN_MC!AB201="","*",FN_MC!AB201)</f>
        <v>FIXO</v>
      </c>
      <c r="I187" s="121" t="str">
        <f>IF(FN_MC!AC201="","*",FN_MC!AC201)</f>
        <v>-</v>
      </c>
      <c r="J187" s="122" t="str">
        <f>IF(FN_MC!AA201="","*",FN_MC!AA201)</f>
        <v>1 Juliano</v>
      </c>
      <c r="K187" s="134">
        <f>IF(FN_MC!AD201="","*",FN_MC!AD201)</f>
        <v>0.29166666666666669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 xml:space="preserve">TURMA FIXA VIA 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W70</v>
      </c>
      <c r="E190" s="121" t="str">
        <f>IF(FN_MC!H205="","*",FN_MC!H205)</f>
        <v>-</v>
      </c>
      <c r="F190" s="137" t="str">
        <f>IF(FN_MC!M205="","*",FN_MC!M205)</f>
        <v>TRM</v>
      </c>
      <c r="G190" s="121" t="str">
        <f>IF(FN_MC!I205="","*",FN_MC!I205)</f>
        <v>TGR</v>
      </c>
      <c r="H190" s="121" t="str">
        <f>IF(FN_MC!AB205="","*",FN_MC!AB205)</f>
        <v>FIXO</v>
      </c>
      <c r="I190" s="121" t="str">
        <f>IF(FN_MC!AC205="","*",FN_MC!AC205)</f>
        <v>-</v>
      </c>
      <c r="J190" s="122" t="str">
        <f>IF(FN_MC!AA205="","*",FN_MC!AA205)</f>
        <v>2 Enio e Daniel</v>
      </c>
      <c r="K190" s="134">
        <f>IF(FN_MC!AD205="","*",FN_MC!AD205)</f>
        <v>0.29166666666666669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W48</v>
      </c>
      <c r="E191" s="121" t="str">
        <f>IF(FN_MC!H206="","*",FN_MC!H206)</f>
        <v>TOM2</v>
      </c>
      <c r="F191" s="137" t="str">
        <f>IF(FN_MC!M206="","*",FN_MC!M206)</f>
        <v>TSE-TBA</v>
      </c>
      <c r="G191" s="121" t="str">
        <f>IF(FN_MC!I206="","*",FN_MC!I206)</f>
        <v>TOM2</v>
      </c>
      <c r="H191" s="121" t="str">
        <f>IF(FN_MC!AB206="","*",FN_MC!AB206)</f>
        <v>FIXO</v>
      </c>
      <c r="I191" s="121" t="str">
        <f>IF(FN_MC!AC206="","*",FN_MC!AC206)</f>
        <v>-</v>
      </c>
      <c r="J191" s="122">
        <f>IF(FN_MC!AA206="","*",FN_MC!AA206)</f>
        <v>1</v>
      </c>
      <c r="K191" s="134">
        <f>IF(FN_MC!AD206="","*",FN_MC!AD206)</f>
        <v>0.29166666666666669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A80</v>
      </c>
      <c r="E192" s="121" t="str">
        <f>IF(FN_MC!H207="","*",FN_MC!H207)</f>
        <v>TCS2</v>
      </c>
      <c r="F192" s="137" t="str">
        <f>IF(FN_MC!M207="","*",FN_MC!M207)</f>
        <v>TCS-TMI</v>
      </c>
      <c r="G192" s="121" t="str">
        <f>IF(FN_MC!I207="","*",FN_MC!I207)</f>
        <v>TMI</v>
      </c>
      <c r="H192" s="121" t="str">
        <f>IF(FN_MC!AB207="","*",FN_MC!AB207)</f>
        <v>FIXO</v>
      </c>
      <c r="I192" s="121" t="str">
        <f>IF(FN_MC!AC207="","*",FN_MC!AC207)</f>
        <v>-</v>
      </c>
      <c r="J192" s="122">
        <f>IF(FN_MC!AA207="","*",FN_MC!AA207)</f>
        <v>1</v>
      </c>
      <c r="K192" s="134">
        <f>IF(FN_MC!AD207="","*",FN_MC!AD207)</f>
        <v>0.29166666666666669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MOD FN</v>
      </c>
      <c r="E193" s="121" t="str">
        <f>IF(FN_MC!H208="","*",FN_MC!H208)</f>
        <v>-</v>
      </c>
      <c r="F193" s="137" t="str">
        <f>IF(FN_MC!M208="","*",FN_MC!M208)</f>
        <v>TID-TVI</v>
      </c>
      <c r="G193" s="121" t="str">
        <f>IF(FN_MC!I208="","*",FN_MC!I208)</f>
        <v>-</v>
      </c>
      <c r="H193" s="121" t="str">
        <f>IF(FN_MC!AB208="","*",FN_MC!AB208)</f>
        <v>-</v>
      </c>
      <c r="I193" s="121" t="str">
        <f>IF(FN_MC!AC208="","*",FN_MC!AC208)</f>
        <v>-</v>
      </c>
      <c r="J193" s="122" t="str">
        <f>IF(FN_MC!AA208="","*",FN_MC!AA208)</f>
        <v>-</v>
      </c>
      <c r="K193" s="134" t="str">
        <f>IF(FN_MC!AD208="","*",FN_MC!AD208)</f>
        <v>-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W50</v>
      </c>
      <c r="E194" s="121" t="str">
        <f>IF(FN_MC!H209="","*",FN_MC!H209)</f>
        <v>TCS2</v>
      </c>
      <c r="F194" s="137" t="str">
        <f>IF(FN_MC!M209="","*",FN_MC!M209)</f>
        <v>TID-TVI</v>
      </c>
      <c r="G194" s="121" t="str">
        <f>IF(FN_MC!I209="","*",FN_MC!I209)</f>
        <v>TCS2</v>
      </c>
      <c r="H194" s="121" t="str">
        <f>IF(FN_MC!AB209="","*",FN_MC!AB209)</f>
        <v>FIXO</v>
      </c>
      <c r="I194" s="121" t="str">
        <f>IF(FN_MC!AC209="","*",FN_MC!AC209)</f>
        <v>-</v>
      </c>
      <c r="J194" s="122" t="str">
        <f>IF(FN_MC!AA209="","*",FN_MC!AA209)</f>
        <v>2 Maicon e Alex</v>
      </c>
      <c r="K194" s="134">
        <f>IF(FN_MC!AD209="","*",FN_MC!AD209)</f>
        <v>0.29166666666666669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E17</v>
      </c>
      <c r="E195" s="121" t="str">
        <f>IF(FN_MC!H210="","*",FN_MC!H210)</f>
        <v>ZDK2</v>
      </c>
      <c r="F195" s="137" t="str">
        <f>IF(FN_MC!M210="","*",FN_MC!M210)</f>
        <v>ZVT-ZDK</v>
      </c>
      <c r="G195" s="121" t="str">
        <f>IF(FN_MC!I210="","*",FN_MC!I210)</f>
        <v>ZDK2</v>
      </c>
      <c r="H195" s="121" t="str">
        <f>IF(FN_MC!AB210="","*",FN_MC!AB210)</f>
        <v>FIXO</v>
      </c>
      <c r="I195" s="121" t="str">
        <f>IF(FN_MC!AC210="","*",FN_MC!AC210)</f>
        <v>-</v>
      </c>
      <c r="J195" s="122">
        <f>IF(FN_MC!AA210="","*",FN_MC!AA210)</f>
        <v>1</v>
      </c>
      <c r="K195" s="134">
        <f>IF(FN_MC!AD210="","*",FN_MC!AD210)</f>
        <v>0.29166666666666669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E18</v>
      </c>
      <c r="E196" s="121" t="str">
        <f>IF(FN_MC!H211="","*",FN_MC!H211)</f>
        <v>ZIQ-ZQY</v>
      </c>
      <c r="F196" s="137" t="str">
        <f>IF(FN_MC!M211="","*",FN_MC!M211)</f>
        <v>ZIQ-ZQY</v>
      </c>
      <c r="G196" s="121" t="str">
        <f>IF(FN_MC!I211="","*",FN_MC!I211)</f>
        <v>ZIQ-ZQY</v>
      </c>
      <c r="H196" s="121" t="str">
        <f>IF(FN_MC!AB211="","*",FN_MC!AB211)</f>
        <v>FIXO</v>
      </c>
      <c r="I196" s="121" t="str">
        <f>IF(FN_MC!AC211="","*",FN_MC!AC211)</f>
        <v>-</v>
      </c>
      <c r="J196" s="122">
        <f>IF(FN_MC!AA211="","*",FN_MC!AA211)</f>
        <v>1</v>
      </c>
      <c r="K196" s="134">
        <f>IF(FN_MC!AD211="","*",FN_MC!AD211)</f>
        <v>0.29166666666666669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*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*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*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*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*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*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*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2" day="13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2025-12-16T14:14:53Z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