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07" documentId="120_S{118792C3-22EF-5104-A093-F22BFE3913F3}" xr6:coauthVersionLast="47" xr6:coauthVersionMax="47" xr10:uidLastSave="{A2E73AC0-DDC3-4166-A0CD-D05C8D956F83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A113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113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113" i="1" a="1"/>
  <c r="BD113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113" i="1" a="1"/>
  <c r="BC113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<sst xmlns="http://schemas.openxmlformats.org/spreadsheetml/2006/main" count="5682" uniqueCount="1328">
  <si>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</si>
  <si>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</si>
  <si>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</si>
  <si>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</si>
  <si>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</si>
  <si>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</si>
  <si>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</si>
  <si>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</si>
  <si>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</si>
  <si>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</si>
  <si>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</si>
  <si>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</si>
  <si>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</si>
  <si>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</si>
  <si>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</si>
  <si>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</si>
  <si>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</si>
  <si>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</si>
  <si>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</si>
  <si>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</si>
  <si>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</si>
  <si>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</si>
  <si>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</si>
  <si>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</si>
  <si>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</si>
  <si>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</si>
  <si>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</si>
  <si>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</si>
  <si>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</si>
  <si>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</si>
  <si>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</si>
  <si>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</si>
  <si>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</si>
  <si>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</si>
  <si>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</si>
  <si>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</si>
  <si>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</si>
  <si>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</si>
  <si>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</si>
  <si>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</si>
  <si>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</si>
  <si>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</si>
  <si>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</si>
  <si>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</si>
  <si>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</si>
  <si>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</si>
  <si>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</si>
  <si>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</si>
  <si>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</si>
  <si>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</si>
  <si>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</si>
  <si>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</si>
  <si>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</si>
  <si>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</si>
  <si>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</si>
  <si>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</si>
  <si>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</si>
  <si>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</si>
  <si>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</si>
  <si>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</si>
  <si>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</si>
  <si>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</si>
  <si>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</si>
  <si>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</si>
  <si>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</si>
  <si>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</si>
  <si>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</si>
  <si>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</si>
  <si>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</si>
  <si>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</si>
  <si>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</si>
  <si>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</si>
  <si>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</si>
  <si>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</si>
  <si>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</si>
  <si>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</si>
  <si>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</si>
  <si>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</si>
  <si>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</si>
  <si>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</si>
  <si>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</si>
  <si>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</si>
  <si>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</si>
  <si>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</si>
  <si>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</si>
  <si>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</si>
  <si>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</si>
  <si>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</si>
  <si>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</si>
  <si>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</si>
  <si>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</si>
  <si>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</si>
  <si>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</si>
  <si>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</si>
  <si>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</si>
  <si>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</si>
  <si>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</si>
  <si>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</si>
  <si>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</si>
  <si>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</si>
  <si>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</si>
  <si>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</si>
  <si>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</si>
  <si>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</si>
  <si>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</si>
  <si>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</si>
  <si>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</si>
  <si>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</si>
  <si>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</si>
  <si>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</si>
  <si>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</si>
  <si>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</si>
  <si>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</si>
  <si>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</si>
  <si>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</si>
  <si>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</si>
  <si>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</si>
  <si>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</si>
  <si>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</si>
  <si>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</si>
  <si>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</si>
  <si>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</si>
  <si>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</si>
  <si>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</si>
  <si>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</si>
  <si>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</si>
  <si>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</si>
  <si>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</si>
  <si>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</si>
  <si>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</si>
  <si>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</si>
  <si>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</si>
  <si>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</si>
  <si>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</si>
  <si>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</si>
  <si>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</si>
  <si>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</si>
  <si>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</si>
  <si>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</si>
  <si>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</si>
  <si>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</si>
  <si>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</si>
  <si>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</si>
  <si>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</si>
  <si>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</si>
  <si>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</si>
  <si>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</si>
  <si>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</si>
  <si>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</si>
  <si>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</si>
  <si>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</si>
  <si>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</si>
  <si>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</si>
  <si>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</si>
  <si>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</si>
  <si>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</si>
  <si>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</si>
  <si>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</si>
  <si>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</si>
  <si>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</si>
  <si>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</si>
  <si>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</si>
  <si>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</si>
  <si>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</si>
  <si>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</si>
  <si>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</si>
  <si>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</si>
  <si>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</si>
  <si>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</si>
  <si>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</si>
  <si>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</si>
  <si>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</si>
  <si>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</si>
  <si>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</si>
  <si>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</si>
  <si>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</si>
  <si>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</si>
  <si>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</si>
  <si>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</si>
  <si>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</si>
  <si>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</si>
  <si>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</si>
  <si>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</si>
  <si>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</si>
  <si>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</si>
  <si>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</si>
  <si>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</si>
  <si>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</si>
  <si>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</si>
  <si>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</si>
  <si>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</si>
  <si>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</si>
  <si>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</si>
  <si>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</si>
  <si>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</si>
  <si>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</si>
  <si>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</si>
  <si>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</si>
  <si>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</si>
  <si>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</si>
  <si>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</si>
  <si>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</si>
  <si>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</si>
  <si>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</si>
  <si>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</si>
  <si>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</si>
  <si>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</si>
  <si>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</si>
  <si>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</si>
  <si>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</si>
  <si>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</si>
  <si>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</si>
  <si>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</si>
  <si>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</si>
  <si>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</si>
  <si>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</si>
  <si>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</si>
  <si>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</si>
  <si>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</si>
  <si>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</si>
  <si>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</si>
  <si>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</si>
  <si>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</si>
  <si>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</si>
  <si>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</si>
  <si>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</si>
  <si>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</si>
  <si>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</si>
  <si>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</si>
  <si>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</si>
  <si>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</si>
  <si>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</si>
  <si>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</si>
  <si>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</si>
  <si>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</si>
  <si>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</si>
  <si>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</si>
  <si>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</si>
  <si>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</si>
  <si>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</si>
  <si>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</si>
  <si>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</si>
  <si>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</si>
  <si>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</si>
  <si>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</si>
  <si>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</si>
  <si>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</si>
  <si>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</si>
  <si>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</si>
  <si>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</si>
  <si>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</si>
  <si>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</si>
  <si>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</si>
  <si>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</si>
  <si>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</si>
  <si>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</si>
  <si>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</si>
  <si>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</si>
  <si>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</si>
  <si>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</si>
  <si>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</si>
  <si>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</si>
  <si>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</si>
  <si>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</si>
  <si>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</si>
  <si>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</si>
  <si>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</si>
  <si>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</si>
  <si>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</si>
  <si>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</si>
  <si>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</si>
  <si>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</si>
  <si>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</si>
  <si>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</si>
  <si>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</si>
  <si>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</si>
  <si>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</si>
  <si>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</si>
  <si>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</si>
  <si>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</si>
  <si>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</si>
  <si>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</si>
  <si>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</si>
  <si>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</si>
  <si>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</si>
  <si>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</si>
  <si>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</si>
  <si>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</si>
  <si>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</si>
  <si>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</si>
  <si>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</si>
  <si>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</si>
  <si>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</si>
  <si>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</si>
  <si>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</si>
  <si>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</si>
  <si>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</si>
  <si>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</si>
  <si>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</si>
  <si>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</si>
  <si>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</si>
  <si>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</si>
  <si>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</si>
  <si>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</si>
  <si>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</si>
  <si>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</si>
  <si>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</si>
  <si>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</si>
  <si>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</si>
  <si>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</si>
  <si>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</si>
  <si>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</si>
  <si>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</si>
  <si>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</si>
  <si>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</si>
  <si>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</si>
  <si>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</si>
  <si>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</si>
  <si>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</si>
  <si>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</si>
  <si>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</si>
  <si>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</si>
  <si>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</si>
  <si>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</si>
  <si>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</si>
  <si>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</si>
  <si>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</si>
  <si>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</si>
  <si>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</si>
  <si>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</si>
  <si>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</si>
  <si>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</si>
  <si>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</si>
  <si>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</si>
  <si>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</si>
  <si>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</si>
  <si>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</si>
  <si>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</si>
  <si>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</si>
  <si>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</si>
  <si>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</si>
  <si>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</si>
  <si>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</si>
  <si>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</si>
  <si>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</si>
  <si>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</si>
  <si>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</si>
  <si>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</si>
  <si>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</si>
  <si>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</si>
  <si>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</si>
  <si>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</si>
  <si>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</si>
  <si>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</si>
  <si>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</si>
  <si>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</si>
  <si>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</si>
  <si>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</si>
  <si>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</si>
  <si>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</si>
  <si>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</si>
  <si>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</si>
  <si>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</si>
  <si>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</si>
  <si>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</si>
  <si>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</si>
  <si>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</si>
  <si>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</si>
  <si>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</si>
  <si>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</si>
  <si>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</si>
  <si>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</si>
  <si>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</si>
  <si>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</si>
  <si>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</si>
  <si>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</si>
  <si>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</si>
  <si>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</si>
  <si>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</si>
  <si>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</si>
  <si>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</si>
  <si>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</si>
  <si>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</si>
  <si>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</si>
  <si>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</si>
  <si>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</si>
  <si>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</si>
  <si>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</si>
  <si>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</si>
  <si>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</si>
  <si>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</si>
  <si>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</si>
  <si>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</si>
  <si>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</si>
  <si>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</si>
  <si>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</si>
  <si>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</si>
  <si>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</si>
  <si>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</si>
  <si>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</si>
  <si>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</si>
  <si>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</si>
  <si>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</si>
  <si>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</si>
  <si>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</si>
  <si>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</si>
  <si>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</si>
  <si>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</si>
  <si>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</si>
  <si>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</si>
  <si>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</si>
  <si>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</si>
  <si>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</si>
  <si>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</si>
  <si>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</si>
  <si>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</si>
  <si>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</si>
  <si>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</si>
  <si>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</si>
  <si>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</si>
  <si>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</si>
  <si>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</si>
  <si>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</si>
  <si>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</si>
  <si>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</si>
  <si>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</si>
  <si>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</si>
  <si>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</si>
  <si>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</si>
  <si>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</si>
  <si>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</si>
  <si>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</si>
  <si>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</si>
  <si>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</si>
  <si>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</si>
  <si>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</si>
  <si>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</si>
  <si>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</si>
  <si>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</si>
  <si>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</si>
  <si>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</si>
  <si>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</si>
  <si>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</si>
  <si>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</si>
  <si>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</si>
  <si>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</si>
  <si>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</si>
  <si>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</si>
  <si>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</si>
  <si>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</si>
  <si>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</si>
  <si>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</si>
  <si>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</si>
  <si>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</si>
  <si>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</si>
  <si>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</si>
  <si>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</si>
  <si>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</si>
  <si>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</si>
  <si>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</si>
  <si>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</si>
  <si>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</si>
  <si>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</si>
  <si>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</si>
  <si>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</si>
  <si>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</si>
  <si>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</si>
  <si>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</si>
  <si>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</si>
  <si>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</si>
  <si>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</si>
  <si>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</si>
  <si>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</si>
  <si>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</si>
  <si>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</si>
  <si>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</si>
  <si>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</si>
  <si>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</si>
  <si>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</si>
  <si>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</si>
  <si>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</si>
  <si>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</si>
  <si>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</si>
  <si>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</si>
  <si>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</si>
  <si>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</si>
  <si>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</si>
  <si>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</si>
  <si>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</si>
  <si>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</si>
  <si>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</si>
  <si>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</si>
  <si>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</si>
  <si>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</si>
  <si>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</si>
  <si>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</si>
  <si>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</si>
  <si>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</si>
  <si>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</si>
  <si>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</si>
  <si>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</si>
  <si>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</si>
  <si>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</si>
  <si>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</si>
  <si>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</si>
  <si>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</si>
  <si>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</si>
  <si>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</si>
  <si>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</si>
  <si>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</si>
  <si>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</si>
  <si>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</si>
  <si>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</si>
  <si>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</si>
  <si>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</si>
  <si>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</si>
  <si>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</si>
  <si>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</si>
  <si>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</si>
  <si>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</si>
  <si>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</si>
  <si>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</si>
  <si>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</si>
  <si>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</si>
  <si>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</si>
  <si>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</si>
  <si>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</si>
  <si>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</si>
  <si>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</si>
  <si>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</si>
  <si>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</si>
  <si>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</si>
  <si>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</si>
  <si>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</si>
  <si>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</si>
  <si>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</si>
  <si>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</si>
  <si>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</si>
  <si>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</si>
  <si>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</si>
  <si>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</si>
  <si>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</si>
  <si>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</si>
  <si>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</si>
  <si>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</si>
  <si>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</si>
  <si>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</si>
  <si>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</si>
  <si>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</si>
  <si>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</si>
  <si>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</si>
  <si>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</si>
  <si>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</si>
  <si>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</si>
  <si>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</si>
  <si>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</si>
  <si>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</si>
  <si>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</si>
  <si>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</si>
  <si>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</si>
  <si>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</si>
  <si>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</si>
  <si>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</si>
  <si>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</si>
  <si>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</si>
  <si>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</si>
  <si>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</si>
  <si>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</si>
  <si>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</si>
  <si>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</si>
  <si>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</si>
  <si>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</si>
  <si>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</si>
  <si>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</si>
  <si>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</si>
  <si>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</si>
  <si>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</si>
  <si>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</si>
  <si>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</si>
  <si>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</si>
  <si>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</si>
  <si>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</si>
  <si>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</si>
  <si>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</si>
  <si>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</si>
  <si>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</si>
  <si>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</si>
  <si>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</si>
  <si>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</si>
  <si>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</si>
  <si>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</si>
  <si>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</si>
  <si>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</si>
  <si>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</si>
  <si>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</si>
  <si>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</si>
  <si>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</si>
  <si>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</si>
  <si>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</si>
  <si>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</si>
  <si>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</si>
  <si>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</si>
  <si>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</si>
  <si>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</si>
  <si>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</si>
  <si>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</si>
  <si>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</si>
  <si>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</si>
  <si>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</si>
  <si>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</si>
  <si>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</si>
  <si>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</si>
  <si>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</si>
  <si>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</si>
  <si>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</si>
  <si>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</si>
  <si>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</si>
  <si>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</si>
  <si>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</si>
  <si>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</si>
  <si>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</si>
  <si>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</si>
  <si>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</si>
  <si>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</si>
  <si>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</si>
  <si>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</si>
  <si>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</si>
  <si>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</si>
  <si>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</si>
  <si>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</si>
  <si>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</si>
  <si>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</si>
  <si>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</si>
  <si>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</si>
  <si>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</si>
  <si>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</si>
  <si>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</si>
  <si>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</si>
  <si>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</si>
  <si>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</si>
  <si>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</si>
  <si>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</si>
  <si>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</si>
  <si>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</si>
  <si>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</si>
  <si>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</si>
  <si>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</si>
  <si>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</si>
  <si>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</si>
  <si>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</si>
  <si>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</si>
  <si>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</si>
  <si>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</si>
  <si>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</si>
  <si>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</si>
  <si>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</si>
  <si>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</si>
  <si>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</si>
  <si>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</si>
  <si>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</si>
  <si>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</si>
  <si>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</si>
  <si>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</si>
  <si>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</si>
  <si>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</si>
  <si>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</si>
  <si>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</si>
  <si>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</si>
  <si>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</si>
  <si>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</si>
  <si>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</si>
  <si>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</si>
  <si>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</si>
  <si>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</si>
  <si>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</si>
  <si>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</si>
  <si>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</si>
  <si>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</si>
  <si>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</si>
  <si>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</si>
  <si>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</si>
  <si>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</si>
  <si>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</si>
  <si>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</si>
  <si>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</si>
  <si>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</si>
  <si>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</si>
  <si>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</si>
  <si>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</si>
  <si>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</si>
  <si>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</si>
  <si>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</si>
  <si>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</si>
  <si>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</si>
  <si>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</si>
  <si>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</si>
  <si>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</si>
  <si>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</si>
  <si>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</si>
  <si>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</si>
  <si>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</si>
  <si>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</si>
  <si>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</si>
  <si>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</si>
  <si>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</si>
  <si>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</si>
  <si>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</si>
  <si>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</si>
  <si>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</si>
  <si>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</si>
  <si>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</si>
  <si>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</si>
  <si>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</si>
  <si>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</si>
  <si>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</si>
  <si>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</si>
  <si>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</si>
  <si>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</si>
  <si>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</si>
  <si>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</si>
  <si>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</si>
  <si>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</si>
  <si>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</si>
  <si>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</si>
  <si>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</si>
  <si>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</si>
  <si>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</si>
  <si>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</si>
  <si>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</si>
  <si>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</si>
  <si>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</si>
  <si>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</si>
  <si>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</si>
  <si>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</si>
  <si>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</si>
  <si>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</si>
  <si>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</si>
  <si>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</si>
  <si>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</si>
  <si>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</si>
  <si>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</si>
  <si>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</si>
  <si>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</si>
  <si>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</si>
  <si>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</si>
  <si>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</si>
  <si>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</si>
  <si>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</si>
  <si>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</si>
  <si>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</si>
  <si>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</si>
  <si>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</si>
  <si>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</si>
  <si>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</si>
  <si>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</si>
  <si>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</si>
  <si>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</si>
  <si>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</si>
  <si>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</si>
  <si>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</si>
  <si>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</si>
  <si>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</si>
  <si>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</si>
  <si>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</si>
  <si>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</si>
  <si>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</si>
  <si>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</si>
  <si>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</si>
  <si>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</si>
  <si>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</si>
  <si>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</si>
  <si>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</si>
  <si>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</si>
  <si>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</si>
  <si>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</si>
  <si>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</si>
  <si>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</si>
  <si>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</si>
  <si>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</si>
  <si>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</si>
  <si>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</si>
  <si>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</si>
  <si>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</si>
  <si>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</si>
  <si>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</si>
  <si>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</si>
  <si>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</si>
  <si>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</si>
  <si>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</si>
  <si>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</si>
  <si>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</si>
  <si>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</si>
  <si>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</si>
  <si>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</si>
  <si>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</si>
  <si>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</si>
  <si>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</si>
  <si>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</si>
  <si>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</si>
  <si>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</si>
  <si>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</si>
  <si>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</si>
  <si>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</si>
  <si>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</si>
  <si>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</si>
  <si>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</si>
  <si>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</si>
  <si>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</si>
  <si>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</si>
  <si>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</si>
  <si>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</si>
  <si>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</si>
  <si>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</si>
  <si>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</si>
  <si>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</si>
  <si>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</si>
  <si>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</si>
  <si>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</si>
  <si>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</si>
  <si>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</si>
  <si>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</si>
  <si>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</si>
  <si>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</si>
  <si>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</si>
  <si>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</si>
  <si>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</si>
  <si>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</si>
  <si>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</si>
  <si>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</si>
  <si>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</si>
  <si>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</si>
  <si>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</si>
  <si>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</si>
  <si>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</si>
  <si>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</si>
  <si>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</si>
  <si>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</si>
  <si>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</si>
  <si>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</si>
  <si>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</si>
  <si>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</si>
  <si>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</si>
  <si>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</si>
  <si>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</si>
  <si>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</si>
  <si>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</si>
  <si>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</si>
  <si>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</si>
  <si>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</si>
  <si>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</si>
  <si>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</si>
  <si>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</si>
  <si>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</si>
  <si>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</si>
  <si>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</si>
  <si>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</si>
  <si>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</si>
  <si>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</si>
  <si>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</si>
  <si>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</si>
  <si>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</si>
  <si>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</si>
  <si>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</si>
  <si>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</si>
  <si>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</si>
  <si>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</si>
  <si>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</si>
  <si>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</si>
  <si>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</si>
  <si>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</si>
  <si>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</si>
  <si>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</si>
  <si>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</si>
  <si>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</si>
  <si>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</si>
  <si>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</si>
  <si>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</si>
  <si>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</si>
  <si>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</si>
  <si>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</si>
  <si>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</si>
  <si>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</si>
  <si>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</si>
  <si>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</si>
  <si>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</si>
  <si>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</si>
  <si>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</si>
  <si>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</si>
  <si>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</si>
  <si>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</si>
  <si>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</si>
  <si>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</si>
  <si>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</si>
  <si>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</si>
  <si>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</si>
  <si>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</si>
  <si>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</si>
  <si>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</si>
  <si>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</si>
  <si>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</si>
  <si>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</si>
  <si>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</si>
  <si>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</si>
  <si>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</si>
  <si>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</si>
  <si>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</si>
  <si>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</si>
  <si>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</si>
  <si>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</si>
  <si>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</si>
  <si>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</si>
  <si>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</si>
  <si>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</si>
  <si>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</si>
  <si>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</si>
  <si>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</si>
  <si>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</si>
  <si>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</si>
  <si>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</si>
  <si>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</si>
  <si>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</si>
  <si>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</si>
  <si>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</si>
  <si>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</si>
  <si>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</si>
  <si>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</si>
  <si>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</si>
  <si>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</si>
  <si>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</si>
  <si>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</si>
  <si>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</si>
  <si>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</si>
  <si>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</si>
  <si>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</si>
  <si>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</si>
  <si>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</si>
  <si>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</si>
  <si>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</si>
  <si>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</si>
  <si>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</si>
  <si>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</si>
  <si>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</si>
  <si>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</si>
  <si>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</si>
  <si>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</si>
  <si>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</si>
  <si>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</si>
  <si>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</si>
  <si>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</si>
  <si>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</si>
  <si>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</si>
  <si>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</si>
  <si>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</si>
  <si>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</si>
  <si>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</si>
  <si>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</si>
  <si>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</si>
  <si>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</si>
  <si>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</si>
  <si>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</si>
  <si>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</si>
  <si>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</si>
  <si>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</si>
  <si>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</si>
  <si>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</si>
  <si>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</si>
  <si>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</si>
  <si>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</si>
  <si>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</si>
  <si>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</si>
  <si>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</si>
  <si>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</si>
  <si>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</si>
  <si>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</si>
  <si>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</si>
  <si>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</si>
  <si>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</si>
  <si>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</si>
  <si>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</si>
  <si>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</si>
  <si>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</si>
  <si>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</si>
  <si>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</si>
  <si>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</si>
  <si>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</si>
  <si>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</si>
  <si>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</si>
  <si>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</si>
  <si>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</si>
  <si>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</si>
  <si>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</si>
  <si>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</si>
  <si>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</si>
  <si>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</si>
  <si>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</si>
  <si>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</si>
  <si>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</si>
  <si>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</si>
  <si>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</si>
  <si>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</si>
  <si>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</si>
  <si>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</si>
  <si>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</si>
  <si>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</si>
  <si>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</si>
  <si>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</si>
  <si>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</si>
  <si>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</si>
  <si>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</si>
  <si>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</si>
  <si>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</si>
  <si>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</si>
  <si>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</si>
  <si>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</si>
  <si>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</si>
  <si>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</si>
  <si>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</si>
  <si>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</si>
  <si>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</si>
  <si>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</si>
  <si>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</si>
  <si>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</si>
  <si>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</si>
  <si>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</si>
  <si>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</si>
  <si>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</si>
  <si>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</si>
  <si>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</si>
  <si>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</si>
  <si>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</si>
  <si>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</si>
  <si>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</si>
  <si>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</si>
  <si>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</si>
  <si>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</si>
  <si>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</si>
  <si>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</si>
  <si>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</si>
  <si>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</si>
  <si>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</si>
  <si>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</si>
  <si>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</si>
  <si>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</si>
  <si>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</si>
  <si>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</si>
  <si>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</si>
  <si>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</si>
  <si>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</si>
  <si>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</si>
  <si>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</si>
  <si>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</si>
  <si>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</si>
  <si>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</si>
  <si>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</si>
  <si>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</si>
  <si>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</si>
  <si>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</si>
  <si>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</si>
  <si>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</si>
  <si>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</si>
  <si>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</si>
  <si>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</si>
  <si>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</si>
  <si>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</si>
  <si>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</si>
  <si>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</si>
  <si>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</si>
  <si>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</si>
  <si>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</si>
  <si>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</si>
  <si>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</si>
  <si>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</si>
  <si>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</si>
  <si>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</si>
  <si>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</si>
  <si>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</si>
  <si>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</si>
  <si>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</si>
  <si>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</si>
  <si>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</si>
  <si>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</si>
  <si>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</si>
  <si>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</si>
  <si>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</si>
  <si>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</si>
  <si>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</si>
  <si>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</si>
  <si>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</si>
  <si>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</si>
  <si>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</si>
  <si>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</si>
  <si>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</si>
  <si>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</si>
  <si>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</si>
  <si>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</si>
  <si>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</si>
  <si>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</si>
  <si>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</si>
  <si>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</si>
  <si>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</si>
  <si>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</si>
  <si>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</si>
  <si>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</si>
  <si>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</si>
  <si>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</si>
  <si>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</si>
  <si>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</si>
  <si>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</si>
  <si>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</si>
  <si>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</si>
  <si>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</si>
  <si>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</si>
  <si>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</si>
  <si>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</si>
  <si>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</si>
  <si>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</si>
  <si>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</si>
  <si>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</si>
  <si>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</si>
  <si>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</si>
  <si>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</si>
  <si>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</si>
  <si>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</si>
  <si>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</si>
  <si>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</si>
  <si>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</si>
  <si>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</si>
  <si>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</si>
  <si>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</si>
  <si>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</si>
  <si>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</si>
  <si>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</si>
  <si>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</si>
  <si>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</si>
  <si>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</si>
  <si>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</si>
  <si>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</si>
  <si>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</si>
  <si>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</si>
  <si>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</si>
  <si>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</si>
  <si>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</si>
  <si>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</si>
  <si>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</si>
  <si>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</si>
  <si>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</si>
  <si>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</si>
  <si>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</si>
  <si>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</si>
  <si>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</si>
  <si>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</si>
  <si>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</si>
  <si>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</si>
  <si>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</si>
  <si>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</si>
  <si>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</si>
  <si>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</si>
  <si>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</si>
  <si>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</si>
  <si>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</si>
  <si>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</si>
  <si>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</si>
  <si>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</si>
  <si>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</si>
  <si>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</si>
  <si>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</si>
  <si>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</si>
  <si>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</si>
  <si>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</si>
  <si>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</si>
  <si>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</si>
  <si>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</si>
  <si>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</si>
  <si>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</si>
  <si>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</si>
  <si>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</si>
  <si>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</si>
  <si>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</si>
  <si>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</si>
  <si>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</si>
  <si>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</si>
  <si>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</si>
  <si>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</si>
  <si>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</si>
  <si>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</si>
  <si>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</si>
  <si>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</si>
  <si>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</si>
  <si>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</si>
  <si>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</si>
  <si>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</si>
  <si>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</si>
  <si>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</si>
  <si>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</si>
  <si>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</si>
  <si>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</si>
  <si>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</si>
  <si>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</si>
  <si>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</si>
  <si>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</si>
  <si>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</si>
  <si>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</si>
  <si>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</si>
  <si>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</si>
  <si>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</si>
  <si>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</si>
  <si>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</si>
  <si>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</si>
  <si>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</si>
  <si>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</si>
  <si>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</si>
  <si>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</si>
  <si>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</si>
  <si>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</si>
  <si>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</si>
  <si>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</si>
  <si>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</si>
  <si>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</si>
  <si>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</si>
  <si>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</si>
  <si>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</si>
  <si>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</si>
  <si>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</si>
  <si>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</si>
  <si>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</si>
  <si>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</si>
  <si>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</si>
  <si>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</si>
  <si>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</si>
  <si>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</si>
  <si>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</si>
  <si>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</si>
  <si>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</si>
  <si>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</si>
  <si>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</si>
  <si>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</si>
  <si>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</si>
  <si>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</si>
  <si>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</si>
  <si>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</si>
  <si>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</si>
  <si>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</si>
  <si>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</si>
  <si>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</si>
  <si>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</si>
  <si>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</si>
  <si>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</si>
  <si>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</si>
  <si>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</si>
  <si>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</si>
  <si>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</si>
  <si>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</si>
  <si>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</si>
  <si>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</si>
  <si>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</si>
  <si>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</si>
  <si>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</si>
  <si>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</si>
  <si>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</si>
  <si>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</si>
  <si>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</si>
  <si>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</si>
  <si>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</si>
  <si>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</si>
  <si>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</si>
  <si>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</si>
  <si>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</si>
  <si>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</si>
  <si>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</si>
  <si>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</si>
  <si>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</si>
  <si>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</si>
  <si>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</si>
  <si>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</si>
  <si>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</si>
  <si>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</si>
  <si>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</si>
  <si>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</si>
  <si>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</si>
  <si>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</si>
  <si>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</si>
  <si>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</si>
  <si>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</si>
  <si>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</si>
  <si>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</si>
  <si>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</si>
  <si>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</si>
  <si>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</si>
  <si>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</si>
  <si>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</si>
  <si>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14h</t>
  </si>
  <si>
    <t>Prev. macro 1 08:40</t>
  </si>
  <si>
    <t>Maro 1 08:32/Sem oportunidade 1°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</si>
  <si>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</si>
  <si>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</si>
  <si>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</si>
  <si>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</si>
  <si>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Macro 1 13:05/Aguardando faixa, prev. 14:30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</si>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</sst>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zoomScaleNormal="100" workbookViewId="0">
      <pane xSplit="6" topLeftCell="G1" activePane="topRight" state="frozen"/>
      <selection pane="topRight" activeCell="B100" sqref="B100:B1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552</v>
      </c>
      <c r="BN85" s="144" t="s">
        <v>552</v>
      </c>
      <c r="BO85" s="144" t="s">
        <v>552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SemOportunidadeSemOportunidade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/>
      <c r="BN94" s="144"/>
      <c r="BO94" s="144"/>
      <c r="BP94" s="20"/>
      <c r="BQ94" s="13" t="str">
        <f t="shared" si="20"/>
        <v>Produção</v>
      </c>
      <c r="BR94" s="21">
        <f t="shared" si="21"/>
        <v>1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303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39</v>
      </c>
      <c r="J95" s="141">
        <v>71</v>
      </c>
      <c r="K95" s="141">
        <v>205.2</v>
      </c>
      <c r="L95" s="117" t="s">
        <v>520</v>
      </c>
      <c r="M95" s="141" t="s">
        <v>1126</v>
      </c>
      <c r="N95" s="141" t="s">
        <v>1293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30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30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ZTOZFT1</v>
      </c>
      <c r="AM95" s="117" t="str">
        <f>IF(BS_CONTROLE[[#This Row],[Entre - Estações]]=0, "-", BS_CONTROLE[[#This Row],[Entre - Estações]])</f>
        <v>ZSK-ZTO</v>
      </c>
      <c r="AN95" s="117" t="str">
        <f>IF(BS_CONTROLE[[#This Row],[SB]]=0, "-", BS_CONTROLE[[#This Row],[SB]])</f>
        <v>ZSKZTO</v>
      </c>
      <c r="AO95" s="307">
        <f>IF(BS_CONTROLE[[#This Row],[SUB]]=0, "-", BS_CONTROLE[[#This Row],[SUB]])</f>
        <v>71</v>
      </c>
      <c r="AP95" s="117">
        <f>BS_CONTROLE[[#This Row],[KM - Inicio]]</f>
        <v>205.2</v>
      </c>
      <c r="AQ95" s="307">
        <f>BS_CONTROLE[[#This Row],[KM - Inicio]]</f>
        <v>205.2</v>
      </c>
      <c r="AR95" s="120">
        <v>0.54513888888888884</v>
      </c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BINÁRIO</v>
      </c>
      <c r="BC95" s="308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308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1</v>
      </c>
      <c r="BI95" s="18"/>
      <c r="BJ95" s="18" t="s">
        <v>1297</v>
      </c>
      <c r="BK95" s="18" t="s">
        <v>1297</v>
      </c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/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/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1298</v>
      </c>
      <c r="BK97" s="18" t="s">
        <v>1299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/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303"/>
      <c r="F101" s="304"/>
      <c r="G101" s="177" t="str">
        <f>IF(D101="","*",VLOOKUP(F101,BS_ATIVIDADE[],3,FALSE))</f>
        <v>*</v>
      </c>
      <c r="H101" s="200"/>
      <c r="I101" s="158"/>
      <c r="J101" s="305"/>
      <c r="K101" s="305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30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30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307" t="str">
        <f>IF(BS_CONTROLE[[#This Row],[SUB]]=0, "-", BS_CONTROLE[[#This Row],[SUB]])</f>
        <v>-</v>
      </c>
      <c r="AP101" s="117">
        <f>BS_CONTROLE[[#This Row],[KM - Inicio]]</f>
        <v>0</v>
      </c>
      <c r="AQ101" s="30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308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308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/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1300</v>
      </c>
      <c r="N103" s="141" t="s">
        <v>1301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/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/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1281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1302</v>
      </c>
      <c r="X105" s="116" t="s">
        <v>522</v>
      </c>
      <c r="Y105" s="143"/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305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30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30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1283</v>
      </c>
      <c r="W106" s="117" t="s">
        <v>1284</v>
      </c>
      <c r="X106" s="116" t="s">
        <v>522</v>
      </c>
      <c r="Y106" s="143"/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307">
        <f>IF(BS_CONTROLE[[#This Row],[SUB]]=0, "-", BS_CONTROLE[[#This Row],[SUB]])</f>
        <v>73</v>
      </c>
      <c r="AP106" s="117">
        <f>BS_CONTROLE[[#This Row],[KM - Inicio]]</f>
        <v>56.296999999999997</v>
      </c>
      <c r="AQ106" s="30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308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308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305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1287</v>
      </c>
      <c r="W107" s="117" t="s">
        <v>1284</v>
      </c>
      <c r="X107" s="116" t="s">
        <v>522</v>
      </c>
      <c r="Y107" s="143"/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/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30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30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/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307">
        <f>IF(BS_CONTROLE[[#This Row],[SUB]]=0, "-", BS_CONTROLE[[#This Row],[SUB]])</f>
        <v>71</v>
      </c>
      <c r="AP109" s="117">
        <f>BS_CONTROLE[[#This Row],[KM - Inicio]]</f>
        <v>230</v>
      </c>
      <c r="AQ109" s="30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308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308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303"/>
      <c r="F110" s="304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305">
        <v>71</v>
      </c>
      <c r="K110" s="305">
        <v>214.41399999999999</v>
      </c>
      <c r="L110" s="117">
        <v>229</v>
      </c>
      <c r="M110" s="141" t="s">
        <v>141</v>
      </c>
      <c r="N110" s="141" t="s">
        <v>1303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30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30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1304</v>
      </c>
      <c r="W110" s="117" t="s">
        <v>1305</v>
      </c>
      <c r="X110" s="116" t="s">
        <v>522</v>
      </c>
      <c r="Y110" s="143"/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304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307">
        <f>IF(BS_CONTROLE[[#This Row],[SUB]]=0, "-", BS_CONTROLE[[#This Row],[SUB]])</f>
        <v>71</v>
      </c>
      <c r="AP110" s="117">
        <f>BS_CONTROLE[[#This Row],[KM - Inicio]]</f>
        <v>214.41399999999999</v>
      </c>
      <c r="AQ110" s="30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308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308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303"/>
      <c r="F111" s="304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305">
        <v>70</v>
      </c>
      <c r="K111" s="305">
        <v>168</v>
      </c>
      <c r="L111" s="117" t="s">
        <v>520</v>
      </c>
      <c r="M111" s="141" t="s">
        <v>1306</v>
      </c>
      <c r="N111" s="141" t="s">
        <v>1307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30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30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/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304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307">
        <f>IF(BS_CONTROLE[[#This Row],[SUB]]=0, "-", BS_CONTROLE[[#This Row],[SUB]])</f>
        <v>70</v>
      </c>
      <c r="AP111" s="117">
        <f>BS_CONTROLE[[#This Row],[KM - Inicio]]</f>
        <v>168</v>
      </c>
      <c r="AQ111" s="30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308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308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/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>
      <c r="A113" s="147" t="str">
        <f t="shared" si="19"/>
        <v/>
      </c>
      <c r="B113" s="155"/>
      <c r="C113" s="156" t="str">
        <f>IF(BS_CONTROLE[[#This Row],[DATA]]="","",WEEKNUM(BS_CONTROLE[[#This Row],[DATA]]))</f>
        <v/>
      </c>
      <c r="D113" s="161"/>
      <c r="E113" s="239">
        <v>91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5 BM6:BM797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6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6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C1" sqref="C1:C1048576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1308</v>
      </c>
      <c r="V1" s="295"/>
      <c r="W1" s="295"/>
    </row>
    <row r="2" spans="1:23" s="91" customFormat="1">
      <c r="A2" s="94" t="s">
        <v>1309</v>
      </c>
      <c r="B2" s="94" t="s">
        <v>1310</v>
      </c>
      <c r="C2" s="94" t="s">
        <v>511</v>
      </c>
      <c r="D2" s="95" t="s">
        <v>1064</v>
      </c>
      <c r="E2" s="95" t="s">
        <v>1065</v>
      </c>
      <c r="F2" s="95" t="s">
        <v>1311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1312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6" sqref="A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1314</v>
      </c>
      <c r="D5" s="297"/>
      <c r="E5" s="297"/>
      <c r="F5" s="297"/>
      <c r="G5" s="297"/>
      <c r="H5" s="297"/>
      <c r="I5" s="297"/>
      <c r="J5" s="298"/>
      <c r="K5" s="299" t="s">
        <v>1315</v>
      </c>
      <c r="L5" s="300"/>
      <c r="M5" s="300"/>
      <c r="N5" s="300"/>
      <c r="O5" s="301" t="s">
        <v>1316</v>
      </c>
      <c r="P5" s="302"/>
    </row>
    <row r="6" spans="1:16" s="81" customFormat="1" ht="15" customHeight="1">
      <c r="A6" s="73" t="s">
        <v>1311</v>
      </c>
      <c r="B6" s="82" t="s">
        <v>1310</v>
      </c>
      <c r="C6" s="83" t="s">
        <v>1064</v>
      </c>
      <c r="D6" s="84" t="s">
        <v>1065</v>
      </c>
      <c r="E6" s="83" t="s">
        <v>1317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1318</v>
      </c>
      <c r="M6" s="87" t="s">
        <v>710</v>
      </c>
      <c r="N6" s="88" t="s">
        <v>1059</v>
      </c>
      <c r="O6" s="204" t="s">
        <v>1102</v>
      </c>
      <c r="P6" s="149" t="s">
        <v>1319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14h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ZSK-ZTO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ZSK-ZTO</v>
      </c>
      <c r="M96" s="90">
        <f>IF(SP_NORTE!AP95="","*",SP_NORTE!AP95)</f>
        <v>205.2</v>
      </c>
      <c r="N96" s="90" t="str">
        <f>IF(SP_NORTE!AM95="","*",SP_NORTE!AM95)</f>
        <v>ZSK-ZTO</v>
      </c>
      <c r="O96" s="122">
        <f>IF(SP_NORTE!BH95="","*",SP_NORTE!BH95)</f>
        <v>1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1320</v>
      </c>
      <c r="C2" s="134" t="s">
        <v>1049</v>
      </c>
      <c r="D2" s="83" t="s">
        <v>1051</v>
      </c>
      <c r="E2" s="83" t="s">
        <v>1321</v>
      </c>
      <c r="F2" s="111" t="s">
        <v>1322</v>
      </c>
      <c r="G2" s="83" t="s">
        <v>1323</v>
      </c>
      <c r="H2" s="83" t="s">
        <v>1324</v>
      </c>
      <c r="I2" s="83" t="s">
        <v>1325</v>
      </c>
      <c r="J2" s="83" t="s">
        <v>1326</v>
      </c>
      <c r="K2" s="85" t="s">
        <v>1327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*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*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*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*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*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*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*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*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-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2025-11-06T17:50:56Z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