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19" documentId="8_{B6337239-1A00-434D-AAD0-422EA1FEB5AE}" xr6:coauthVersionLast="47" xr6:coauthVersionMax="47" xr10:uidLastSave="{FF9495B5-B5F6-46AB-A4A2-492BC5EAC4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8" i="1" l="1" a="1"/>
  <c r="N558" i="1"/>
  <c r="N559" i="1" a="1"/>
  <c r="N559" i="1"/>
  <c r="N560" i="1" a="1"/>
  <c r="N560" i="1"/>
  <c r="N561" i="1" a="1"/>
  <c r="N561" i="1"/>
  <c r="N562" i="1" a="1"/>
  <c r="N562" i="1"/>
  <c r="N563" i="1" a="1"/>
  <c r="N563" i="1"/>
  <c r="N564" i="1" a="1"/>
  <c r="N564" i="1"/>
  <c r="N565" i="1" a="1"/>
  <c r="N565" i="1"/>
  <c r="N566" i="1" a="1"/>
  <c r="N566" i="1"/>
  <c r="N567" i="1" a="1"/>
  <c r="N567" i="1"/>
  <c r="N568" i="1" a="1"/>
  <c r="N568" i="1"/>
  <c r="N569" i="1" a="1"/>
  <c r="N569" i="1"/>
  <c r="N570" i="1" a="1"/>
  <c r="N570" i="1"/>
  <c r="N571" i="1" a="1"/>
  <c r="N571" i="1"/>
  <c r="N572" i="1" a="1"/>
  <c r="N572" i="1"/>
  <c r="N573" i="1" a="1"/>
  <c r="N573" i="1"/>
  <c r="N574" i="1" a="1"/>
  <c r="N574" i="1"/>
  <c r="N575" i="1" a="1"/>
  <c r="N575" i="1"/>
  <c r="N576" i="1" a="1"/>
  <c r="N576" i="1"/>
  <c r="N577" i="1" a="1"/>
  <c r="N577" i="1"/>
  <c r="N578" i="1" a="1"/>
  <c r="N578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S553" i="1" a="1"/>
  <c r="S553" i="1"/>
  <c r="T553" i="1" a="1"/>
  <c r="T553" i="1"/>
  <c r="S554" i="1" a="1"/>
  <c r="S554" i="1"/>
  <c r="T554" i="1" a="1"/>
  <c r="T554" i="1"/>
  <c r="S555" i="1" a="1"/>
  <c r="S555" i="1"/>
  <c r="T555" i="1" a="1"/>
  <c r="T555" i="1"/>
  <c r="S556" i="1" a="1"/>
  <c r="S556" i="1"/>
  <c r="T556" i="1" a="1"/>
  <c r="T556" i="1"/>
  <c r="S557" i="1" a="1"/>
  <c r="S557" i="1"/>
  <c r="T557" i="1" a="1"/>
  <c r="T557" i="1"/>
  <c r="S558" i="1" a="1"/>
  <c r="S558" i="1"/>
  <c r="T558" i="1" a="1"/>
  <c r="T558" i="1"/>
  <c r="S559" i="1" a="1"/>
  <c r="S559" i="1"/>
  <c r="T559" i="1" a="1"/>
  <c r="T559" i="1"/>
  <c r="S560" i="1" a="1"/>
  <c r="S560" i="1"/>
  <c r="T560" i="1" a="1"/>
  <c r="T560" i="1"/>
  <c r="S561" i="1" a="1"/>
  <c r="S561" i="1"/>
  <c r="T561" i="1" a="1"/>
  <c r="T561" i="1"/>
  <c r="S562" i="1" a="1"/>
  <c r="S562" i="1"/>
  <c r="T562" i="1" a="1"/>
  <c r="T562" i="1"/>
  <c r="S563" i="1" a="1"/>
  <c r="S563" i="1"/>
  <c r="T563" i="1" a="1"/>
  <c r="T563" i="1"/>
  <c r="S564" i="1" a="1"/>
  <c r="S564" i="1"/>
  <c r="T564" i="1" a="1"/>
  <c r="T564" i="1"/>
  <c r="S565" i="1" a="1"/>
  <c r="S565" i="1"/>
  <c r="T565" i="1" a="1"/>
  <c r="T565" i="1"/>
  <c r="S566" i="1" a="1"/>
  <c r="S566" i="1"/>
  <c r="T566" i="1" a="1"/>
  <c r="T566" i="1"/>
  <c r="S567" i="1" a="1"/>
  <c r="S567" i="1"/>
  <c r="T567" i="1" a="1"/>
  <c r="T567" i="1"/>
  <c r="S568" i="1" a="1"/>
  <c r="S568" i="1"/>
  <c r="T568" i="1" a="1"/>
  <c r="T568" i="1"/>
  <c r="S569" i="1" a="1"/>
  <c r="S569" i="1"/>
  <c r="T569" i="1" a="1"/>
  <c r="T569" i="1"/>
  <c r="S570" i="1" a="1"/>
  <c r="S570" i="1"/>
  <c r="T570" i="1" a="1"/>
  <c r="T570" i="1"/>
  <c r="S571" i="1" a="1"/>
  <c r="S571" i="1"/>
  <c r="T571" i="1" a="1"/>
  <c r="T571" i="1"/>
  <c r="S572" i="1" a="1"/>
  <c r="S572" i="1"/>
  <c r="T572" i="1" a="1"/>
  <c r="T572" i="1"/>
  <c r="S573" i="1" a="1"/>
  <c r="S573" i="1"/>
  <c r="T573" i="1" a="1"/>
  <c r="T573" i="1"/>
  <c r="S574" i="1" a="1"/>
  <c r="S574" i="1"/>
  <c r="T574" i="1" a="1"/>
  <c r="T574" i="1"/>
  <c r="S575" i="1" a="1"/>
  <c r="S575" i="1"/>
  <c r="T575" i="1" a="1"/>
  <c r="T575" i="1"/>
  <c r="S576" i="1" a="1"/>
  <c r="S576" i="1"/>
  <c r="T576" i="1" a="1"/>
  <c r="T576" i="1"/>
  <c r="S577" i="1" a="1"/>
  <c r="S577" i="1"/>
  <c r="T577" i="1" a="1"/>
  <c r="T577" i="1"/>
  <c r="S578" i="1" a="1"/>
  <c r="S578" i="1"/>
  <c r="T578" i="1" a="1"/>
  <c r="T578" i="1"/>
  <c r="S579" i="1" a="1"/>
  <c r="S579" i="1"/>
  <c r="T579" i="1" a="1"/>
  <c r="T579" i="1"/>
  <c r="S580" i="1" a="1"/>
  <c r="S580" i="1"/>
  <c r="T580" i="1" a="1"/>
  <c r="T58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50" i="1" a="1"/>
  <c r="N550" i="1" s="1"/>
  <c r="M550" i="1" a="1"/>
  <c r="M550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53" i="1" l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<sst xmlns="http://schemas.openxmlformats.org/spreadsheetml/2006/main" count="11970" uniqueCount="1785">
  <si>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</si>
  <si>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</si>
  <si>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</si>
  <si>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</si>
  <si>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</si>
  <si>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</si>
  <si>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</si>
  <si>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</si>
  <si>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</si>
  <si>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</si>
  <si>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</si>
  <si>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</si>
  <si>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</si>
  <si>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</si>
  <si>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</si>
  <si>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</si>
  <si>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</si>
  <si>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</si>
  <si>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</si>
  <si>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</si>
  <si>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</si>
  <si>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</si>
  <si>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</si>
  <si>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</si>
  <si>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</si>
  <si>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</si>
  <si>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</si>
  <si>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</si>
  <si>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</si>
  <si>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</si>
  <si>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</si>
  <si>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</si>
  <si>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</si>
  <si>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</si>
  <si>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</si>
  <si>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</si>
  <si>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</si>
  <si>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</si>
  <si>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</si>
  <si>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</si>
  <si>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</si>
  <si>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</si>
  <si>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</si>
  <si>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</si>
  <si>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</si>
  <si>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</si>
  <si>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</si>
  <si>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</si>
  <si>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</si>
  <si>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</si>
  <si>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</si>
  <si>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</si>
  <si>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</si>
  <si>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</si>
  <si>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</si>
  <si>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</si>
  <si>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</si>
  <si>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</si>
  <si>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</si>
  <si>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</si>
  <si>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</si>
  <si>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</si>
  <si>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</si>
  <si>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</si>
  <si>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</si>
  <si>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</si>
  <si>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</si>
  <si>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</si>
  <si>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</si>
  <si>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</si>
  <si>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</si>
  <si>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</si>
  <si>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</si>
  <si>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</si>
  <si>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</si>
  <si>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</si>
  <si>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</si>
  <si>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</si>
  <si>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</si>
  <si>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</si>
  <si>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</si>
  <si>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</si>
  <si>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</si>
  <si>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</si>
  <si>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</si>
  <si>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</si>
  <si>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</si>
  <si>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</si>
  <si>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</si>
  <si>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</si>
  <si>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</si>
  <si>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</si>
  <si>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</si>
  <si>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</si>
  <si>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</si>
  <si>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</si>
  <si>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</si>
  <si>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</si>
  <si>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</si>
  <si>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</si>
  <si>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</si>
  <si>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</si>
  <si>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</si>
  <si>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</si>
  <si>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</si>
  <si>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</si>
  <si>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</si>
  <si>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</si>
  <si>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</si>
  <si>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</si>
  <si>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</si>
  <si>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</si>
  <si>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</si>
  <si>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</si>
  <si>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</si>
  <si>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</si>
  <si>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</si>
  <si>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</si>
  <si>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</si>
  <si>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</si>
  <si>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</si>
  <si>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</si>
  <si>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</si>
  <si>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</si>
  <si>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</si>
  <si>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</si>
  <si>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</si>
  <si>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</si>
  <si>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</si>
  <si>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</si>
  <si>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</si>
  <si>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</si>
  <si>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</si>
  <si>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</si>
  <si>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</si>
  <si>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</si>
  <si>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</si>
  <si>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</si>
  <si>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</si>
  <si>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</si>
  <si>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</si>
  <si>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</si>
  <si>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</si>
  <si>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</si>
  <si>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</si>
  <si>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</si>
  <si>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</si>
  <si>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</si>
  <si>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</si>
  <si>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</si>
  <si>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</si>
  <si>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</si>
  <si>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</si>
  <si>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</si>
  <si>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</si>
  <si>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</si>
  <si>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</si>
  <si>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</si>
  <si>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</si>
  <si>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</si>
  <si>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</si>
  <si>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</si>
  <si>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</si>
  <si>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</si>
  <si>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</si>
  <si>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</si>
  <si>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</si>
  <si>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</si>
  <si>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</si>
  <si>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</si>
  <si>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</si>
  <si>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</si>
  <si>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</si>
  <si>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</si>
  <si>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</si>
  <si>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</si>
  <si>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</si>
  <si>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</si>
  <si>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</si>
  <si>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</si>
  <si>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</si>
  <si>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</si>
  <si>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</si>
  <si>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</si>
  <si>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</si>
  <si>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</si>
  <si>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</si>
  <si>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</si>
  <si>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</si>
  <si>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</si>
  <si>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</si>
  <si>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</si>
  <si>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</si>
  <si>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</si>
  <si>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</si>
  <si>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</si>
  <si>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</si>
  <si>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</si>
  <si>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</si>
  <si>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</si>
  <si>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</si>
  <si>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</si>
  <si>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</si>
  <si>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</si>
  <si>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</si>
  <si>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</si>
  <si>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</si>
  <si>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</si>
  <si>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</si>
  <si>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</si>
  <si>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</si>
  <si>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</si>
  <si>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</si>
  <si>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</si>
  <si>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</si>
  <si>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</si>
  <si>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</si>
  <si>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</si>
  <si>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</si>
  <si>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</si>
  <si>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</si>
  <si>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</si>
  <si>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</si>
  <si>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</si>
  <si>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</si>
  <si>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</si>
  <si>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</si>
  <si>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</si>
  <si>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</si>
  <si>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</si>
  <si>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</si>
  <si>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</si>
  <si>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</si>
  <si>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</si>
  <si>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</si>
  <si>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</si>
  <si>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</si>
  <si>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</si>
  <si>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</si>
  <si>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</si>
  <si>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</si>
  <si>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</si>
  <si>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</si>
  <si>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</si>
  <si>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</si>
  <si>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</si>
  <si>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</si>
  <si>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</si>
  <si>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</si>
  <si>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</si>
  <si>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</si>
  <si>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</si>
  <si>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</si>
  <si>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</si>
  <si>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</si>
  <si>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</si>
  <si>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</si>
  <si>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</si>
  <si>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</si>
  <si>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</si>
  <si>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</si>
  <si>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</si>
  <si>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</si>
  <si>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</si>
  <si>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</si>
  <si>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</si>
  <si>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</si>
  <si>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</si>
  <si>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</si>
  <si>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</si>
  <si>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</si>
  <si>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</si>
  <si>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</si>
  <si>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</si>
  <si>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</si>
  <si>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</si>
  <si>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</si>
  <si>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</si>
  <si>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</si>
  <si>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</si>
  <si>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</si>
  <si>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</si>
  <si>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</si>
  <si>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</si>
  <si>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</si>
  <si>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</si>
  <si>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</si>
  <si>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</si>
  <si>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</si>
  <si>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</si>
  <si>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</si>
  <si>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</si>
  <si>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</si>
  <si>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</si>
  <si>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</si>
  <si>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</si>
  <si>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</si>
  <si>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</si>
  <si>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</si>
  <si>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</si>
  <si>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</si>
  <si>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</si>
  <si>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</si>
  <si>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</si>
  <si>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</si>
  <si>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</si>
  <si>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</si>
  <si>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</si>
  <si>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</si>
  <si>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</si>
  <si>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</si>
  <si>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</si>
  <si>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</si>
  <si>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</si>
  <si>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</si>
  <si>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</si>
  <si>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</si>
  <si>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</si>
  <si>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</si>
  <si>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</si>
  <si>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</si>
  <si>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</si>
  <si>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</si>
  <si>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</si>
  <si>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</si>
  <si>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</si>
  <si>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</si>
  <si>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</si>
  <si>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</si>
  <si>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</si>
  <si>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</si>
  <si>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</si>
  <si>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</si>
  <si>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</si>
  <si>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</si>
  <si>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</si>
  <si>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</si>
  <si>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</si>
  <si>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</si>
  <si>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</si>
  <si>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</si>
  <si>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</si>
  <si>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</si>
  <si>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</si>
  <si>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</si>
  <si>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</si>
  <si>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</si>
  <si>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</si>
  <si>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</si>
  <si>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</si>
  <si>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</si>
  <si>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</si>
  <si>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</si>
  <si>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</si>
  <si>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</si>
  <si>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</si>
  <si>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</si>
  <si>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</si>
  <si>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</si>
  <si>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</si>
  <si>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</si>
  <si>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</si>
  <si>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</si>
  <si>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</si>
  <si>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</si>
  <si>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</si>
  <si>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</si>
  <si>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</si>
  <si>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</si>
  <si>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</si>
  <si>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</si>
  <si>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</si>
  <si>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</si>
  <si>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</si>
  <si>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</si>
  <si>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</si>
  <si>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</si>
  <si>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</si>
  <si>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</si>
  <si>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</si>
  <si>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</si>
  <si>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</si>
  <si>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</si>
  <si>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</si>
  <si>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</si>
  <si>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</si>
  <si>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</si>
  <si>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</si>
  <si>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</si>
  <si>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</si>
  <si>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</si>
  <si>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</si>
  <si>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</si>
  <si>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</si>
  <si>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</si>
  <si>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</si>
  <si>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</si>
  <si>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</si>
  <si>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</si>
  <si>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</si>
  <si>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</si>
  <si>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</si>
  <si>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</si>
  <si>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</si>
  <si>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</si>
  <si>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</si>
  <si>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</si>
  <si>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</si>
  <si>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</si>
  <si>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</si>
  <si>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</si>
  <si>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</si>
  <si>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</si>
  <si>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</si>
  <si>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</si>
  <si>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</si>
  <si>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</si>
  <si>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</si>
  <si>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</si>
  <si>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</si>
  <si>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</si>
  <si>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</si>
  <si>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</si>
  <si>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</si>
  <si>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</si>
  <si>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</si>
  <si>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</si>
  <si>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</si>
  <si>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</si>
  <si>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</si>
  <si>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</si>
  <si>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</si>
  <si>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</si>
  <si>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</si>
  <si>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</si>
  <si>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</si>
  <si>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</si>
  <si>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</si>
  <si>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</si>
  <si>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</si>
  <si>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</si>
  <si>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</si>
  <si>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</si>
  <si>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</si>
  <si>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</si>
  <si>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</si>
  <si>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</si>
  <si>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</si>
  <si>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</si>
  <si>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</si>
  <si>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</si>
  <si>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</si>
  <si>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</si>
  <si>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</si>
  <si>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</si>
  <si>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</si>
  <si>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</si>
  <si>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</si>
  <si>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</si>
  <si>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</si>
  <si>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</si>
  <si>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</si>
  <si>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</si>
  <si>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</si>
  <si>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</si>
  <si>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</si>
  <si>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</si>
  <si>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</si>
  <si>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</si>
  <si>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</si>
  <si>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</si>
  <si>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</si>
  <si>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</si>
  <si>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</si>
  <si>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</si>
  <si>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</si>
  <si>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</si>
  <si>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</si>
  <si>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</si>
  <si>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</si>
  <si>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</si>
  <si>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</si>
  <si>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</si>
  <si>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</si>
  <si>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</si>
  <si>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</si>
  <si>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</si>
  <si>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</si>
  <si>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</si>
  <si>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</si>
  <si>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</si>
  <si>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</si>
  <si>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</si>
  <si>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</si>
  <si>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</si>
  <si>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</si>
  <si>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</si>
  <si>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</si>
  <si>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</si>
  <si>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</si>
  <si>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</si>
  <si>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</si>
  <si>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</si>
  <si>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</si>
  <si>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</si>
  <si>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</si>
  <si>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</si>
  <si>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</si>
  <si>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</si>
  <si>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</si>
  <si>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</si>
  <si>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</si>
  <si>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</si>
  <si>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</si>
  <si>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</si>
  <si>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</si>
  <si>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</si>
  <si>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</si>
  <si>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</si>
  <si>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</si>
  <si>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</si>
  <si>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</si>
  <si>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</si>
  <si>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</si>
  <si>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</si>
  <si>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</si>
  <si>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</si>
  <si>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</si>
  <si>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</si>
  <si>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</si>
  <si>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</si>
  <si>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</si>
  <si>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</si>
  <si>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</si>
  <si>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</si>
  <si>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</si>
  <si>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</si>
  <si>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</si>
  <si>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</si>
  <si>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</si>
  <si>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</si>
  <si>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</si>
  <si>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</si>
  <si>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</si>
  <si>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</si>
  <si>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</si>
  <si>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</si>
  <si>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</si>
  <si>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</si>
  <si>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</si>
  <si>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</si>
  <si>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</si>
  <si>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</si>
  <si>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</si>
  <si>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</si>
  <si>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</si>
  <si>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</si>
  <si>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</si>
  <si>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</si>
  <si>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</si>
  <si>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</si>
  <si>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</si>
  <si>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</si>
  <si>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</si>
  <si>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</si>
  <si>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</si>
  <si>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</si>
  <si>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</si>
  <si>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</si>
  <si>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</si>
  <si>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</si>
  <si>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</si>
  <si>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</si>
  <si>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</si>
  <si>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</si>
  <si>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</si>
  <si>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</si>
  <si>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</si>
  <si>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</si>
  <si>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</si>
  <si>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</si>
  <si>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</si>
  <si>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</si>
  <si>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</si>
  <si>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</si>
  <si>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</si>
  <si>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</si>
  <si>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</si>
  <si>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</si>
  <si>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</si>
  <si>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</si>
  <si>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</si>
  <si>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</si>
  <si>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</si>
  <si>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</si>
  <si>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</si>
  <si>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</si>
  <si>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</si>
  <si>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</si>
  <si>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</si>
  <si>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</si>
  <si>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</si>
  <si>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</si>
  <si>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</si>
  <si>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</si>
  <si>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</si>
  <si>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</si>
  <si>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</si>
  <si>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</si>
  <si>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</si>
  <si>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</si>
  <si>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</si>
  <si>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</si>
  <si>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</si>
  <si>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</si>
  <si>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</si>
  <si>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</si>
  <si>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</si>
  <si>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</si>
  <si>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</si>
  <si>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</si>
  <si>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</si>
  <si>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</si>
  <si>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</si>
  <si>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</si>
  <si>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</si>
  <si>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</si>
  <si>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</si>
  <si>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</si>
  <si>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</si>
  <si>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</si>
  <si>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</si>
  <si>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</si>
  <si>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</si>
  <si>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</si>
  <si>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</si>
  <si>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</si>
  <si>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</si>
  <si>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</si>
  <si>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</si>
  <si>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</si>
  <si>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</si>
  <si>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</si>
  <si>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</si>
  <si>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</si>
  <si>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</si>
  <si>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</si>
  <si>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</si>
  <si>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</si>
  <si>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</si>
  <si>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</si>
  <si>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</si>
  <si>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</si>
  <si>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</si>
  <si>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</si>
  <si>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</si>
  <si>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</si>
  <si>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</si>
  <si>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</si>
  <si>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</si>
  <si>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</si>
  <si>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</si>
  <si>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</si>
  <si>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</si>
  <si>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</si>
  <si>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</si>
  <si>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</si>
  <si>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</si>
  <si>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</si>
  <si>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</si>
  <si>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</si>
  <si>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</si>
  <si>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</si>
  <si>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</si>
  <si>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</si>
  <si>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</si>
  <si>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</si>
  <si>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</si>
  <si>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</si>
  <si>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</si>
  <si>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</si>
  <si>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</si>
  <si>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</si>
  <si>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</si>
  <si>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</si>
  <si>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</si>
  <si>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</si>
  <si>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</si>
  <si>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</si>
  <si>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</si>
  <si>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</si>
  <si>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</si>
  <si>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</si>
  <si>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</si>
  <si>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</si>
  <si>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</si>
  <si>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</si>
  <si>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</si>
  <si>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</si>
  <si>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</si>
  <si>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</si>
  <si>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</si>
  <si>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</si>
  <si>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</si>
  <si>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</si>
  <si>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</si>
  <si>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</si>
  <si>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</si>
  <si>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</si>
  <si>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</si>
  <si>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</si>
  <si>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</si>
  <si>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</si>
  <si>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</si>
  <si>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</si>
  <si>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</si>
  <si>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</si>
  <si>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</si>
  <si>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</si>
  <si>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</si>
  <si>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</si>
  <si>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</si>
  <si>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</si>
  <si>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</si>
  <si>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</si>
  <si>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</si>
  <si>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</si>
  <si>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</si>
  <si>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</si>
  <si>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</si>
  <si>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</si>
  <si>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</si>
  <si>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</si>
  <si>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</si>
  <si>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</si>
  <si>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</si>
  <si>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</si>
  <si>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</si>
  <si>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</si>
  <si>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</si>
  <si>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</si>
  <si>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</si>
  <si>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</si>
  <si>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</si>
  <si>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</si>
  <si>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</si>
  <si>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</si>
  <si>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</si>
  <si>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</si>
  <si>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</si>
  <si>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</si>
  <si>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</si>
  <si>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</si>
  <si>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</si>
  <si>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</si>
  <si>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</si>
  <si>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</si>
  <si>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</si>
  <si>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</si>
  <si>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</si>
  <si>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</si>
  <si>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</si>
  <si>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</si>
  <si>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</si>
  <si>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</si>
  <si>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</si>
  <si>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</si>
  <si>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</si>
  <si>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</si>
  <si>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</si>
  <si>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</si>
  <si>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</si>
  <si>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</si>
  <si>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</si>
  <si>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</si>
  <si>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</si>
  <si>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</si>
  <si>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</si>
  <si>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</si>
  <si>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</si>
  <si>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</si>
  <si>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</si>
  <si>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</si>
  <si>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</si>
  <si>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</si>
  <si>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</si>
  <si>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</si>
  <si>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</si>
  <si>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</si>
  <si>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</si>
  <si>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</si>
  <si>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</si>
  <si>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</si>
  <si>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</si>
  <si>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</si>
  <si>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</si>
  <si>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</si>
  <si>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</si>
  <si>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</si>
  <si>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</si>
  <si>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</si>
  <si>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</si>
  <si>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</si>
  <si>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</si>
  <si>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</si>
  <si>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</si>
  <si>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</si>
  <si>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</si>
  <si>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</si>
  <si>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</si>
  <si>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</si>
  <si>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</si>
  <si>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</si>
  <si>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</si>
  <si>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</si>
  <si>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</si>
  <si>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</si>
  <si>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</si>
  <si>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</si>
  <si>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</si>
  <si>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</si>
  <si>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</si>
  <si>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</si>
  <si>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</si>
  <si>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</si>
  <si>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</si>
  <si>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</si>
  <si>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</si>
  <si>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</si>
  <si>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</si>
  <si>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</si>
  <si>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</si>
  <si>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</si>
  <si>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</si>
  <si>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</si>
  <si>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</si>
  <si>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</si>
  <si>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</si>
  <si>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</si>
  <si>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</si>
  <si>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</si>
  <si>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</si>
  <si>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</si>
  <si>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</si>
  <si>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</si>
  <si>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</si>
  <si>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</si>
  <si>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</si>
  <si>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</si>
  <si>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</si>
  <si>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</si>
  <si>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</si>
  <si>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</si>
  <si>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</si>
  <si>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</si>
  <si>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</si>
  <si>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</si>
  <si>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</si>
  <si>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</si>
  <si>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</si>
  <si>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</si>
  <si>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</si>
  <si>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</si>
  <si>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</si>
  <si>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</si>
  <si>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</si>
  <si>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</si>
  <si>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</si>
  <si>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</si>
  <si>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</si>
  <si>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</si>
  <si>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</si>
  <si>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</si>
  <si>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</si>
  <si>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</si>
  <si>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</si>
  <si>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</si>
  <si>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</si>
  <si>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</si>
  <si>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</si>
  <si>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</si>
  <si>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</si>
  <si>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</si>
  <si>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</si>
  <si>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</si>
  <si>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</si>
  <si>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</si>
  <si>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</si>
  <si>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</si>
  <si>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</si>
  <si>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</si>
  <si>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</si>
  <si>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</si>
  <si>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</si>
  <si>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</si>
  <si>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</si>
  <si>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</si>
  <si>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</si>
  <si>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</si>
  <si>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</si>
  <si>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</si>
  <si>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</si>
  <si>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</si>
  <si>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</si>
  <si>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</si>
  <si>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</si>
  <si>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</si>
  <si>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</si>
  <si>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</si>
  <si>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</si>
  <si>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</si>
  <si>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</si>
  <si>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</si>
  <si>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</si>
  <si>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</si>
  <si>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</si>
  <si>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</si>
  <si>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</si>
  <si>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</si>
  <si>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</si>
  <si>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</si>
  <si>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</si>
  <si>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</si>
  <si>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</si>
  <si>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</si>
  <si>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</si>
  <si>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</si>
  <si>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</si>
  <si>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</si>
  <si>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</si>
  <si>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</si>
  <si>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</si>
  <si>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</si>
  <si>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</si>
  <si>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</si>
  <si>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</si>
  <si>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</si>
  <si>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</si>
  <si>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</si>
  <si>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</si>
  <si>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</si>
  <si>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</si>
  <si>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</si>
  <si>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</si>
  <si>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</si>
  <si>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</si>
  <si>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</si>
  <si>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</si>
  <si>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</si>
  <si>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</si>
  <si>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</si>
  <si>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</si>
  <si>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</si>
  <si>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</si>
  <si>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</si>
  <si>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</si>
  <si>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</si>
  <si>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</si>
  <si>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</si>
  <si>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</si>
  <si>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</si>
  <si>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</si>
  <si>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</si>
  <si>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</si>
  <si>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</si>
  <si>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</si>
  <si>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</si>
  <si>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</si>
  <si>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</si>
  <si>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</si>
  <si>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</si>
  <si>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</si>
  <si>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</si>
  <si>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</si>
  <si>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</si>
  <si>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</si>
  <si>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</si>
  <si>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</si>
  <si>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</si>
  <si>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</si>
  <si>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</si>
  <si>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</si>
  <si>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</si>
  <si>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</si>
  <si>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</si>
  <si>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</si>
  <si>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</si>
  <si>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</si>
  <si>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</si>
  <si>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</si>
  <si>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</si>
  <si>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</si>
  <si>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</si>
  <si>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</si>
  <si>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</si>
  <si>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</si>
  <si>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</si>
  <si>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</si>
  <si>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</si>
  <si>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</si>
  <si>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</si>
  <si>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</si>
  <si>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</si>
  <si>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</si>
  <si>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</si>
  <si>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</si>
  <si>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</si>
  <si>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</si>
  <si>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</si>
  <si>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</si>
  <si>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</si>
  <si>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</si>
  <si>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</si>
  <si>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</si>
  <si>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</si>
  <si>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</si>
  <si>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</si>
  <si>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</si>
  <si>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</si>
  <si>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</si>
  <si>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</si>
  <si>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</si>
  <si>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</si>
  <si>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</si>
  <si>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</si>
  <si>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</si>
  <si>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</si>
  <si>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</si>
  <si>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</si>
  <si>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</si>
  <si>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</si>
  <si>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</si>
  <si>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</si>
  <si>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</si>
  <si>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</si>
  <si>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</si>
  <si>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</si>
  <si>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</si>
  <si>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</si>
  <si>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</si>
  <si>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</si>
  <si>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</si>
  <si>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</si>
  <si>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</si>
  <si>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</si>
  <si>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</si>
  <si>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</si>
  <si>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</si>
  <si>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</si>
  <si>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</si>
  <si>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</si>
  <si>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</si>
  <si>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</si>
  <si>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</si>
  <si>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</si>
  <si>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</si>
  <si>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</si>
  <si>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</si>
  <si>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</si>
  <si>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</si>
  <si>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</si>
  <si>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</si>
  <si>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</si>
  <si>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</si>
  <si>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</si>
  <si>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</si>
  <si>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</si>
  <si>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</si>
  <si>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</si>
  <si>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</si>
  <si>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</si>
  <si>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</si>
  <si>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</si>
  <si>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</si>
  <si>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</si>
  <si>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</si>
  <si>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</si>
  <si>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</si>
  <si>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</si>
  <si>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</si>
  <si>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</si>
  <si>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</si>
  <si>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</si>
  <si>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</si>
  <si>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</si>
  <si>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</si>
  <si>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</si>
  <si>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</si>
  <si>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</si>
  <si>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</si>
  <si>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</si>
  <si>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</si>
  <si>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</si>
  <si>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</si>
  <si>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</si>
  <si>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</si>
  <si>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</si>
  <si>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</si>
  <si>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</si>
  <si>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</si>
  <si>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</si>
  <si>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</si>
  <si>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</si>
  <si>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</si>
  <si>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</si>
  <si>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</si>
  <si>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</si>
  <si>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</si>
  <si>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</si>
  <si>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</si>
  <si>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</si>
  <si>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</si>
  <si>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</si>
  <si>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</si>
  <si>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</si>
  <si>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</si>
  <si>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</si>
  <si>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</si>
  <si>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</si>
  <si>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</si>
  <si>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</si>
  <si>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</si>
  <si>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</si>
  <si>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</si>
  <si>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</si>
  <si>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</si>
  <si>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</si>
  <si>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</si>
  <si>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</si>
  <si>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</si>
  <si>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</si>
  <si>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</si>
  <si>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</si>
  <si>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</si>
  <si>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</si>
  <si>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</si>
  <si>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</si>
  <si>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</si>
  <si>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</si>
  <si>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</si>
  <si>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</si>
  <si>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</si>
  <si>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</si>
  <si>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</si>
  <si>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</si>
  <si>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</si>
  <si>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</si>
  <si>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</si>
  <si>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</si>
  <si>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</si>
  <si>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</si>
  <si>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</si>
  <si>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</si>
  <si>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</si>
  <si>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</si>
  <si>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</si>
  <si>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</si>
  <si>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</si>
  <si>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</si>
  <si>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</si>
  <si>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</si>
  <si>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</si>
  <si>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</si>
  <si>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</si>
  <si>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</si>
  <si>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</si>
  <si>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</si>
  <si>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</si>
  <si>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</si>
  <si>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</si>
  <si>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</si>
  <si>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</si>
  <si>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</si>
  <si>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</si>
  <si>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</si>
  <si>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</si>
  <si>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</si>
  <si>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</si>
  <si>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</si>
  <si>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</si>
  <si>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</si>
  <si>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</si>
  <si>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</si>
  <si>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</si>
  <si>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</si>
  <si>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</si>
  <si>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</si>
  <si>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</si>
  <si>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</si>
  <si>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</si>
  <si>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</si>
  <si>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</si>
  <si>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</si>
  <si>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</si>
  <si>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</si>
  <si>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</si>
  <si>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</si>
  <si>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</si>
  <si>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</si>
  <si>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</si>
  <si>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</si>
  <si>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</si>
  <si>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</si>
  <si>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</si>
  <si>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</si>
  <si>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</si>
  <si>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</si>
  <si>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</si>
  <si>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</si>
  <si>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</si>
  <si>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</si>
  <si>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</si>
  <si>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</si>
  <si>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</si>
  <si>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</si>
  <si>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</si>
  <si>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</si>
  <si>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</si>
  <si>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</si>
  <si>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</si>
  <si>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</si>
  <si>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</si>
  <si>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</si>
  <si>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</si>
  <si>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</si>
  <si>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</si>
  <si>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</si>
  <si>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</si>
  <si>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</si>
  <si>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</si>
  <si>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</si>
  <si>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</si>
  <si>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</si>
  <si>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</si>
  <si>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</si>
  <si>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</si>
  <si>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</si>
  <si>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</si>
  <si>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</si>
  <si>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</si>
  <si>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</si>
  <si>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</si>
  <si>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</si>
  <si>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</si>
  <si>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</si>
  <si>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</si>
  <si>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</si>
  <si>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</si>
  <si>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</si>
  <si>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</si>
  <si>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</si>
  <si>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</si>
  <si>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</si>
  <si>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</si>
  <si>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</si>
  <si>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</si>
  <si>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</si>
  <si>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</si>
  <si>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</si>
  <si>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</si>
  <si>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</si>
  <si>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</si>
  <si>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</si>
  <si>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</si>
  <si>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</si>
  <si>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</si>
  <si>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</si>
  <si>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</si>
  <si>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</si>
  <si>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</si>
  <si>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</si>
  <si>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</si>
  <si>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</si>
  <si>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</si>
  <si>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</si>
  <si>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</si>
  <si>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</si>
  <si>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</si>
  <si>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</si>
  <si>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</si>
  <si>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</si>
  <si>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</si>
  <si>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</si>
  <si>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</si>
  <si>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</si>
  <si>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</si>
  <si>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</si>
  <si>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</si>
  <si>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</si>
  <si>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</si>
  <si>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</si>
  <si>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</si>
  <si>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</si>
  <si>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</si>
  <si>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</si>
  <si>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</si>
  <si>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</si>
  <si>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</si>
  <si>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</si>
  <si>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</si>
  <si>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</si>
  <si>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</si>
  <si>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</si>
  <si>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</si>
  <si>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</si>
  <si>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</si>
  <si>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</si>
  <si>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</si>
  <si>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</si>
  <si>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</si>
  <si>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</si>
  <si>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</si>
  <si>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</si>
  <si>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</si>
  <si>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</si>
  <si>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</si>
  <si>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</si>
  <si>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</si>
  <si>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</si>
  <si>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</si>
  <si>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</si>
  <si>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</si>
  <si>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</si>
  <si>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</si>
  <si>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</si>
  <si>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</si>
  <si>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</si>
  <si>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</si>
  <si>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</si>
  <si>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</si>
  <si>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</si>
  <si>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</si>
  <si>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</si>
  <si>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</si>
  <si>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</si>
  <si>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</si>
  <si>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</si>
  <si>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</si>
  <si>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</si>
  <si>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</si>
  <si>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</si>
  <si>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</si>
  <si>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</si>
  <si>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</si>
  <si>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</si>
  <si>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</si>
  <si>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</si>
  <si>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</si>
  <si>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</si>
  <si>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</si>
  <si>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</si>
  <si>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</si>
  <si>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</si>
  <si>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</si>
  <si>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</si>
  <si>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</si>
  <si>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</si>
  <si>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</si>
  <si>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</si>
  <si>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</si>
  <si>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</si>
  <si>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</si>
  <si>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</si>
  <si>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</si>
  <si>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</si>
  <si>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</si>
  <si>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</si>
  <si>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</si>
  <si>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</si>
  <si>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</si>
  <si>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</si>
  <si>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</si>
  <si>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</si>
  <si>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</si>
  <si>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</si>
  <si>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</si>
  <si>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</si>
  <si>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</si>
  <si>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</si>
  <si>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</si>
  <si>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</si>
  <si>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</si>
  <si>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</si>
  <si>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</si>
  <si>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</si>
  <si>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</si>
  <si>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</si>
  <si>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</si>
  <si>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</si>
  <si>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</si>
  <si>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</si>
  <si>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</si>
  <si>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</si>
  <si>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</si>
  <si>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</si>
  <si>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</si>
  <si>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</si>
  <si>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</si>
  <si>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</si>
  <si>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</si>
  <si>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</si>
  <si>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</si>
  <si>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</si>
  <si>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</si>
  <si>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</si>
  <si>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</si>
  <si>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</si>
  <si>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</si>
  <si>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</si>
  <si>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</si>
  <si>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</si>
  <si>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</si>
  <si>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</si>
  <si>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</si>
  <si>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</si>
  <si>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</si>
  <si>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</si>
  <si>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</si>
  <si>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</si>
  <si>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</si>
  <si>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</si>
  <si>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</si>
  <si>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</si>
  <si>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</si>
  <si>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</si>
  <si>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</si>
  <si>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</si>
  <si>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</si>
  <si>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</si>
  <si>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</si>
  <si>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</si>
  <si>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</si>
  <si>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</si>
  <si>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</si>
  <si>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</si>
  <si>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</si>
  <si>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</si>
  <si>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</si>
  <si>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</si>
  <si>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</si>
  <si>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</si>
  <si>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</si>
  <si>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</si>
  <si>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</si>
  <si>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</si>
  <si>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</si>
  <si>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</si>
  <si>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</si>
  <si>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</si>
  <si>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</si>
  <si>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</si>
  <si>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</si>
  <si>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</si>
  <si>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</si>
  <si>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</si>
  <si>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</si>
  <si>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</si>
  <si>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</si>
  <si>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</si>
  <si>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</si>
  <si>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</si>
  <si>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</si>
  <si>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</si>
  <si>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</si>
  <si>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</si>
  <si>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</si>
  <si>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</si>
  <si>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</si>
  <si>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</si>
  <si>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</si>
  <si>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</si>
  <si>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</si>
  <si>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</si>
  <si>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</si>
  <si>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</si>
  <si>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</si>
  <si>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</si>
  <si>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</si>
  <si>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</si>
  <si>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</si>
  <si>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</si>
  <si>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</si>
  <si>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</si>
  <si>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</si>
  <si>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</si>
  <si>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</si>
  <si>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</si>
  <si>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</si>
  <si>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</si>
  <si>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</si>
  <si>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</si>
  <si>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</si>
  <si>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</si>
  <si>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</si>
  <si>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</si>
  <si>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</si>
  <si>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</si>
  <si>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</si>
  <si>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</si>
  <si>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</si>
  <si>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</si>
  <si>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</si>
  <si>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</si>
  <si>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</si>
  <si>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</si>
  <si>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</si>
  <si>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</si>
  <si>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</si>
  <si>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</si>
  <si>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</si>
  <si>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</si>
  <si>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</si>
  <si>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</si>
  <si>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</si>
  <si>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</si>
  <si>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</si>
  <si>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</si>
  <si>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</si>
  <si>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</si>
  <si>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</si>
  <si>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</si>
  <si>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</si>
  <si>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</si>
  <si>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</si>
  <si>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</si>
  <si>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</si>
  <si>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</si>
  <si>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</si>
  <si>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</si>
  <si>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</si>
  <si>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</si>
  <si>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</si>
  <si>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</si>
  <si>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</si>
  <si>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</si>
  <si>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</si>
  <si>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</si>
  <si>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</si>
  <si>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</si>
  <si>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</si>
  <si>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</si>
  <si>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</si>
  <si>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</si>
  <si>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</si>
  <si>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</si>
  <si>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</si>
  <si>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</si>
  <si>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</si>
  <si>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</si>
  <si>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</si>
  <si>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</si>
  <si>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</si>
  <si>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</si>
  <si>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</si>
  <si>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</si>
  <si>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</si>
  <si>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</si>
  <si>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</si>
  <si>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</si>
  <si>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</si>
  <si>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</si>
  <si>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</si>
  <si>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</si>
  <si>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</si>
  <si>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</si>
  <si>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</si>
  <si>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</si>
  <si>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</si>
  <si>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</si>
  <si>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</si>
  <si>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</si>
  <si>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</si>
  <si>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</si>
  <si>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</si>
  <si>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</si>
  <si>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</si>
  <si>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</si>
  <si>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</si>
  <si>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</si>
  <si>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</si>
  <si>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</si>
  <si>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</si>
  <si>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</si>
  <si>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</si>
  <si>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</si>
  <si>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</si>
  <si>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</si>
  <si>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</si>
  <si>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</si>
  <si>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</si>
  <si>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</si>
  <si>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</si>
  <si>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</si>
  <si>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</si>
  <si>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</si>
  <si>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</si>
  <si>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</si>
  <si>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</si>
  <si>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</si>
  <si>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</si>
  <si>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</si>
  <si>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</si>
  <si>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</si>
  <si>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</si>
  <si>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</si>
  <si>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</si>
  <si>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</si>
  <si>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</si>
  <si>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</si>
  <si>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</si>
  <si>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</si>
  <si>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</si>
  <si>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</si>
  <si>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</si>
  <si>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</si>
  <si>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</si>
  <si>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</si>
  <si>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</si>
  <si>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</si>
  <si>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</si>
  <si>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</si>
  <si>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</si>
  <si>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</si>
  <si>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</si>
  <si>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</si>
  <si>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</si>
  <si>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</si>
  <si>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</si>
  <si>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</si>
  <si>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</si>
  <si>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</si>
  <si>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</si>
  <si>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</si>
  <si>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</si>
  <si>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</si>
  <si>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</si>
  <si>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</si>
  <si>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</si>
  <si>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</si>
  <si>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</si>
  <si>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</si>
  <si>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</si>
  <si>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</si>
  <si>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</si>
  <si>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</si>
  <si>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</si>
  <si>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</si>
  <si>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</si>
  <si>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</si>
  <si>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</si>
  <si>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</si>
  <si>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</si>
  <si>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</si>
  <si>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</si>
  <si>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</si>
  <si>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</si>
  <si>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</si>
  <si>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</si>
  <si>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</si>
  <si>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</si>
  <si>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</si>
  <si>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</si>
  <si>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</si>
  <si>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</si>
  <si>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</si>
  <si>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</si>
  <si>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</si>
  <si>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</si>
  <si>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</si>
  <si>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</si>
  <si>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</si>
  <si>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</si>
  <si>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</si>
  <si>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</si>
  <si>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</si>
  <si>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</si>
  <si>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</si>
  <si>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</si>
  <si>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</si>
  <si>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</si>
  <si>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</si>
  <si>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</si>
  <si>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</si>
  <si>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</si>
  <si>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</si>
  <si>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</si>
  <si>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</si>
  <si>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</si>
  <si>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</si>
  <si>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</si>
  <si>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</si>
  <si>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</si>
  <si>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</si>
  <si>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</si>
  <si>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</si>
  <si>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</si>
  <si>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</si>
  <si>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</si>
  <si>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</si>
  <si>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</si>
  <si>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</si>
  <si>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</si>
  <si>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</si>
  <si>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</si>
  <si>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</si>
  <si>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</si>
  <si>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</si>
  <si>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</si>
  <si>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</si>
  <si>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</si>
  <si>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</si>
  <si>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</si>
  <si>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</si>
  <si>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</si>
  <si>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</si>
  <si>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OPortunidade</t>
  </si>
  <si>
    <t>Oportundiade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</si>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</sst>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49" activePane="bottomRight" state="frozen"/>
      <selection pane="bottomRight" activeCell="Y559" sqref="Y5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/>
      <c r="BN522" s="180"/>
      <c r="BO522" s="164"/>
      <c r="BP522" s="187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2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/>
      <c r="AT524" s="271"/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4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1691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1694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1695</v>
      </c>
      <c r="AN528" s="270" t="s">
        <v>1696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1701</v>
      </c>
      <c r="N532" s="201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1707</v>
      </c>
      <c r="N537" s="201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/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/>
      <c r="BI545" s="17"/>
      <c r="BJ545" s="274"/>
      <c r="BK545" s="17"/>
      <c r="BL545" s="16"/>
      <c r="BM545" s="15"/>
      <c r="BN545" s="15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4"/>
      <c r="BK546" s="17"/>
      <c r="BL546" s="16"/>
      <c r="BM546" s="15"/>
      <c r="BN546" s="15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4"/>
      <c r="BK547" s="17"/>
      <c r="BL547" s="16"/>
      <c r="BM547" s="15"/>
      <c r="BN547" s="15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4"/>
      <c r="BK548" s="17"/>
      <c r="BL548" s="16"/>
      <c r="BM548" s="15"/>
      <c r="BN548" s="15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/>
      <c r="BI549" s="17"/>
      <c r="BJ549" s="274"/>
      <c r="BK549" s="17"/>
      <c r="BL549" s="16"/>
      <c r="BM549" s="15"/>
      <c r="BN549" s="15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/>
      </c>
      <c r="B550" s="167"/>
      <c r="C550" s="8"/>
      <c r="D550" s="52"/>
      <c r="E550" s="283"/>
      <c r="F550" s="171"/>
      <c r="G550" s="159" t="str">
        <f>IF(D550="","*",VLOOKUP(F550,BS_ATIVIDADE[#All],3,FALSE))</f>
        <v>*</v>
      </c>
      <c r="H550" s="143"/>
      <c r="I550" s="143"/>
      <c r="J550" s="38"/>
      <c r="K550" s="38"/>
      <c r="L550" s="84" t="s">
        <v>317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BASE_MAPA!$D$2:$D$260, BASE_MAPA!$I$2:$I$260), "ERRO")</f>
        <v>ERRO</v>
      </c>
      <c r="V550" s="266"/>
      <c r="W550" s="253"/>
      <c r="X550" s="52"/>
      <c r="Y550" s="158"/>
      <c r="Z550" s="158"/>
      <c r="AA550" s="144" t="s">
        <v>317</v>
      </c>
      <c r="AB550" s="71" t="s">
        <v>317</v>
      </c>
      <c r="AC550" s="71" t="s">
        <v>317</v>
      </c>
      <c r="AD550" s="172" t="s">
        <v>317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0" t="str">
        <f>IF(BS_CONTROLE[[#This Row],[Local - Partida]]=0, "-", BS_CONTROLE[[#This Row],[Local - Partida]])</f>
        <v>-</v>
      </c>
      <c r="AL550" s="270" t="str">
        <f>IF(BS_CONTROLE[[#This Row],[Local - Encerramento]]=0, "-", BS_CONTROLE[[#This Row],[Local - Encerramento]])</f>
        <v>-</v>
      </c>
      <c r="AM550" s="270" t="str">
        <f>IF(BS_CONTROLE[[#This Row],[Entre - Estações]]=0, "-", BS_CONTROLE[[#This Row],[Entre - Estações]])</f>
        <v>-</v>
      </c>
      <c r="AN550" s="270" t="str">
        <f>IF(BS_CONTROLE[[#This Row],[SB]]=0, "-", BS_CONTROLE[[#This Row],[SB]])</f>
        <v>-</v>
      </c>
      <c r="AO550" s="251" t="str">
        <f>IF(BS_CONTROLE[[#This Row],[SUB]]=0, "-", BS_CONTROLE[[#This Row],[SUB]])</f>
        <v>-</v>
      </c>
      <c r="AP550" s="252" t="str">
        <f>IF(BS_CONTROLE[[#This Row],[KM - Inicio]]=0, "-", BS_CONTROLE[[#This Row],[KM - Inicio]])</f>
        <v>-</v>
      </c>
      <c r="AQ550" s="252" t="str">
        <f>IF(BS_CONTROLE[[#This Row],[KM - Fim]]=0, "-", BS_CONTROLE[[#This Row],[KM - Fim]])</f>
        <v>-</v>
      </c>
      <c r="AR550" s="271"/>
      <c r="AS550" s="271"/>
      <c r="AT550" s="271"/>
      <c r="AU550" s="234"/>
      <c r="AV550" s="234"/>
      <c r="AW550" s="234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2" t="str">
        <f>IFERROR(_xlfn.XLOOKUP(AO550, BASE_MAPA!$D$2:$D$260, BASE_MAPA!$I$2:$I$260), "ERRO")</f>
        <v>ERRO</v>
      </c>
      <c r="BF550" s="253" t="str">
        <f>IF(BS_CONTROLE[[#This Row],[Responsavel pelo boletim]]=0, "-", BS_CONTROLE[[#This Row],[Responsavel pelo boletim]])</f>
        <v>-</v>
      </c>
      <c r="BG550" s="16"/>
      <c r="BH550" s="17"/>
      <c r="BI550" s="17"/>
      <c r="BJ550" s="274"/>
      <c r="BK550" s="17"/>
      <c r="BL550" s="16"/>
      <c r="BM550" s="15"/>
      <c r="BN550" s="15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28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1694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/>
      <c r="BI551" s="17"/>
      <c r="BJ551" s="274"/>
      <c r="BK551" s="17"/>
      <c r="BL551" s="16"/>
      <c r="BM551" s="15"/>
      <c r="BN551" s="15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/>
      <c r="BI552" s="17"/>
      <c r="BJ552" s="274"/>
      <c r="BK552" s="17"/>
      <c r="BL552" s="16"/>
      <c r="BM552" s="15"/>
      <c r="BN552" s="15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52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186"/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/>
      </c>
      <c r="B554" s="167"/>
      <c r="C554" s="244"/>
      <c r="D554" s="245"/>
      <c r="E554" s="283">
        <v>548</v>
      </c>
      <c r="F554" s="161"/>
      <c r="G554" s="159" t="str">
        <f>IF(D554="","*",VLOOKUP(F554,BS_ATIVIDADE[#All],3,FALSE))</f>
        <v>*</v>
      </c>
      <c r="H554" s="163"/>
      <c r="I554" s="163"/>
      <c r="J554" s="226"/>
      <c r="K554" s="226"/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3"/>
      <c r="P554" s="163"/>
      <c r="Q554" s="178"/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0"/>
      <c r="V554" s="267"/>
      <c r="W554" s="269"/>
      <c r="X554" s="245"/>
      <c r="Y554" s="180"/>
      <c r="Z554" s="180"/>
      <c r="AA554" s="178"/>
      <c r="AB554" s="161"/>
      <c r="AC554" s="161"/>
      <c r="AD554" s="163"/>
      <c r="AE554" s="178"/>
      <c r="AF554" s="178"/>
      <c r="AG554" s="178"/>
      <c r="AH554" s="181"/>
      <c r="AI554" s="171"/>
      <c r="AJ554" s="9"/>
      <c r="AK554" s="270"/>
      <c r="AL554" s="270"/>
      <c r="AM554" s="270"/>
      <c r="AN554" s="270"/>
      <c r="AO554" s="251"/>
      <c r="AP554" s="252"/>
      <c r="AQ554" s="252"/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/>
      <c r="BC554" s="71"/>
      <c r="BD554" s="71"/>
      <c r="BE554" s="162"/>
      <c r="BF554" s="253"/>
      <c r="BG554" s="185"/>
      <c r="BH554" s="248"/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52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43" t="s">
        <v>317</v>
      </c>
      <c r="I555" s="143" t="s">
        <v>317</v>
      </c>
      <c r="J555" s="38">
        <v>55</v>
      </c>
      <c r="K555" s="38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43">
        <v>0.33333333333333331</v>
      </c>
      <c r="P555" s="143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1715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/>
      <c r="AJ555" s="9"/>
      <c r="AK555" s="270"/>
      <c r="AL555" s="270"/>
      <c r="AM555" s="270"/>
      <c r="AN555" s="270"/>
      <c r="AO555" s="251"/>
      <c r="AP555" s="252"/>
      <c r="AQ555" s="252"/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/>
      <c r="BC555" s="71"/>
      <c r="BD555" s="71"/>
      <c r="BE555" s="162"/>
      <c r="BF555" s="253"/>
      <c r="BG555" s="185"/>
      <c r="BH555" s="248"/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52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43" t="s">
        <v>317</v>
      </c>
      <c r="I556" s="143" t="s">
        <v>317</v>
      </c>
      <c r="J556" s="38">
        <v>55</v>
      </c>
      <c r="K556" s="38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43">
        <v>0.33333333333333331</v>
      </c>
      <c r="P556" s="143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/>
      <c r="AJ556" s="9"/>
      <c r="AK556" s="270"/>
      <c r="AL556" s="270"/>
      <c r="AM556" s="270"/>
      <c r="AN556" s="270"/>
      <c r="AO556" s="251"/>
      <c r="AP556" s="252"/>
      <c r="AQ556" s="252"/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/>
      <c r="BC556" s="71"/>
      <c r="BD556" s="71"/>
      <c r="BE556" s="162"/>
      <c r="BF556" s="253"/>
      <c r="BG556" s="185"/>
      <c r="BH556" s="248"/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52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43" t="s">
        <v>317</v>
      </c>
      <c r="I557" s="143" t="s">
        <v>317</v>
      </c>
      <c r="J557" s="38">
        <v>55</v>
      </c>
      <c r="K557" s="38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43">
        <v>0.33333333333333331</v>
      </c>
      <c r="P557" s="143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/>
      <c r="AJ557" s="9"/>
      <c r="AK557" s="270"/>
      <c r="AL557" s="270"/>
      <c r="AM557" s="270"/>
      <c r="AN557" s="270"/>
      <c r="AO557" s="251"/>
      <c r="AP557" s="252"/>
      <c r="AQ557" s="252"/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/>
      <c r="BC557" s="71"/>
      <c r="BD557" s="71"/>
      <c r="BE557" s="162"/>
      <c r="BF557" s="253"/>
      <c r="BG557" s="185"/>
      <c r="BH557" s="248"/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/>
      <c r="AJ558" s="9"/>
      <c r="AK558" s="270"/>
      <c r="AL558" s="270"/>
      <c r="AM558" s="270"/>
      <c r="AN558" s="270"/>
      <c r="AO558" s="251"/>
      <c r="AP558" s="252"/>
      <c r="AQ558" s="252"/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/>
      <c r="BC558" s="71"/>
      <c r="BD558" s="71"/>
      <c r="BE558" s="162"/>
      <c r="BF558" s="253"/>
      <c r="BG558" s="185"/>
      <c r="BH558" s="248"/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</v>
      </c>
      <c r="B559" s="167"/>
      <c r="C559" s="244"/>
      <c r="D559" s="52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6.25E-2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1716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/>
      <c r="AJ559" s="9"/>
      <c r="AK559" s="270"/>
      <c r="AL559" s="270"/>
      <c r="AM559" s="270"/>
      <c r="AN559" s="270"/>
      <c r="AO559" s="251"/>
      <c r="AP559" s="252"/>
      <c r="AQ559" s="252"/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/>
      <c r="BC559" s="71"/>
      <c r="BD559" s="71"/>
      <c r="BE559" s="162"/>
      <c r="BF559" s="253"/>
      <c r="BG559" s="185"/>
      <c r="BH559" s="248"/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/>
      </c>
      <c r="B560" s="167"/>
      <c r="C560" s="244"/>
      <c r="D560" s="245"/>
      <c r="E560" s="283">
        <v>554</v>
      </c>
      <c r="F560" s="161"/>
      <c r="G560" s="159" t="str">
        <f>IF(D560="","*",VLOOKUP(F560,BS_ATIVIDADE[#All],3,FALSE))</f>
        <v>*</v>
      </c>
      <c r="H560" s="163"/>
      <c r="I560" s="163"/>
      <c r="J560" s="226"/>
      <c r="K560" s="226"/>
      <c r="L560" s="178"/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63"/>
      <c r="P560" s="163"/>
      <c r="Q560" s="178"/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60"/>
      <c r="V560" s="267"/>
      <c r="W560" s="269"/>
      <c r="X560" s="245"/>
      <c r="Y560" s="180"/>
      <c r="Z560" s="180"/>
      <c r="AA560" s="178"/>
      <c r="AB560" s="161"/>
      <c r="AC560" s="161"/>
      <c r="AD560" s="163"/>
      <c r="AE560" s="178"/>
      <c r="AF560" s="178"/>
      <c r="AG560" s="178"/>
      <c r="AH560" s="181"/>
      <c r="AI560" s="171"/>
      <c r="AJ560" s="9"/>
      <c r="AK560" s="270"/>
      <c r="AL560" s="270"/>
      <c r="AM560" s="270"/>
      <c r="AN560" s="270"/>
      <c r="AO560" s="251"/>
      <c r="AP560" s="252"/>
      <c r="AQ560" s="252"/>
      <c r="AR560" s="271"/>
      <c r="AS560" s="271"/>
      <c r="AT560" s="271"/>
      <c r="AU560" s="273"/>
      <c r="AV560" s="273"/>
      <c r="AW560" s="273"/>
      <c r="AX560" s="246"/>
      <c r="AY560" s="183"/>
      <c r="AZ560" s="161"/>
      <c r="BA560" s="247"/>
      <c r="BB560" s="179"/>
      <c r="BC560" s="71"/>
      <c r="BD560" s="71"/>
      <c r="BE560" s="162"/>
      <c r="BF560" s="253"/>
      <c r="BG560" s="185"/>
      <c r="BH560" s="248"/>
      <c r="BI560" s="248"/>
      <c r="BJ560" s="276"/>
      <c r="BK560" s="249"/>
      <c r="BL560" s="185"/>
      <c r="BM560" s="180"/>
      <c r="BN560" s="180"/>
      <c r="BO560" s="164"/>
      <c r="BP560" s="249"/>
      <c r="BQ560" s="212"/>
      <c r="BR560" s="213"/>
      <c r="BS560" s="213"/>
    </row>
    <row r="561" spans="1:71" hidden="1">
      <c r="A561" s="166" t="str">
        <f>D561&amp;B561</f>
        <v/>
      </c>
      <c r="B561" s="167"/>
      <c r="C561" s="244"/>
      <c r="D561" s="245"/>
      <c r="E561" s="283">
        <v>555</v>
      </c>
      <c r="F561" s="161"/>
      <c r="G561" s="159" t="str">
        <f>IF(D561="","*",VLOOKUP(F561,BS_ATIVIDADE[#All],3,FALSE))</f>
        <v>*</v>
      </c>
      <c r="H561" s="163"/>
      <c r="I561" s="163"/>
      <c r="J561" s="226"/>
      <c r="K561" s="226"/>
      <c r="L561" s="178"/>
      <c r="M561" s="20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63"/>
      <c r="P561" s="163"/>
      <c r="Q561" s="178"/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60"/>
      <c r="V561" s="267"/>
      <c r="W561" s="269"/>
      <c r="X561" s="245"/>
      <c r="Y561" s="180"/>
      <c r="Z561" s="180"/>
      <c r="AA561" s="178"/>
      <c r="AB561" s="161"/>
      <c r="AC561" s="161"/>
      <c r="AD561" s="163"/>
      <c r="AE561" s="178"/>
      <c r="AF561" s="178"/>
      <c r="AG561" s="178"/>
      <c r="AH561" s="181"/>
      <c r="AI561" s="171"/>
      <c r="AJ561" s="9"/>
      <c r="AK561" s="270"/>
      <c r="AL561" s="270"/>
      <c r="AM561" s="270"/>
      <c r="AN561" s="270"/>
      <c r="AO561" s="251"/>
      <c r="AP561" s="252"/>
      <c r="AQ561" s="252"/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/>
      <c r="BC561" s="71"/>
      <c r="BD561" s="71"/>
      <c r="BE561" s="162"/>
      <c r="BF561" s="253"/>
      <c r="BG561" s="185"/>
      <c r="BH561" s="248"/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/>
      </c>
      <c r="B562" s="167"/>
      <c r="C562" s="244"/>
      <c r="D562" s="245"/>
      <c r="E562" s="283">
        <v>556</v>
      </c>
      <c r="F562" s="161"/>
      <c r="G562" s="159" t="str">
        <f>IF(D562="","*",VLOOKUP(F562,BS_ATIVIDADE[#All],3,FALSE))</f>
        <v>*</v>
      </c>
      <c r="H562" s="163"/>
      <c r="I562" s="163"/>
      <c r="J562" s="226"/>
      <c r="K562" s="226"/>
      <c r="L562" s="178"/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63"/>
      <c r="P562" s="163"/>
      <c r="Q562" s="178"/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60"/>
      <c r="V562" s="267"/>
      <c r="W562" s="269"/>
      <c r="X562" s="245"/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/>
      <c r="AJ562" s="9"/>
      <c r="AK562" s="270"/>
      <c r="AL562" s="270"/>
      <c r="AM562" s="270"/>
      <c r="AN562" s="270"/>
      <c r="AO562" s="251"/>
      <c r="AP562" s="252"/>
      <c r="AQ562" s="252"/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/>
      <c r="BC562" s="71"/>
      <c r="BD562" s="71"/>
      <c r="BE562" s="162"/>
      <c r="BF562" s="253"/>
      <c r="BG562" s="185"/>
      <c r="BH562" s="248"/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/>
      </c>
      <c r="B563" s="167"/>
      <c r="C563" s="244"/>
      <c r="D563" s="245"/>
      <c r="E563" s="284">
        <v>557</v>
      </c>
      <c r="F563" s="161"/>
      <c r="G563" s="159" t="str">
        <f>IF(D563="","*",VLOOKUP(F563,BS_ATIVIDADE[#All],3,FALSE))</f>
        <v>*</v>
      </c>
      <c r="H563" s="163"/>
      <c r="I563" s="163"/>
      <c r="J563" s="226"/>
      <c r="K563" s="226"/>
      <c r="L563" s="178"/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63"/>
      <c r="P563" s="163"/>
      <c r="Q563" s="178"/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60"/>
      <c r="V563" s="267"/>
      <c r="W563" s="269"/>
      <c r="X563" s="245"/>
      <c r="Y563" s="180"/>
      <c r="Z563" s="180"/>
      <c r="AA563" s="178"/>
      <c r="AB563" s="161"/>
      <c r="AC563" s="161"/>
      <c r="AD563" s="163"/>
      <c r="AE563" s="178"/>
      <c r="AF563" s="178"/>
      <c r="AG563" s="178"/>
      <c r="AH563" s="181"/>
      <c r="AI563" s="171"/>
      <c r="AJ563" s="9"/>
      <c r="AK563" s="270"/>
      <c r="AL563" s="270"/>
      <c r="AM563" s="270"/>
      <c r="AN563" s="270"/>
      <c r="AO563" s="251"/>
      <c r="AP563" s="252"/>
      <c r="AQ563" s="252"/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/>
      <c r="BC563" s="71"/>
      <c r="BD563" s="71"/>
      <c r="BE563" s="162"/>
      <c r="BF563" s="253"/>
      <c r="BG563" s="185"/>
      <c r="BH563" s="248"/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/>
      </c>
      <c r="B564" s="167"/>
      <c r="C564" s="244"/>
      <c r="D564" s="245"/>
      <c r="E564" s="283">
        <v>558</v>
      </c>
      <c r="F564" s="161"/>
      <c r="G564" s="159" t="str">
        <f>IF(D564="","*",VLOOKUP(F564,BS_ATIVIDADE[#All],3,FALSE))</f>
        <v>*</v>
      </c>
      <c r="H564" s="163"/>
      <c r="I564" s="163"/>
      <c r="J564" s="226"/>
      <c r="K564" s="226"/>
      <c r="L564" s="178"/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63"/>
      <c r="P564" s="163"/>
      <c r="Q564" s="178"/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60"/>
      <c r="V564" s="267"/>
      <c r="W564" s="269"/>
      <c r="X564" s="245"/>
      <c r="Y564" s="180"/>
      <c r="Z564" s="180"/>
      <c r="AA564" s="178"/>
      <c r="AB564" s="161"/>
      <c r="AC564" s="161"/>
      <c r="AD564" s="163"/>
      <c r="AE564" s="178"/>
      <c r="AF564" s="178"/>
      <c r="AG564" s="178"/>
      <c r="AH564" s="181"/>
      <c r="AI564" s="171"/>
      <c r="AJ564" s="9"/>
      <c r="AK564" s="270"/>
      <c r="AL564" s="270"/>
      <c r="AM564" s="270"/>
      <c r="AN564" s="270"/>
      <c r="AO564" s="251"/>
      <c r="AP564" s="252"/>
      <c r="AQ564" s="252"/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/>
      <c r="BC564" s="71"/>
      <c r="BD564" s="71"/>
      <c r="BE564" s="162"/>
      <c r="BF564" s="253"/>
      <c r="BG564" s="185"/>
      <c r="BH564" s="248"/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45"/>
      <c r="E565" s="283">
        <v>559</v>
      </c>
      <c r="F565" s="161"/>
      <c r="G565" s="159" t="str">
        <f>IF(D565="","*",VLOOKUP(F565,BS_ATIVIDADE[#All],3,FALSE))</f>
        <v>*</v>
      </c>
      <c r="H565" s="163"/>
      <c r="I565" s="163"/>
      <c r="J565" s="226"/>
      <c r="K565" s="226"/>
      <c r="L565" s="178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63"/>
      <c r="P565" s="163"/>
      <c r="Q565" s="178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/>
      <c r="AJ565" s="9"/>
      <c r="AK565" s="270"/>
      <c r="AL565" s="270"/>
      <c r="AM565" s="270"/>
      <c r="AN565" s="270"/>
      <c r="AO565" s="251"/>
      <c r="AP565" s="252"/>
      <c r="AQ565" s="252"/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/>
      <c r="BC565" s="71"/>
      <c r="BD565" s="71"/>
      <c r="BE565" s="162"/>
      <c r="BF565" s="253"/>
      <c r="BG565" s="185"/>
      <c r="BH565" s="248"/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/>
      <c r="AJ566" s="9"/>
      <c r="AK566" s="270"/>
      <c r="AL566" s="270"/>
      <c r="AM566" s="270"/>
      <c r="AN566" s="270"/>
      <c r="AO566" s="251"/>
      <c r="AP566" s="252"/>
      <c r="AQ566" s="252"/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/>
      <c r="BC566" s="71"/>
      <c r="BD566" s="71"/>
      <c r="BE566" s="162"/>
      <c r="BF566" s="253"/>
      <c r="BG566" s="185"/>
      <c r="BH566" s="248"/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/>
      <c r="AJ567" s="9"/>
      <c r="AK567" s="270"/>
      <c r="AL567" s="270"/>
      <c r="AM567" s="270"/>
      <c r="AN567" s="270"/>
      <c r="AO567" s="251"/>
      <c r="AP567" s="252"/>
      <c r="AQ567" s="252"/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/>
      <c r="BC567" s="71"/>
      <c r="BD567" s="71"/>
      <c r="BE567" s="162"/>
      <c r="BF567" s="253"/>
      <c r="BG567" s="185"/>
      <c r="BH567" s="248"/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/>
      <c r="AJ568" s="9"/>
      <c r="AK568" s="270"/>
      <c r="AL568" s="270"/>
      <c r="AM568" s="270"/>
      <c r="AN568" s="270"/>
      <c r="AO568" s="251"/>
      <c r="AP568" s="252"/>
      <c r="AQ568" s="252"/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/>
      <c r="BC568" s="71"/>
      <c r="BD568" s="71"/>
      <c r="BE568" s="162"/>
      <c r="BF568" s="253"/>
      <c r="BG568" s="185"/>
      <c r="BH568" s="248"/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/>
      <c r="AJ569" s="9"/>
      <c r="AK569" s="270"/>
      <c r="AL569" s="270"/>
      <c r="AM569" s="270"/>
      <c r="AN569" s="270"/>
      <c r="AO569" s="251"/>
      <c r="AP569" s="252"/>
      <c r="AQ569" s="252"/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/>
      <c r="BC569" s="71"/>
      <c r="BD569" s="71"/>
      <c r="BE569" s="162"/>
      <c r="BF569" s="253"/>
      <c r="BG569" s="185"/>
      <c r="BH569" s="248"/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/>
      <c r="AJ570" s="9"/>
      <c r="AK570" s="270"/>
      <c r="AL570" s="270"/>
      <c r="AM570" s="270"/>
      <c r="AN570" s="270"/>
      <c r="AO570" s="251"/>
      <c r="AP570" s="252"/>
      <c r="AQ570" s="252"/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/>
      <c r="BC570" s="71"/>
      <c r="BD570" s="71"/>
      <c r="BE570" s="162"/>
      <c r="BF570" s="253"/>
      <c r="BG570" s="185"/>
      <c r="BH570" s="248"/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/>
      <c r="AJ571" s="9"/>
      <c r="AK571" s="270"/>
      <c r="AL571" s="270"/>
      <c r="AM571" s="270"/>
      <c r="AN571" s="270"/>
      <c r="AO571" s="251"/>
      <c r="AP571" s="252"/>
      <c r="AQ571" s="252"/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/>
      <c r="BC571" s="71"/>
      <c r="BD571" s="71"/>
      <c r="BE571" s="162"/>
      <c r="BF571" s="253"/>
      <c r="BG571" s="185"/>
      <c r="BH571" s="248"/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/>
      <c r="AJ572" s="9"/>
      <c r="AK572" s="270"/>
      <c r="AL572" s="270"/>
      <c r="AM572" s="270"/>
      <c r="AN572" s="270"/>
      <c r="AO572" s="251"/>
      <c r="AP572" s="252"/>
      <c r="AQ572" s="252"/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/>
      <c r="BC572" s="71"/>
      <c r="BD572" s="71"/>
      <c r="BE572" s="162"/>
      <c r="BF572" s="253"/>
      <c r="BG572" s="185"/>
      <c r="BH572" s="248"/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/>
      <c r="AJ573" s="9"/>
      <c r="AK573" s="270"/>
      <c r="AL573" s="270"/>
      <c r="AM573" s="270"/>
      <c r="AN573" s="270"/>
      <c r="AO573" s="251"/>
      <c r="AP573" s="252"/>
      <c r="AQ573" s="252"/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/>
      <c r="BC573" s="71"/>
      <c r="BD573" s="71"/>
      <c r="BE573" s="162"/>
      <c r="BF573" s="253"/>
      <c r="BG573" s="185"/>
      <c r="BH573" s="248"/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/>
      <c r="AL574" s="270"/>
      <c r="AM574" s="270"/>
      <c r="AN574" s="270"/>
      <c r="AO574" s="251"/>
      <c r="AP574" s="252"/>
      <c r="AQ574" s="252"/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/>
      <c r="BC574" s="71"/>
      <c r="BD574" s="71"/>
      <c r="BE574" s="162"/>
      <c r="BF574" s="253"/>
      <c r="BG574" s="185"/>
      <c r="BH574" s="248"/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/>
      <c r="AL575" s="270"/>
      <c r="AM575" s="270"/>
      <c r="AN575" s="270"/>
      <c r="AO575" s="251"/>
      <c r="AP575" s="252"/>
      <c r="AQ575" s="252"/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/>
      <c r="BC575" s="71"/>
      <c r="BD575" s="71"/>
      <c r="BE575" s="162"/>
      <c r="BF575" s="253"/>
      <c r="BG575" s="185"/>
      <c r="BH575" s="248"/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/>
      <c r="AL576" s="270"/>
      <c r="AM576" s="270"/>
      <c r="AN576" s="270"/>
      <c r="AO576" s="251"/>
      <c r="AP576" s="252"/>
      <c r="AQ576" s="252"/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/>
      <c r="BC576" s="71"/>
      <c r="BD576" s="71"/>
      <c r="BE576" s="162"/>
      <c r="BF576" s="253"/>
      <c r="BG576" s="185"/>
      <c r="BH576" s="248"/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/>
      <c r="AL577" s="270"/>
      <c r="AM577" s="270"/>
      <c r="AN577" s="270"/>
      <c r="AO577" s="251"/>
      <c r="AP577" s="252"/>
      <c r="AQ577" s="252"/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/>
      <c r="BC577" s="71"/>
      <c r="BD577" s="71"/>
      <c r="BE577" s="162"/>
      <c r="BF577" s="253"/>
      <c r="BG577" s="185"/>
      <c r="BH577" s="248"/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/>
      <c r="AL578" s="270"/>
      <c r="AM578" s="270"/>
      <c r="AN578" s="270"/>
      <c r="AO578" s="251"/>
      <c r="AP578" s="252"/>
      <c r="AQ578" s="252"/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/>
      <c r="BC578" s="71"/>
      <c r="BD578" s="71"/>
      <c r="BE578" s="162"/>
      <c r="BF578" s="253"/>
      <c r="BG578" s="185"/>
      <c r="BH578" s="248"/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/>
      <c r="AL579" s="270"/>
      <c r="AM579" s="270"/>
      <c r="AN579" s="270"/>
      <c r="AO579" s="251"/>
      <c r="AP579" s="252"/>
      <c r="AQ579" s="252"/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/>
      <c r="BC579" s="71"/>
      <c r="BD579" s="71"/>
      <c r="BE579" s="162"/>
      <c r="BF579" s="253"/>
      <c r="BG579" s="185"/>
      <c r="BH579" s="248"/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/>
      <c r="AL580" s="270"/>
      <c r="AM580" s="270"/>
      <c r="AN580" s="270"/>
      <c r="AO580" s="251"/>
      <c r="AP580" s="252"/>
      <c r="AQ580" s="252"/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/>
      <c r="BC580" s="71"/>
      <c r="BD580" s="71"/>
      <c r="BE580" s="162"/>
      <c r="BF580" s="253"/>
      <c r="BG580" s="185"/>
      <c r="BH580" s="248"/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/>
      <c r="AL581" s="270"/>
      <c r="AM581" s="270"/>
      <c r="AN581" s="270"/>
      <c r="AO581" s="251"/>
      <c r="AP581" s="252"/>
      <c r="AQ581" s="252"/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/>
      <c r="BC581" s="71"/>
      <c r="BD581" s="71"/>
      <c r="BE581" s="162"/>
      <c r="BF581" s="253"/>
      <c r="BG581" s="185"/>
      <c r="BH581" s="248"/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/>
      <c r="AL582" s="270"/>
      <c r="AM582" s="270"/>
      <c r="AN582" s="270"/>
      <c r="AO582" s="251"/>
      <c r="AP582" s="252"/>
      <c r="AQ582" s="252"/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/>
      <c r="BC582" s="71"/>
      <c r="BD582" s="71"/>
      <c r="BE582" s="162"/>
      <c r="BF582" s="253"/>
      <c r="BG582" s="185"/>
      <c r="BH582" s="248"/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/>
      <c r="AL583" s="270"/>
      <c r="AM583" s="270"/>
      <c r="AN583" s="270"/>
      <c r="AO583" s="251"/>
      <c r="AP583" s="252"/>
      <c r="AQ583" s="252"/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/>
      <c r="BC583" s="71"/>
      <c r="BD583" s="71"/>
      <c r="BE583" s="162"/>
      <c r="BF583" s="253"/>
      <c r="BG583" s="185"/>
      <c r="BH583" s="248"/>
      <c r="BI583" s="248"/>
      <c r="BJ583" s="276"/>
      <c r="BK583" s="249"/>
      <c r="BL583" s="185"/>
      <c r="BM583" s="180"/>
      <c r="BN583" s="180"/>
      <c r="BO583" s="211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/>
      <c r="AL584" s="270"/>
      <c r="AM584" s="270"/>
      <c r="AN584" s="270"/>
      <c r="AO584" s="251"/>
      <c r="AP584" s="252"/>
      <c r="AQ584" s="252"/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/>
      <c r="BC584" s="71"/>
      <c r="BD584" s="71"/>
      <c r="BE584" s="162"/>
      <c r="BF584" s="253"/>
      <c r="BG584" s="185"/>
      <c r="BH584" s="248"/>
      <c r="BI584" s="248"/>
      <c r="BJ584" s="276"/>
      <c r="BK584" s="249"/>
      <c r="BL584" s="185"/>
      <c r="BM584" s="180"/>
      <c r="BN584" s="180"/>
      <c r="BO584" s="211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/>
      <c r="AL585" s="270"/>
      <c r="AM585" s="270"/>
      <c r="AN585" s="270"/>
      <c r="AO585" s="251"/>
      <c r="AP585" s="252"/>
      <c r="AQ585" s="252"/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/>
      <c r="BC585" s="71"/>
      <c r="BD585" s="71"/>
      <c r="BE585" s="162"/>
      <c r="BF585" s="253"/>
      <c r="BG585" s="185"/>
      <c r="BH585" s="248"/>
      <c r="BI585" s="248"/>
      <c r="BJ585" s="276"/>
      <c r="BK585" s="249"/>
      <c r="BL585" s="185"/>
      <c r="BM585" s="180"/>
      <c r="BN585" s="180"/>
      <c r="BO585" s="211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/>
      <c r="AL586" s="270"/>
      <c r="AM586" s="270"/>
      <c r="AN586" s="270"/>
      <c r="AO586" s="251"/>
      <c r="AP586" s="252"/>
      <c r="AQ586" s="252"/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/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211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/>
      <c r="AL587" s="270"/>
      <c r="AM587" s="270"/>
      <c r="AN587" s="270"/>
      <c r="AO587" s="251"/>
      <c r="AP587" s="252"/>
      <c r="AQ587" s="252"/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/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211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/>
      <c r="AL588" s="270"/>
      <c r="AM588" s="270"/>
      <c r="AN588" s="270"/>
      <c r="AO588" s="251"/>
      <c r="AP588" s="252"/>
      <c r="AQ588" s="252"/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/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/>
      <c r="AL589" s="270"/>
      <c r="AM589" s="270"/>
      <c r="AN589" s="270"/>
      <c r="AO589" s="251"/>
      <c r="AP589" s="252"/>
      <c r="AQ589" s="252"/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/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/>
      <c r="AL590" s="270"/>
      <c r="AM590" s="270"/>
      <c r="AN590" s="270"/>
      <c r="AO590" s="251"/>
      <c r="AP590" s="252"/>
      <c r="AQ590" s="252"/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/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/>
      <c r="AL591" s="270"/>
      <c r="AM591" s="270"/>
      <c r="AN591" s="270"/>
      <c r="AO591" s="251"/>
      <c r="AP591" s="252"/>
      <c r="AQ591" s="252"/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/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/>
      <c r="AL592" s="270"/>
      <c r="AM592" s="270"/>
      <c r="AN592" s="270"/>
      <c r="AO592" s="251"/>
      <c r="AP592" s="252"/>
      <c r="AQ592" s="252"/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/>
      <c r="AL593" s="270"/>
      <c r="AM593" s="270"/>
      <c r="AN593" s="270"/>
      <c r="AO593" s="251"/>
      <c r="AP593" s="252"/>
      <c r="AQ593" s="252"/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/>
      <c r="AL594" s="270"/>
      <c r="AM594" s="270"/>
      <c r="AN594" s="270"/>
      <c r="AO594" s="251"/>
      <c r="AP594" s="252"/>
      <c r="AQ594" s="252"/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50:AG553" xr:uid="{58D6DA6F-44DA-458E-8F0F-00B0CB1B298C}">
      <formula1>BS_ATIV</formula1>
    </dataValidation>
    <dataValidation type="list" allowBlank="1" showInputMessage="1" showErrorMessage="1" sqref="J6:J553 J555:J557" xr:uid="{EE4D265C-3C72-40CB-A5BF-0D36D21FDA27}">
      <formula1>SUBs</formula1>
    </dataValidation>
    <dataValidation type="list" allowBlank="1" showInputMessage="1" showErrorMessage="1" sqref="BO209 BN6:BN553 BO527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26 BO528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 D555:D557 D55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1717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1718</v>
      </c>
      <c r="E3" s="315" t="s">
        <v>1719</v>
      </c>
      <c r="F3" s="315" t="s">
        <v>1720</v>
      </c>
      <c r="G3" s="320" t="s">
        <v>1721</v>
      </c>
      <c r="H3" s="315" t="s">
        <v>1722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1723</v>
      </c>
      <c r="E5" s="317">
        <v>46013</v>
      </c>
      <c r="F5" s="316">
        <v>7000</v>
      </c>
      <c r="G5" s="321" t="s">
        <v>1724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1725</v>
      </c>
      <c r="G6" s="321" t="s">
        <v>1724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1726</v>
      </c>
      <c r="G7" s="322" t="s">
        <v>1727</v>
      </c>
      <c r="H7" s="318" t="s">
        <v>1728</v>
      </c>
    </row>
    <row r="8" spans="3:8">
      <c r="C8" s="316" t="s">
        <v>543</v>
      </c>
      <c r="D8" s="316">
        <v>7663</v>
      </c>
      <c r="E8" s="317">
        <v>46008</v>
      </c>
      <c r="F8" s="316" t="s">
        <v>1729</v>
      </c>
      <c r="G8" s="321" t="s">
        <v>1730</v>
      </c>
      <c r="H8" s="316" t="s">
        <v>1731</v>
      </c>
    </row>
    <row r="9" spans="3:8">
      <c r="C9" s="316" t="s">
        <v>463</v>
      </c>
      <c r="D9" s="316" t="s">
        <v>1732</v>
      </c>
      <c r="E9" s="317">
        <v>45993</v>
      </c>
      <c r="F9" s="316">
        <v>12000</v>
      </c>
      <c r="G9" s="321" t="s">
        <v>1733</v>
      </c>
      <c r="H9" s="316"/>
    </row>
    <row r="10" spans="3:8" ht="29.25">
      <c r="C10" s="316" t="s">
        <v>463</v>
      </c>
      <c r="D10" s="316" t="s">
        <v>1734</v>
      </c>
      <c r="E10" s="317">
        <v>45993</v>
      </c>
      <c r="F10" s="316">
        <v>9000</v>
      </c>
      <c r="G10" s="321" t="s">
        <v>1735</v>
      </c>
      <c r="H10" s="316"/>
    </row>
    <row r="11" spans="3:8" ht="29.25">
      <c r="C11" s="316" t="s">
        <v>463</v>
      </c>
      <c r="D11" s="316" t="s">
        <v>1736</v>
      </c>
      <c r="E11" s="317">
        <v>45993</v>
      </c>
      <c r="F11" s="316">
        <v>10000</v>
      </c>
      <c r="G11" s="321" t="s">
        <v>1735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1737</v>
      </c>
      <c r="G12" s="321" t="s">
        <v>1738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1739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1740</v>
      </c>
      <c r="C4" s="320" t="s">
        <v>1741</v>
      </c>
      <c r="D4" s="320" t="s">
        <v>1742</v>
      </c>
      <c r="E4" s="320" t="s">
        <v>1743</v>
      </c>
      <c r="F4" s="320" t="s">
        <v>8</v>
      </c>
      <c r="G4" s="320" t="s">
        <v>1744</v>
      </c>
    </row>
    <row r="5" spans="2:8">
      <c r="B5" s="323" t="s">
        <v>1153</v>
      </c>
      <c r="C5" s="323">
        <v>314978</v>
      </c>
      <c r="D5" s="323" t="s">
        <v>1745</v>
      </c>
      <c r="E5" s="323" t="s">
        <v>541</v>
      </c>
      <c r="F5" s="323" t="s">
        <v>101</v>
      </c>
      <c r="G5" s="324">
        <v>46143</v>
      </c>
    </row>
    <row r="6" spans="2:8">
      <c r="B6" s="323" t="s">
        <v>1746</v>
      </c>
      <c r="C6" s="323">
        <v>256790</v>
      </c>
      <c r="D6" s="323" t="s">
        <v>1747</v>
      </c>
      <c r="E6" s="323" t="s">
        <v>541</v>
      </c>
      <c r="F6" s="323" t="s">
        <v>1748</v>
      </c>
      <c r="G6" s="324">
        <v>45992</v>
      </c>
    </row>
    <row r="7" spans="2:8">
      <c r="B7" s="323" t="s">
        <v>1749</v>
      </c>
      <c r="C7" s="323">
        <v>265193</v>
      </c>
      <c r="D7" s="323" t="s">
        <v>1750</v>
      </c>
      <c r="E7" s="323" t="s">
        <v>542</v>
      </c>
      <c r="F7" s="323" t="s">
        <v>1500</v>
      </c>
      <c r="G7" s="323" t="s">
        <v>1751</v>
      </c>
    </row>
    <row r="8" spans="2:8">
      <c r="B8" s="323" t="s">
        <v>1752</v>
      </c>
      <c r="C8" s="323">
        <v>293716</v>
      </c>
      <c r="D8" s="323" t="s">
        <v>1753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1754</v>
      </c>
      <c r="C9" s="323">
        <v>257258</v>
      </c>
      <c r="D9" s="323" t="s">
        <v>1755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1756</v>
      </c>
      <c r="C10" s="323">
        <v>371147</v>
      </c>
      <c r="D10" s="323" t="s">
        <v>1757</v>
      </c>
      <c r="E10" s="323" t="s">
        <v>543</v>
      </c>
      <c r="F10" s="323" t="s">
        <v>144</v>
      </c>
      <c r="G10" s="323" t="s">
        <v>1751</v>
      </c>
    </row>
    <row r="11" spans="2:8">
      <c r="B11" s="323" t="s">
        <v>1758</v>
      </c>
      <c r="C11" s="323">
        <v>259230</v>
      </c>
      <c r="D11" s="323" t="s">
        <v>1759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1760</v>
      </c>
      <c r="C12" s="323">
        <v>370705</v>
      </c>
      <c r="D12" s="323"/>
      <c r="E12" s="323" t="s">
        <v>543</v>
      </c>
      <c r="F12" s="323" t="s">
        <v>144</v>
      </c>
      <c r="G12" s="323" t="s">
        <v>1751</v>
      </c>
    </row>
    <row r="13" spans="2:8">
      <c r="B13" s="323" t="s">
        <v>1761</v>
      </c>
      <c r="C13" s="323">
        <v>258542</v>
      </c>
      <c r="D13" s="323" t="s">
        <v>1762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1763</v>
      </c>
      <c r="C14" s="323">
        <v>257050</v>
      </c>
      <c r="D14" s="323" t="s">
        <v>1764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1765</v>
      </c>
      <c r="W1" s="388"/>
      <c r="X1" s="388"/>
      <c r="Y1" s="104"/>
    </row>
    <row r="2" spans="1:25" s="101" customFormat="1" ht="11.25" customHeight="1">
      <c r="A2" s="105" t="s">
        <v>1766</v>
      </c>
      <c r="B2" s="105" t="s">
        <v>1767</v>
      </c>
      <c r="C2" s="105" t="s">
        <v>313</v>
      </c>
      <c r="D2" s="106" t="s">
        <v>874</v>
      </c>
      <c r="E2" s="106" t="s">
        <v>875</v>
      </c>
      <c r="F2" s="106" t="s">
        <v>1768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1771</v>
      </c>
      <c r="D5" s="390"/>
      <c r="E5" s="390"/>
      <c r="F5" s="390"/>
      <c r="G5" s="390"/>
      <c r="H5" s="390"/>
      <c r="I5" s="390"/>
      <c r="J5" s="391"/>
      <c r="K5" s="392" t="s">
        <v>1772</v>
      </c>
      <c r="L5" s="393"/>
      <c r="M5" s="393"/>
      <c r="N5" s="393"/>
      <c r="O5" s="394" t="s">
        <v>1773</v>
      </c>
      <c r="P5" s="395"/>
      <c r="Q5" s="396"/>
    </row>
    <row r="6" spans="1:17" s="94" customFormat="1" ht="15.75" customHeight="1">
      <c r="A6" s="88" t="s">
        <v>1768</v>
      </c>
      <c r="B6" s="95" t="s">
        <v>1767</v>
      </c>
      <c r="C6" s="96" t="s">
        <v>874</v>
      </c>
      <c r="D6" s="97" t="s">
        <v>875</v>
      </c>
      <c r="E6" s="96" t="s">
        <v>1774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1775</v>
      </c>
      <c r="M6" s="139" t="s">
        <v>335</v>
      </c>
      <c r="N6" s="140" t="s">
        <v>869</v>
      </c>
      <c r="O6" s="238" t="s">
        <v>912</v>
      </c>
      <c r="P6" s="157"/>
      <c r="Q6" s="190" t="s">
        <v>1776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3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3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-</v>
      </c>
      <c r="D536" s="100" t="str">
        <f>IF(SP_SUL!T554="","*",SP_SUL!T554)</f>
        <v>-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3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3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3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3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3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6.25E-2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3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-</v>
      </c>
      <c r="D542" s="100" t="str">
        <f>IF(SP_SUL!T560="","*",SP_SUL!T560)</f>
        <v>-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-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3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-</v>
      </c>
      <c r="D543" s="100" t="str">
        <f>IF(SP_SUL!T561="","*",SP_SUL!T561)</f>
        <v>-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-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3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-</v>
      </c>
      <c r="D544" s="100" t="str">
        <f>IF(SP_SUL!T562="","*",SP_SUL!T562)</f>
        <v>-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-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3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-</v>
      </c>
      <c r="D545" s="100" t="str">
        <f>IF(SP_SUL!T563="","*",SP_SUL!T563)</f>
        <v>-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-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3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-</v>
      </c>
      <c r="D546" s="100" t="str">
        <f>IF(SP_SUL!T564="","*",SP_SUL!T564)</f>
        <v>-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-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3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3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3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3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3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3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3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3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3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3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3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3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3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3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3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3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3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3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1776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1777</v>
      </c>
      <c r="C2" s="96" t="s">
        <v>859</v>
      </c>
      <c r="D2" s="96" t="s">
        <v>861</v>
      </c>
      <c r="E2" s="96" t="s">
        <v>1778</v>
      </c>
      <c r="F2" s="96" t="s">
        <v>1779</v>
      </c>
      <c r="G2" s="96" t="s">
        <v>1780</v>
      </c>
      <c r="H2" s="96" t="s">
        <v>1781</v>
      </c>
      <c r="I2" s="96" t="s">
        <v>1782</v>
      </c>
      <c r="J2" s="96" t="s">
        <v>1783</v>
      </c>
      <c r="K2" s="131" t="s">
        <v>1784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