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20" documentId="8_{B6337239-1A00-434D-AAD0-422EA1FEB5AE}" xr6:coauthVersionLast="47" xr6:coauthVersionMax="47" xr10:uidLastSave="{54284B83-8988-47C9-B438-B3BAE6E364D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13" i="1" l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1" i="1" l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<sst xmlns="http://schemas.openxmlformats.org/spreadsheetml/2006/main" count="6052" uniqueCount="1627">
  <si>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</si>
  <si>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</si>
  <si>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</si>
  <si>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</si>
  <si>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</si>
  <si>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</si>
  <si>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</si>
  <si>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</si>
  <si>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</si>
  <si>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</si>
  <si>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</si>
  <si>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</si>
  <si>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</si>
  <si>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</si>
  <si>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</si>
  <si>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</si>
  <si>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</si>
  <si>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</si>
  <si>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</si>
  <si>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</si>
  <si>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</si>
  <si>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</si>
  <si>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</si>
  <si>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</si>
  <si>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</si>
  <si>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</si>
  <si>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</si>
  <si>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</si>
  <si>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</si>
  <si>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</si>
  <si>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</si>
  <si>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</si>
  <si>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</si>
  <si>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</si>
  <si>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</si>
  <si>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</si>
  <si>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</si>
  <si>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</si>
  <si>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</si>
  <si>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</si>
  <si>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</si>
  <si>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</si>
  <si>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</si>
  <si>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</si>
  <si>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</si>
  <si>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</si>
  <si>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</si>
  <si>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</si>
  <si>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</si>
  <si>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</si>
  <si>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</si>
  <si>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</si>
  <si>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</si>
  <si>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</si>
  <si>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</si>
  <si>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</si>
  <si>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</si>
  <si>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</si>
  <si>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</si>
  <si>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</si>
  <si>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</si>
  <si>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</si>
  <si>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</si>
  <si>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</si>
  <si>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</si>
  <si>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</si>
  <si>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</si>
  <si>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</si>
  <si>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</si>
  <si>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</si>
  <si>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</si>
  <si>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</si>
  <si>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</si>
  <si>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</si>
  <si>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</si>
  <si>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</si>
  <si>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</si>
  <si>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</si>
  <si>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</si>
  <si>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</si>
  <si>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</si>
  <si>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</si>
  <si>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</si>
  <si>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</si>
  <si>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</si>
  <si>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</si>
  <si>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</si>
  <si>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</si>
  <si>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</si>
  <si>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</si>
  <si>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</si>
  <si>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</si>
  <si>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</si>
  <si>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</si>
  <si>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</si>
  <si>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</si>
  <si>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</si>
  <si>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</si>
  <si>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</si>
  <si>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</si>
  <si>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</si>
  <si>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</si>
  <si>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</si>
  <si>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</si>
  <si>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</si>
  <si>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</si>
  <si>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</si>
  <si>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</si>
  <si>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</si>
  <si>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</si>
  <si>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</si>
  <si>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</si>
  <si>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</si>
  <si>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</si>
  <si>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</si>
  <si>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</si>
  <si>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</si>
  <si>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</si>
  <si>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</si>
  <si>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</si>
  <si>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</si>
  <si>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</si>
  <si>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</si>
  <si>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</si>
  <si>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</si>
  <si>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</si>
  <si>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</si>
  <si>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</si>
  <si>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</si>
  <si>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</si>
  <si>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</si>
  <si>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</si>
  <si>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</si>
  <si>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</si>
  <si>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</si>
  <si>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</si>
  <si>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</si>
  <si>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</si>
  <si>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</si>
  <si>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</si>
  <si>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</si>
  <si>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</si>
  <si>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</si>
  <si>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</si>
  <si>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</si>
  <si>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</si>
  <si>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</si>
  <si>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</si>
  <si>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</si>
  <si>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</si>
  <si>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</si>
  <si>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</si>
  <si>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</si>
  <si>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</si>
  <si>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</si>
  <si>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</si>
  <si>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</si>
  <si>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</si>
  <si>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</si>
  <si>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</si>
  <si>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</si>
  <si>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</si>
  <si>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</si>
  <si>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</si>
  <si>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</si>
  <si>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</si>
  <si>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</si>
  <si>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</si>
  <si>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</si>
  <si>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</si>
  <si>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</si>
  <si>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</si>
  <si>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</si>
  <si>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</si>
  <si>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</si>
  <si>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</si>
  <si>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</si>
  <si>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</si>
  <si>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</si>
  <si>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</si>
  <si>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</si>
  <si>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</si>
  <si>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</si>
  <si>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</si>
  <si>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</si>
  <si>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</si>
  <si>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</si>
  <si>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</si>
  <si>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</si>
  <si>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</si>
  <si>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</si>
  <si>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</si>
  <si>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</si>
  <si>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</si>
  <si>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</si>
  <si>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</si>
  <si>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</si>
  <si>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</si>
  <si>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</si>
  <si>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</si>
  <si>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</si>
  <si>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</si>
  <si>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</si>
  <si>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</si>
  <si>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</si>
  <si>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</si>
  <si>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</si>
  <si>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</si>
  <si>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</si>
  <si>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</si>
  <si>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</si>
  <si>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</si>
  <si>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</si>
  <si>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</si>
  <si>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</si>
  <si>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</si>
  <si>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</si>
  <si>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</si>
  <si>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</si>
  <si>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</si>
  <si>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</si>
  <si>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</si>
  <si>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</si>
  <si>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</si>
  <si>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</si>
  <si>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</si>
  <si>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</si>
  <si>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</si>
  <si>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</si>
  <si>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</si>
  <si>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</si>
  <si>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</si>
  <si>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</si>
  <si>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</si>
  <si>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</si>
  <si>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</si>
  <si>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</si>
  <si>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</si>
  <si>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</si>
  <si>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</si>
  <si>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</si>
  <si>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</si>
  <si>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</si>
  <si>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</si>
  <si>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</si>
  <si>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</si>
  <si>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</si>
  <si>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</si>
  <si>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</si>
  <si>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</si>
  <si>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</si>
  <si>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</si>
  <si>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</si>
  <si>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</si>
  <si>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</si>
  <si>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</si>
  <si>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</si>
  <si>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</si>
  <si>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</si>
  <si>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</si>
  <si>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</si>
  <si>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</si>
  <si>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</si>
  <si>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</si>
  <si>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</si>
  <si>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</si>
  <si>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</si>
  <si>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</si>
  <si>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</si>
  <si>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</si>
  <si>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</si>
  <si>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</si>
  <si>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</si>
  <si>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</si>
  <si>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</si>
  <si>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</si>
  <si>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</si>
  <si>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</si>
  <si>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</si>
  <si>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</si>
  <si>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</si>
  <si>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</si>
  <si>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</si>
  <si>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</si>
  <si>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</si>
  <si>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</si>
  <si>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</si>
  <si>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</si>
  <si>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</si>
  <si>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</si>
  <si>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</si>
  <si>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</si>
  <si>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</si>
  <si>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</si>
  <si>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</si>
  <si>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</si>
  <si>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</si>
  <si>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</si>
  <si>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</si>
  <si>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</si>
  <si>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</si>
  <si>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</si>
  <si>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</si>
  <si>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</si>
  <si>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</si>
  <si>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</si>
  <si>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</si>
  <si>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</si>
  <si>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</si>
  <si>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</si>
  <si>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</si>
  <si>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</si>
  <si>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</si>
  <si>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</si>
  <si>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</si>
  <si>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</si>
  <si>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</si>
  <si>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</si>
  <si>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</si>
  <si>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</si>
  <si>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</si>
  <si>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</si>
  <si>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</si>
  <si>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</si>
  <si>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</si>
  <si>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</si>
  <si>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</si>
  <si>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</si>
  <si>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</si>
  <si>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</si>
  <si>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</si>
  <si>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</si>
  <si>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</si>
  <si>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</si>
  <si>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</si>
  <si>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</si>
  <si>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</si>
  <si>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</si>
  <si>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</si>
  <si>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</si>
  <si>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</si>
  <si>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</si>
  <si>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</si>
  <si>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</si>
  <si>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</si>
  <si>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</si>
  <si>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</si>
  <si>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</si>
  <si>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</si>
  <si>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</si>
  <si>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</si>
  <si>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</si>
  <si>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</si>
  <si>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</si>
  <si>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</si>
  <si>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</si>
  <si>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</si>
  <si>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</si>
  <si>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</si>
  <si>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</si>
  <si>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</si>
  <si>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</si>
  <si>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</si>
  <si>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</si>
  <si>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</si>
  <si>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</si>
  <si>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</si>
  <si>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</si>
  <si>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</si>
  <si>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</si>
  <si>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</si>
  <si>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</si>
  <si>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</si>
  <si>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</si>
  <si>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</si>
  <si>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</si>
  <si>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</si>
  <si>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</si>
  <si>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</si>
  <si>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</si>
  <si>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</si>
  <si>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</si>
  <si>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</si>
  <si>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</si>
  <si>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</si>
  <si>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</si>
  <si>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</si>
  <si>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</si>
  <si>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</si>
  <si>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</si>
  <si>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</si>
  <si>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</si>
  <si>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</si>
  <si>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</si>
  <si>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</si>
  <si>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</si>
  <si>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</si>
  <si>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</si>
  <si>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</si>
  <si>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</si>
  <si>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</si>
  <si>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</si>
  <si>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</si>
  <si>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</si>
  <si>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</si>
  <si>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</si>
  <si>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</si>
  <si>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</si>
  <si>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</si>
  <si>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</si>
  <si>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</si>
  <si>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</si>
  <si>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</si>
  <si>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</si>
  <si>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</si>
  <si>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</si>
  <si>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</si>
  <si>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</si>
  <si>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</si>
  <si>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</si>
  <si>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</si>
  <si>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</si>
  <si>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</si>
  <si>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</si>
  <si>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</si>
  <si>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</si>
  <si>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</si>
  <si>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</si>
  <si>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</si>
  <si>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</si>
  <si>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</si>
  <si>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</si>
  <si>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</si>
  <si>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</si>
  <si>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</si>
  <si>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</si>
  <si>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</si>
  <si>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</si>
  <si>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</si>
  <si>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</si>
  <si>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</si>
  <si>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</si>
  <si>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</si>
  <si>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</si>
  <si>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</si>
  <si>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</si>
  <si>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</si>
  <si>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</si>
  <si>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</si>
  <si>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</si>
  <si>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</si>
  <si>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</si>
  <si>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</si>
  <si>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</si>
  <si>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</si>
  <si>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</si>
  <si>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</si>
  <si>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</si>
  <si>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</si>
  <si>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</si>
  <si>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</si>
  <si>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</si>
  <si>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</si>
  <si>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</si>
  <si>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</si>
  <si>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</si>
  <si>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</si>
  <si>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</si>
  <si>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</si>
  <si>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</si>
  <si>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</si>
  <si>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</si>
  <si>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</si>
  <si>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</si>
  <si>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</si>
  <si>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</si>
  <si>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</si>
  <si>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</si>
  <si>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</si>
  <si>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</si>
  <si>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</si>
  <si>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</si>
  <si>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</si>
  <si>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</si>
  <si>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</si>
  <si>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</si>
  <si>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</si>
  <si>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</si>
  <si>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</si>
  <si>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</si>
  <si>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</si>
  <si>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</si>
  <si>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</si>
  <si>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</si>
  <si>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</si>
  <si>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</si>
  <si>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</si>
  <si>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</si>
  <si>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</si>
  <si>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</si>
  <si>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</si>
  <si>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</si>
  <si>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</si>
  <si>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</si>
  <si>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</si>
  <si>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</si>
  <si>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</si>
  <si>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</si>
  <si>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</si>
  <si>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</si>
  <si>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</si>
  <si>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</si>
  <si>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</si>
  <si>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</si>
  <si>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</si>
  <si>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</si>
  <si>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</si>
  <si>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</si>
  <si>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</si>
  <si>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</si>
  <si>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</si>
  <si>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</si>
  <si>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</si>
  <si>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</si>
  <si>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</si>
  <si>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</si>
  <si>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</si>
  <si>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</si>
  <si>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</si>
  <si>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</si>
  <si>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</si>
  <si>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</si>
  <si>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</si>
  <si>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</si>
  <si>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</si>
  <si>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</si>
  <si>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</si>
  <si>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</si>
  <si>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</si>
  <si>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</si>
  <si>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</si>
  <si>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</si>
  <si>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</si>
  <si>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</si>
  <si>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</si>
  <si>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</si>
  <si>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</si>
  <si>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</si>
  <si>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</si>
  <si>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</si>
  <si>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</si>
  <si>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</si>
  <si>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</si>
  <si>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</si>
  <si>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</si>
  <si>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</si>
  <si>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</si>
  <si>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</si>
  <si>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</si>
  <si>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</si>
  <si>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</si>
  <si>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</si>
  <si>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</si>
  <si>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</si>
  <si>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</si>
  <si>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</si>
  <si>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</si>
  <si>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</si>
  <si>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</si>
  <si>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</si>
  <si>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</si>
  <si>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</si>
  <si>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</si>
  <si>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</si>
  <si>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</si>
  <si>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</si>
  <si>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</si>
  <si>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</si>
  <si>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</si>
  <si>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</si>
  <si>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</si>
  <si>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</si>
  <si>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</si>
  <si>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</si>
  <si>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</si>
  <si>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</si>
  <si>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</si>
  <si>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</si>
  <si>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</si>
  <si>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</si>
  <si>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</si>
  <si>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</si>
  <si>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</si>
  <si>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</si>
  <si>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</si>
  <si>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</si>
  <si>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</si>
  <si>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</si>
  <si>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</si>
  <si>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</si>
  <si>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</si>
  <si>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</si>
  <si>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</si>
  <si>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</si>
  <si>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</si>
  <si>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</si>
  <si>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</si>
  <si>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</si>
  <si>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</si>
  <si>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</si>
  <si>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</si>
  <si>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</si>
  <si>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</si>
  <si>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</si>
  <si>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</si>
  <si>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</si>
  <si>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</si>
  <si>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</si>
  <si>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</si>
  <si>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</si>
  <si>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</si>
  <si>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</si>
  <si>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</si>
  <si>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</si>
  <si>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</si>
  <si>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</si>
  <si>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</si>
  <si>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</si>
  <si>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</si>
  <si>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</si>
  <si>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</si>
  <si>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</si>
  <si>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</si>
  <si>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</si>
  <si>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</si>
  <si>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</si>
  <si>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</si>
  <si>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</si>
  <si>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</si>
  <si>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</si>
  <si>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</si>
  <si>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</si>
  <si>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</si>
  <si>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</si>
  <si>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</si>
  <si>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</si>
  <si>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</si>
  <si>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</si>
  <si>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</si>
  <si>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</si>
  <si>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</si>
  <si>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</si>
  <si>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</si>
  <si>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</si>
  <si>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</si>
  <si>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</si>
  <si>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</si>
  <si>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</si>
  <si>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</si>
  <si>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</si>
  <si>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</si>
  <si>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</si>
  <si>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</si>
  <si>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</si>
  <si>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</si>
  <si>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</si>
  <si>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</si>
  <si>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</si>
  <si>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</si>
  <si>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</si>
  <si>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</si>
  <si>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</si>
  <si>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</si>
  <si>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</si>
  <si>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</si>
  <si>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</si>
  <si>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</si>
  <si>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</si>
  <si>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</si>
  <si>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</si>
  <si>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</si>
  <si>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</si>
  <si>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</si>
  <si>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</si>
  <si>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</si>
  <si>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</si>
  <si>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</si>
  <si>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</si>
  <si>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</si>
  <si>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</si>
  <si>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</si>
  <si>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</si>
  <si>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</si>
  <si>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</si>
  <si>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</si>
  <si>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</si>
  <si>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</si>
  <si>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</si>
  <si>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</si>
  <si>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</si>
  <si>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</si>
  <si>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</si>
  <si>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</si>
  <si>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</si>
  <si>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</si>
  <si>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</si>
  <si>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</si>
  <si>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</si>
  <si>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</si>
  <si>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</si>
  <si>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</si>
  <si>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</si>
  <si>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</si>
  <si>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</si>
  <si>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</si>
  <si>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</si>
  <si>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</si>
  <si>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</si>
  <si>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</si>
  <si>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</si>
  <si>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</si>
  <si>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</si>
  <si>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</si>
  <si>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</si>
  <si>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</si>
  <si>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</si>
  <si>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</si>
  <si>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</si>
  <si>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</si>
  <si>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</si>
  <si>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</si>
  <si>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</si>
  <si>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</si>
  <si>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</si>
  <si>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</si>
  <si>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</si>
  <si>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</si>
  <si>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</si>
  <si>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</si>
  <si>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</si>
  <si>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</si>
  <si>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</si>
  <si>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</si>
  <si>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</si>
  <si>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</si>
  <si>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</si>
  <si>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</si>
  <si>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</si>
  <si>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</si>
  <si>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</si>
  <si>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</si>
  <si>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</si>
  <si>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</si>
  <si>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</si>
  <si>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</si>
  <si>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</si>
  <si>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</si>
  <si>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</si>
  <si>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</si>
  <si>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</si>
  <si>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</si>
  <si>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</si>
  <si>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</si>
  <si>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</si>
  <si>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</si>
  <si>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</si>
  <si>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</si>
  <si>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</si>
  <si>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</si>
  <si>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</si>
  <si>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</si>
  <si>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</si>
  <si>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</si>
  <si>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</si>
  <si>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</si>
  <si>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</si>
  <si>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</si>
  <si>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</si>
  <si>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</si>
  <si>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</si>
  <si>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</si>
  <si>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</si>
  <si>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</si>
  <si>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</si>
  <si>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</si>
  <si>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</si>
  <si>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</si>
  <si>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</si>
  <si>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</si>
  <si>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</si>
  <si>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</si>
  <si>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</si>
  <si>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</si>
  <si>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</si>
  <si>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</si>
  <si>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</si>
  <si>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</si>
  <si>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</si>
  <si>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</si>
  <si>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</si>
  <si>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</si>
  <si>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</si>
  <si>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</si>
  <si>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</si>
  <si>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</si>
  <si>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</si>
  <si>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</si>
  <si>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</si>
  <si>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</si>
  <si>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</si>
  <si>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</si>
  <si>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</si>
  <si>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</si>
  <si>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</si>
  <si>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</si>
  <si>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</si>
  <si>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</si>
  <si>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</si>
  <si>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</si>
  <si>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</si>
  <si>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</si>
  <si>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</si>
  <si>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</si>
  <si>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</si>
  <si>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</si>
  <si>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</si>
  <si>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</si>
  <si>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</si>
  <si>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</si>
  <si>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</si>
  <si>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</si>
  <si>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</si>
  <si>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</si>
  <si>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</si>
  <si>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</si>
  <si>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</si>
  <si>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</si>
  <si>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</si>
  <si>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</si>
  <si>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</si>
  <si>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</si>
  <si>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</si>
  <si>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</si>
  <si>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</si>
  <si>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</si>
  <si>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</si>
  <si>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</si>
  <si>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</si>
  <si>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</si>
  <si>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</si>
  <si>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</si>
  <si>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</si>
  <si>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</si>
  <si>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</si>
  <si>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</si>
  <si>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</si>
  <si>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</si>
  <si>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</si>
  <si>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</si>
  <si>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</si>
  <si>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</si>
  <si>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</si>
  <si>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</si>
  <si>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</si>
  <si>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</si>
  <si>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</si>
  <si>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</si>
  <si>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</si>
  <si>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</si>
  <si>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</si>
  <si>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</si>
  <si>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</si>
  <si>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</si>
  <si>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</si>
  <si>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</si>
  <si>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</si>
  <si>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</si>
  <si>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</si>
  <si>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</si>
  <si>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</si>
  <si>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</si>
  <si>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</si>
  <si>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</si>
  <si>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</si>
  <si>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</si>
  <si>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</si>
  <si>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</si>
  <si>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</si>
  <si>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</si>
  <si>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</si>
  <si>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</si>
  <si>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</si>
  <si>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</si>
  <si>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</si>
  <si>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</si>
  <si>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</si>
  <si>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</si>
  <si>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</si>
  <si>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</si>
  <si>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</si>
  <si>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</si>
  <si>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</si>
  <si>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</si>
  <si>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</si>
  <si>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</si>
  <si>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</si>
  <si>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</si>
  <si>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</si>
  <si>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</si>
  <si>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</si>
  <si>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</si>
  <si>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</si>
  <si>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</si>
  <si>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</si>
  <si>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</si>
  <si>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</si>
  <si>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</si>
  <si>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</si>
  <si>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</si>
  <si>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</si>
  <si>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</si>
  <si>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</si>
  <si>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</si>
  <si>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</si>
  <si>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</si>
  <si>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</si>
  <si>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</si>
  <si>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</si>
  <si>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</si>
  <si>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</si>
  <si>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</si>
  <si>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</si>
  <si>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</si>
  <si>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</si>
  <si>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</si>
  <si>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</si>
  <si>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</si>
  <si>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</si>
  <si>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</si>
  <si>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</si>
  <si>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</si>
  <si>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</si>
  <si>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</si>
  <si>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</si>
  <si>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</si>
  <si>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</si>
  <si>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</si>
  <si>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</si>
  <si>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</si>
  <si>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</si>
  <si>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</si>
  <si>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</si>
  <si>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</si>
  <si>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</si>
  <si>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</si>
  <si>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</si>
  <si>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</si>
  <si>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</si>
  <si>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</si>
  <si>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</si>
  <si>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</si>
  <si>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</si>
  <si>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</si>
  <si>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</si>
  <si>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</si>
  <si>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</si>
  <si>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</si>
  <si>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</si>
  <si>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</si>
  <si>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</si>
  <si>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</si>
  <si>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</si>
  <si>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</si>
  <si>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</si>
  <si>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</si>
  <si>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</si>
  <si>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</si>
  <si>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</si>
  <si>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</si>
  <si>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</si>
  <si>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</si>
  <si>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</si>
  <si>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</si>
  <si>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</si>
  <si>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</si>
  <si>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</si>
  <si>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</si>
  <si>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</si>
  <si>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</si>
  <si>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</si>
  <si>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</si>
  <si>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</si>
  <si>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</si>
  <si>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</si>
  <si>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</si>
  <si>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</si>
  <si>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</si>
  <si>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</si>
  <si>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</si>
  <si>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</si>
  <si>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</si>
  <si>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</si>
  <si>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</si>
  <si>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</si>
  <si>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</si>
  <si>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</si>
  <si>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</si>
  <si>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</si>
  <si>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</si>
  <si>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</si>
  <si>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</si>
  <si>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</si>
  <si>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</si>
  <si>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</si>
  <si>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</si>
  <si>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</si>
  <si>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</si>
  <si>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</si>
  <si>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</si>
  <si>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</si>
  <si>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</si>
  <si>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</si>
  <si>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</si>
  <si>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</si>
  <si>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</si>
  <si>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</si>
  <si>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</si>
  <si>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</si>
  <si>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</si>
  <si>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</si>
  <si>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</si>
  <si>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</si>
  <si>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</si>
  <si>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</si>
  <si>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</si>
  <si>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</si>
  <si>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</si>
  <si>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</si>
  <si>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</si>
  <si>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</si>
  <si>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</si>
  <si>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</si>
  <si>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</si>
  <si>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</si>
  <si>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</si>
  <si>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</si>
  <si>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</si>
  <si>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</si>
  <si>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</si>
  <si>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</si>
  <si>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</si>
  <si>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</si>
  <si>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</si>
  <si>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</si>
  <si>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</si>
  <si>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</si>
  <si>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</si>
  <si>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</si>
  <si>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</si>
  <si>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</si>
  <si>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</si>
  <si>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</si>
  <si>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</si>
  <si>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</si>
  <si>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</si>
  <si>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</si>
  <si>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</si>
  <si>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</si>
  <si>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</si>
  <si>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</si>
  <si>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</si>
  <si>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</si>
  <si>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</si>
  <si>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</si>
  <si>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</si>
  <si>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</si>
  <si>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</si>
  <si>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</si>
  <si>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</si>
  <si>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</si>
  <si>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</si>
  <si>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</si>
  <si>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</si>
  <si>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</si>
  <si>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</si>
  <si>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</si>
  <si>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</si>
  <si>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</si>
  <si>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</si>
  <si>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</si>
  <si>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</si>
  <si>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</si>
  <si>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</si>
  <si>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</si>
  <si>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</si>
  <si>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</si>
  <si>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</si>
  <si>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</si>
  <si>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</si>
  <si>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</si>
  <si>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</si>
  <si>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</si>
  <si>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</si>
  <si>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</si>
  <si>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</si>
  <si>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</si>
  <si>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</si>
  <si>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</si>
  <si>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</si>
  <si>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</si>
  <si>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</si>
  <si>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</si>
  <si>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</si>
  <si>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</si>
  <si>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</si>
  <si>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</si>
  <si>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</si>
  <si>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</si>
  <si>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</si>
  <si>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</si>
  <si>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</si>
  <si>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</si>
  <si>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</si>
  <si>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</si>
  <si>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</si>
  <si>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</si>
  <si>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</si>
  <si>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</si>
  <si>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</si>
  <si>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</si>
  <si>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</si>
  <si>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</si>
  <si>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</si>
  <si>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</si>
  <si>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</si>
  <si>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</si>
  <si>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</si>
  <si>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</si>
  <si>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</si>
  <si>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</si>
  <si>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</si>
  <si>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</si>
  <si>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</si>
  <si>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</si>
  <si>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</si>
  <si>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</si>
  <si>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</si>
  <si>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</si>
  <si>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</si>
  <si>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</si>
  <si>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</si>
  <si>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</si>
  <si>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</si>
  <si>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</si>
  <si>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</si>
  <si>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</si>
  <si>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</si>
  <si>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</si>
  <si>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</si>
  <si>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</si>
  <si>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</si>
  <si>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</si>
  <si>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</si>
  <si>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</si>
  <si>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</si>
  <si>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</si>
  <si>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</si>
  <si>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</si>
  <si>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</si>
  <si>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</si>
  <si>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</si>
  <si>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</si>
  <si>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</si>
  <si>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</si>
  <si>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</si>
  <si>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</si>
  <si>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</si>
  <si>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</si>
  <si>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</si>
  <si>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</si>
  <si>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</si>
  <si>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</si>
  <si>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</si>
  <si>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</si>
  <si>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</si>
  <si>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</si>
  <si>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</si>
  <si>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</si>
  <si>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</si>
  <si>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</si>
  <si>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</si>
  <si>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</si>
  <si>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</si>
  <si>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</si>
  <si>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</si>
  <si>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</si>
  <si>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</si>
  <si>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</si>
  <si>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</si>
  <si>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</si>
  <si>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</si>
  <si>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</si>
  <si>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</si>
  <si>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</si>
  <si>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</si>
  <si>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</si>
  <si>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</si>
  <si>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</si>
  <si>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</si>
  <si>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</si>
  <si>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</si>
  <si>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</si>
  <si>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</si>
  <si>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</si>
  <si>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</si>
  <si>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</si>
  <si>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</si>
  <si>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</si>
  <si>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</si>
  <si>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</si>
  <si>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</si>
  <si>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</si>
  <si>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</si>
  <si>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</si>
  <si>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</si>
  <si>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</si>
  <si>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</si>
  <si>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</si>
  <si>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</si>
  <si>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</si>
  <si>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</si>
  <si>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</si>
  <si>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</si>
  <si>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</si>
  <si>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</si>
  <si>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</si>
  <si>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</si>
  <si>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</si>
  <si>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</si>
  <si>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</si>
  <si>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</si>
  <si>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</si>
  <si>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</si>
  <si>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</si>
  <si>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</si>
  <si>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</si>
  <si>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</si>
  <si>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</si>
  <si>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</si>
  <si>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</si>
  <si>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</si>
  <si>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</si>
  <si>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</si>
  <si>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</si>
  <si>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</si>
  <si>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</si>
  <si>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</si>
  <si>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</si>
  <si>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</si>
  <si>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</si>
  <si>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</si>
  <si>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</si>
  <si>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</si>
  <si>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</si>
  <si>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</si>
  <si>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</si>
  <si>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</si>
  <si>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</si>
  <si>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</si>
  <si>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</si>
  <si>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</si>
  <si>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</si>
  <si>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</si>
  <si>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</si>
  <si>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</si>
  <si>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</si>
  <si>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</si>
  <si>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</si>
  <si>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</si>
  <si>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</si>
  <si>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</si>
  <si>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</si>
  <si>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</si>
  <si>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</si>
  <si>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</si>
  <si>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</si>
  <si>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</si>
  <si>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</si>
  <si>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</si>
  <si>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</si>
  <si>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</si>
  <si>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</si>
  <si>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</si>
  <si>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</si>
  <si>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</si>
  <si>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</si>
  <si>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</si>
  <si>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</si>
  <si>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</si>
  <si>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</si>
  <si>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</si>
  <si>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</si>
  <si>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</si>
  <si>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</si>
  <si>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</si>
  <si>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</si>
  <si>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</si>
  <si>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</si>
  <si>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</si>
  <si>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</si>
  <si>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</si>
  <si>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</si>
  <si>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</si>
  <si>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</si>
  <si>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</si>
  <si>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</si>
  <si>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</si>
  <si>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</si>
  <si>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</si>
  <si>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</si>
  <si>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</si>
  <si>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</si>
  <si>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</si>
  <si>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</si>
  <si>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</si>
  <si>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</si>
  <si>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</si>
  <si>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</si>
  <si>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</si>
  <si>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</si>
  <si>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</si>
  <si>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</si>
  <si>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</si>
  <si>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</si>
  <si>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</si>
  <si>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</si>
  <si>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</si>
  <si>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</si>
  <si>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</si>
  <si>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</si>
  <si>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</si>
  <si>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</si>
  <si>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</si>
  <si>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</si>
  <si>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</si>
  <si>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</si>
  <si>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</si>
  <si>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</si>
  <si>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</si>
  <si>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</si>
  <si>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</si>
  <si>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</si>
  <si>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</si>
  <si>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</si>
  <si>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</si>
  <si>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</si>
  <si>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</si>
  <si>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</si>
  <si>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</si>
  <si>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</si>
  <si>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</si>
  <si>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</si>
  <si>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</si>
  <si>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</si>
  <si>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</si>
  <si>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</si>
  <si>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</si>
  <si>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</si>
  <si>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</si>
  <si>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</si>
  <si>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</si>
  <si>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</si>
  <si>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</si>
  <si>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</si>
  <si>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</si>
  <si>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</si>
  <si>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</si>
  <si>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</si>
  <si>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</si>
  <si>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</si>
  <si>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</si>
  <si>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</si>
  <si>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</si>
  <si>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</si>
  <si>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</si>
  <si>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</si>
  <si>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</si>
  <si>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</si>
  <si>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</si>
  <si>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</si>
  <si>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</si>
  <si>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</si>
  <si>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</si>
  <si>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</si>
  <si>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</si>
  <si>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</si>
  <si>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</si>
  <si>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</si>
  <si>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</si>
  <si>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</si>
  <si>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</si>
  <si>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</si>
  <si>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</si>
  <si>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</si>
  <si>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</si>
  <si>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</si>
  <si>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</si>
  <si>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</si>
  <si>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</si>
  <si>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</si>
  <si>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</si>
  <si>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</si>
  <si>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</si>
  <si>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</si>
  <si>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</si>
  <si>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</si>
  <si>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</si>
  <si>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</si>
  <si>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</si>
  <si>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</si>
  <si>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</si>
  <si>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</si>
  <si>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</si>
  <si>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</si>
  <si>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</si>
  <si>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</si>
  <si>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</si>
  <si>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</si>
  <si>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</si>
  <si>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</si>
  <si>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</si>
  <si>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</si>
  <si>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</si>
  <si>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</si>
  <si>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</si>
  <si>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</si>
  <si>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</si>
  <si>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</si>
  <si>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</si>
  <si>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</si>
  <si>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</si>
  <si>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</si>
  <si>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</si>
  <si>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</si>
  <si>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</si>
  <si>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</si>
  <si>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</si>
  <si>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</si>
  <si>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</si>
  <si>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</si>
  <si>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</si>
  <si>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</si>
  <si>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</si>
  <si>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</si>
  <si>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</si>
  <si>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</si>
  <si>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</si>
  <si>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</si>
  <si>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</si>
  <si>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</si>
  <si>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</si>
  <si>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</si>
  <si>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</si>
  <si>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</si>
  <si>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</si>
  <si>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</si>
  <si>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</si>
  <si>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</si>
  <si>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</si>
  <si>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</si>
  <si>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</si>
  <si>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</si>
  <si>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</si>
  <si>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</si>
  <si>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</si>
  <si>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</si>
  <si>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</si>
  <si>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</si>
  <si>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</si>
  <si>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</si>
  <si>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</si>
  <si>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</si>
  <si>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</si>
  <si>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</si>
  <si>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</si>
  <si>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</si>
  <si>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</si>
  <si>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</si>
  <si>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</si>
  <si>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</si>
  <si>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</si>
  <si>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</si>
  <si>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</si>
  <si>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</si>
  <si>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</si>
  <si>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</si>
  <si>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</si>
  <si>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</si>
  <si>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</si>
  <si>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</si>
  <si>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</si>
  <si>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</si>
  <si>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</si>
  <si>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</si>
  <si>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</si>
  <si>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</si>
  <si>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</si>
  <si>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</si>
  <si>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</si>
  <si>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</si>
  <si>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</si>
  <si>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</si>
  <si>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</si>
  <si>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</si>
  <si>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</si>
  <si>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</si>
  <si>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</si>
  <si>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</si>
  <si>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</si>
  <si>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</si>
  <si>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</si>
  <si>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</si>
  <si>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</si>
  <si>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</si>
  <si>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</si>
  <si>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</si>
  <si>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</si>
  <si>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</si>
  <si>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</si>
  <si>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</si>
  <si>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</si>
  <si>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</si>
  <si>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</si>
  <si>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</si>
  <si>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</si>
  <si>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</si>
  <si>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</si>
  <si>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</si>
  <si>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</si>
  <si>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</si>
  <si>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</si>
  <si>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</si>
  <si>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</si>
  <si>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</si>
  <si>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</si>
  <si>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</si>
  <si>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</si>
  <si>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</si>
  <si>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</si>
  <si>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</si>
  <si>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</si>
  <si>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</si>
  <si>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</si>
  <si>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</si>
  <si>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</si>
  <si>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</si>
  <si>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</si>
  <si>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</si>
  <si>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</si>
  <si>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</si>
  <si>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</si>
  <si>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</si>
  <si>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</si>
  <si>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</si>
  <si>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</si>
  <si>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</si>
  <si>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</si>
  <si>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</si>
  <si>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</si>
  <si>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</si>
  <si>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09:3h as 11:38h</t>
  </si>
  <si>
    <t xml:space="preserve"> Intervalo das 09:3h as 11:38h - sinalizou que vai atrasar 30min</t>
  </si>
  <si>
    <t>MC1 as 9:03h</t>
  </si>
  <si>
    <t>Previsão de pronto as 10h</t>
  </si>
  <si>
    <t>Cancelado - via priorizou outras demandas</t>
  </si>
  <si>
    <t>Mecânica deslocando para trocar antena do EOT</t>
  </si>
  <si>
    <t>Descarga de pedra SB 710TSF 90min
SB TSF1 45min
SB TSF732 45min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</si>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</sst>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J203" activePane="bottomRight" state="frozen"/>
      <selection pane="bottomRight" activeCell="BK218" sqref="BK2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/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1562</v>
      </c>
      <c r="X213" s="213" t="s">
        <v>369</v>
      </c>
      <c r="Y213" s="153" t="s">
        <v>368</v>
      </c>
      <c r="Z213" s="153"/>
      <c r="AA213" s="83" t="s">
        <v>1563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1564</v>
      </c>
      <c r="BK213" s="16" t="s">
        <v>1564</v>
      </c>
      <c r="BL213" s="15"/>
      <c r="BM213" s="14"/>
      <c r="BN213" s="14"/>
      <c r="BO213" s="160"/>
      <c r="BP213" s="16" t="s">
        <v>1565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1566</v>
      </c>
      <c r="N215" s="199" t="s">
        <v>1567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1568</v>
      </c>
      <c r="BK215" s="16" t="s">
        <v>1569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0.48472222222222222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8.3333333333333315E-2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1</v>
      </c>
      <c r="BI217" s="16"/>
      <c r="BJ217" s="16" t="s">
        <v>1570</v>
      </c>
      <c r="BK217" s="16" t="s">
        <v>1571</v>
      </c>
      <c r="BL217" s="15"/>
      <c r="BM217" s="14"/>
      <c r="BN217" s="14"/>
      <c r="BO217" s="160"/>
      <c r="BP217" s="16"/>
      <c r="BQ217" s="12" t="str">
        <f t="shared" si="45"/>
        <v>Produção</v>
      </c>
      <c r="BR217" s="18">
        <f t="shared" si="46"/>
        <v>0.99999999999999978</v>
      </c>
      <c r="BS217" s="18">
        <f t="shared" si="47"/>
        <v>0</v>
      </c>
      <c r="BT217" s="220" t="str">
        <f t="shared" si="39"/>
        <v/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1572</v>
      </c>
      <c r="BK218" s="16"/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/>
      <c r="BI221" s="16"/>
      <c r="BJ221" s="16" t="s">
        <v>1573</v>
      </c>
      <c r="BK221" s="16"/>
      <c r="BL221" s="15"/>
      <c r="BM221" s="14"/>
      <c r="BN221" s="14"/>
      <c r="BO221" s="160"/>
      <c r="BP221" s="16"/>
      <c r="BQ221" s="12" t="str">
        <f t="shared" si="45"/>
        <v>Produção e Intervalo</v>
      </c>
      <c r="BR221" s="18">
        <f t="shared" si="46"/>
        <v>0</v>
      </c>
      <c r="BS221" s="18">
        <f t="shared" si="47"/>
        <v>0</v>
      </c>
      <c r="BT221" s="220" t="str">
        <f t="shared" si="39"/>
        <v/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1574</v>
      </c>
      <c r="BK224" s="16" t="s">
        <v>1574</v>
      </c>
      <c r="BL224" s="15"/>
      <c r="BM224" s="14"/>
      <c r="BN224" s="14"/>
      <c r="BO224" s="160"/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/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/>
      <c r="BI225" s="16"/>
      <c r="BJ225" s="16" t="s">
        <v>1575</v>
      </c>
      <c r="BK225" s="16"/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1576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</v>
      </c>
      <c r="B240" s="166"/>
      <c r="C240" s="8" t="str">
        <f>IF(BS_CONTROLE[[#This Row],[DATA]]="","",WEEKNUM(BS_CONTROLE[[#This Row],[DATA]]))</f>
        <v/>
      </c>
      <c r="D240" s="51" t="s">
        <v>240</v>
      </c>
      <c r="E240" s="314">
        <v>339</v>
      </c>
      <c r="F240" s="167" t="s">
        <v>141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240" s="168"/>
      <c r="P240" s="168"/>
      <c r="Q240" s="83"/>
      <c r="R240" s="10" t="str">
        <f>IFERROR(_xlfn.XLOOKUP(F240, BS_ATIVIDADE[ATIVIDADE],BS_ATIVIDADE[UNIDADE] ), "*")</f>
        <v>VAGÕES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MODERNIZAÇÃO - PEDRA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ZRW-TRP</v>
      </c>
      <c r="AN240" s="279" t="str">
        <f>IF(BS_CONTROLE[[#This Row],[SB]]=0, "-", BS_CONTROLE[[#This Row],[SB]])</f>
        <v>TMITRP</v>
      </c>
      <c r="AO240" s="280">
        <f>IF(BS_CONTROLE[[#This Row],[SUB]]=0, "-", BS_CONTROLE[[#This Row],[SUB]])</f>
        <v>74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VAGÕES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/>
      </c>
      <c r="B244" s="166"/>
      <c r="C244" s="8" t="str">
        <f>IF(BS_CONTROLE[[#This Row],[DATA]]="","",WEEKNUM(BS_CONTROLE[[#This Row],[DATA]]))</f>
        <v/>
      </c>
      <c r="D244" s="51"/>
      <c r="E244" s="314">
        <v>343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</v>
      </c>
      <c r="B249" s="166"/>
      <c r="C249" s="8" t="str">
        <f>IF(BS_CONTROLE[[#This Row],[DATA]]="","",WEEKNUM(BS_CONTROLE[[#This Row],[DATA]]))</f>
        <v/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1577</v>
      </c>
      <c r="W249" s="168" t="s">
        <v>1578</v>
      </c>
      <c r="X249" s="213" t="s">
        <v>374</v>
      </c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</v>
      </c>
      <c r="B251" s="166"/>
      <c r="C251" s="8" t="str">
        <f>IF(BS_CONTROLE[[#This Row],[DATA]]="","",WEEKNUM(BS_CONTROLE[[#This Row],[DATA]]))</f>
        <v/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1579</v>
      </c>
      <c r="X251" s="213" t="s">
        <v>374</v>
      </c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1580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1581</v>
      </c>
      <c r="E3" s="316" t="s">
        <v>1582</v>
      </c>
      <c r="F3" s="316" t="s">
        <v>1583</v>
      </c>
      <c r="G3" s="316" t="s">
        <v>1584</v>
      </c>
      <c r="H3" s="316" t="s">
        <v>1585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1586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1587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1588</v>
      </c>
      <c r="W1" s="388"/>
      <c r="X1" s="388"/>
      <c r="Y1" s="103"/>
    </row>
    <row r="2" spans="1:25" s="100" customFormat="1" ht="11.25" customHeight="1">
      <c r="A2" s="104" t="s">
        <v>1589</v>
      </c>
      <c r="B2" s="104" t="s">
        <v>1590</v>
      </c>
      <c r="C2" s="104" t="s">
        <v>7</v>
      </c>
      <c r="D2" s="105" t="s">
        <v>1177</v>
      </c>
      <c r="E2" s="105" t="s">
        <v>1178</v>
      </c>
      <c r="F2" s="105" t="s">
        <v>1591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1592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 t="str">
        <f>IF(FN_MC!B240="","*",FN_MC!B240)</f>
        <v>*</v>
      </c>
      <c r="G338" s="109" t="str">
        <f>IF(FN_MC!D240="","*",FN_MC!D240)</f>
        <v>W50</v>
      </c>
      <c r="H338" s="109" t="str">
        <f>IF(FN_MC!F240="","*",FN_MC!F240)</f>
        <v>MODERNIZAÇÃO - PEDRA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ZRW-TRP</v>
      </c>
      <c r="L338" s="328" t="str">
        <f>IF(FN_MC!N240="","*",FN_MC!N240)</f>
        <v>TMITRP</v>
      </c>
      <c r="M338" s="110">
        <f>IF(FN_MC!J240="","*",FN_MC!J240)</f>
        <v>74</v>
      </c>
      <c r="N338" s="291" t="str">
        <f>IF(FN_MC!K240="","*",FN_MC!K240)</f>
        <v>*</v>
      </c>
      <c r="O338" s="291" t="str">
        <f>IF(FN_MC!L240="","*",FN_MC!L240)</f>
        <v>-</v>
      </c>
      <c r="P338" s="110"/>
      <c r="Q338" s="127" t="str">
        <f>IF(FN_MC!O240="","*",FN_MC!O240)</f>
        <v>*</v>
      </c>
      <c r="R338" s="127" t="str">
        <f>IF(FN_MC!P240="","*",FN_MC!P240)</f>
        <v>*</v>
      </c>
      <c r="S338" s="109" t="str">
        <f>IF(FN_MC!Q240="","*",CONCATENATE(FN_MC!Q240," ",FN_MC!R240))</f>
        <v>*</v>
      </c>
      <c r="T338" s="109" t="str">
        <f>IF(FN_MC!V240="","*",FN_MC!V240)</f>
        <v>*</v>
      </c>
      <c r="U338" s="109" t="str">
        <f>IF(FN_MC!W240="","*",FN_MC!W240)</f>
        <v>*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-</v>
      </c>
      <c r="E342" s="109" t="str">
        <f>IF(FN_MC!T244="","*",FN_MC!T244)</f>
        <v>-</v>
      </c>
      <c r="F342" s="109" t="str">
        <f>IF(FN_MC!B244="","*",FN_MC!B244)</f>
        <v>*</v>
      </c>
      <c r="G342" s="109" t="str">
        <f>IF(FN_MC!D244="","*",FN_MC!D244)</f>
        <v>*</v>
      </c>
      <c r="H342" s="109" t="str">
        <f>IF(FN_MC!F244="","*",FN_MC!F244)</f>
        <v>*</v>
      </c>
      <c r="I342" s="109" t="str">
        <f>IF(FN_MC!H244="","*",FN_MC!H244)</f>
        <v>*</v>
      </c>
      <c r="J342" s="109" t="str">
        <f>IF(FN_MC!I244="","*",FN_MC!I244)</f>
        <v>*</v>
      </c>
      <c r="K342" s="109" t="str">
        <f>IF(FN_MC!M244="","*",FN_MC!M244)</f>
        <v>-</v>
      </c>
      <c r="L342" s="328" t="str">
        <f>IF(FN_MC!N244="","*",FN_MC!N244)</f>
        <v>-</v>
      </c>
      <c r="M342" s="110" t="str">
        <f>IF(FN_MC!J244="","*",FN_MC!J244)</f>
        <v>*</v>
      </c>
      <c r="N342" s="291" t="str">
        <f>IF(FN_MC!K244="","*",FN_MC!K244)</f>
        <v>*</v>
      </c>
      <c r="O342" s="291" t="str">
        <f>IF(FN_MC!L244="","*",FN_MC!L244)</f>
        <v>-</v>
      </c>
      <c r="P342" s="110"/>
      <c r="Q342" s="127" t="str">
        <f>IF(FN_MC!O244="","*",FN_MC!O244)</f>
        <v>*</v>
      </c>
      <c r="R342" s="127" t="str">
        <f>IF(FN_MC!P244="","*",FN_MC!P244)</f>
        <v>*</v>
      </c>
      <c r="S342" s="109" t="str">
        <f>IF(FN_MC!Q244="","*",CONCATENATE(FN_MC!Q244," ",FN_MC!R244))</f>
        <v>*</v>
      </c>
      <c r="T342" s="109" t="str">
        <f>IF(FN_MC!V244="","*",FN_MC!V244)</f>
        <v>*</v>
      </c>
      <c r="U342" s="109" t="str">
        <f>IF(FN_MC!W244="","*",FN_MC!W244)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 t="str">
        <f>IF(FN_MC!B249="","*",FN_MC!B249)</f>
        <v>*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 t="str">
        <f>IF(FN_MC!B251="","*",FN_MC!B251)</f>
        <v>*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1593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1594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1595</v>
      </c>
      <c r="C4" s="321" t="s">
        <v>1596</v>
      </c>
      <c r="D4" s="321" t="s">
        <v>1597</v>
      </c>
      <c r="E4" s="321" t="s">
        <v>1598</v>
      </c>
      <c r="F4" s="321" t="s">
        <v>545</v>
      </c>
      <c r="G4" s="321" t="s">
        <v>1599</v>
      </c>
      <c r="H4" s="187"/>
    </row>
    <row r="5" spans="1:8" ht="43.5">
      <c r="A5" s="187"/>
      <c r="B5" s="322" t="s">
        <v>1600</v>
      </c>
      <c r="C5" s="322">
        <v>309525</v>
      </c>
      <c r="D5" s="322" t="s">
        <v>1601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1602</v>
      </c>
      <c r="C6" s="322">
        <v>256875</v>
      </c>
      <c r="D6" s="322" t="s">
        <v>1603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1604</v>
      </c>
      <c r="C7" s="322">
        <v>257278</v>
      </c>
      <c r="D7" s="322" t="s">
        <v>1605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1606</v>
      </c>
      <c r="C8" s="322">
        <v>261794</v>
      </c>
      <c r="D8" s="322" t="s">
        <v>1607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1608</v>
      </c>
      <c r="C9" s="322">
        <v>257033</v>
      </c>
      <c r="D9" s="322" t="s">
        <v>1609</v>
      </c>
      <c r="E9" s="322" t="s">
        <v>240</v>
      </c>
      <c r="F9" s="322" t="s">
        <v>732</v>
      </c>
      <c r="G9" s="322" t="s">
        <v>1610</v>
      </c>
      <c r="H9" s="187"/>
    </row>
    <row r="10" spans="1:8" ht="43.5">
      <c r="A10" s="187"/>
      <c r="B10" s="322" t="s">
        <v>1611</v>
      </c>
      <c r="C10" s="322">
        <v>396578</v>
      </c>
      <c r="D10" s="322" t="s">
        <v>1612</v>
      </c>
      <c r="E10" s="322" t="s">
        <v>240</v>
      </c>
      <c r="F10" s="322" t="s">
        <v>732</v>
      </c>
      <c r="G10" s="322" t="s">
        <v>1610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1613</v>
      </c>
      <c r="C2" s="95" t="s">
        <v>1162</v>
      </c>
      <c r="D2" s="95" t="s">
        <v>1164</v>
      </c>
      <c r="E2" s="95" t="s">
        <v>1614</v>
      </c>
      <c r="F2" s="95" t="s">
        <v>1615</v>
      </c>
      <c r="G2" s="95" t="s">
        <v>1616</v>
      </c>
      <c r="H2" s="95" t="s">
        <v>1617</v>
      </c>
      <c r="I2" s="95" t="s">
        <v>1618</v>
      </c>
      <c r="J2" s="95" t="s">
        <v>1619</v>
      </c>
      <c r="K2" s="130" t="s">
        <v>1620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ZRW-TRP</v>
      </c>
      <c r="G343" s="120" t="str">
        <f>IF(FN_MC!I240="","*",FN_MC!I240)</f>
        <v>TCS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*</v>
      </c>
      <c r="E347" s="120" t="str">
        <f>IF(FN_MC!H244="","*",FN_MC!H244)</f>
        <v>*</v>
      </c>
      <c r="F347" s="136" t="str">
        <f>IF(FN_MC!M244="","*",FN_MC!M244)</f>
        <v>-</v>
      </c>
      <c r="G347" s="120" t="str">
        <f>IF(FN_MC!I244="","*",FN_MC!I244)</f>
        <v>*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*</v>
      </c>
      <c r="I352" s="120" t="str">
        <f>IF(FN_MC!AC249="","*",FN_MC!AC249)</f>
        <v>*</v>
      </c>
      <c r="J352" s="121" t="str">
        <f>IF(FN_MC!AA249="","*",FN_MC!AA249)</f>
        <v>*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*</v>
      </c>
      <c r="I354" s="120" t="str">
        <f>IF(FN_MC!AC251="","*",FN_MC!AC251)</f>
        <v>*</v>
      </c>
      <c r="J354" s="121" t="str">
        <f>IF(FN_MC!AA251="","*",FN_MC!AA251)</f>
        <v>*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1621</v>
      </c>
      <c r="D5" s="392"/>
      <c r="E5" s="392"/>
      <c r="F5" s="392"/>
      <c r="G5" s="392"/>
      <c r="H5" s="392"/>
      <c r="I5" s="392"/>
      <c r="J5" s="393"/>
      <c r="K5" s="394" t="s">
        <v>1622</v>
      </c>
      <c r="L5" s="395"/>
      <c r="M5" s="395"/>
      <c r="N5" s="395"/>
      <c r="O5" s="396" t="s">
        <v>1623</v>
      </c>
      <c r="P5" s="397"/>
      <c r="Q5" s="398"/>
    </row>
    <row r="6" spans="1:17" s="93" customFormat="1" ht="15.75" customHeight="1">
      <c r="A6" s="87" t="s">
        <v>1591</v>
      </c>
      <c r="B6" s="94" t="s">
        <v>1590</v>
      </c>
      <c r="C6" s="95" t="s">
        <v>1177</v>
      </c>
      <c r="D6" s="96" t="s">
        <v>1178</v>
      </c>
      <c r="E6" s="95" t="s">
        <v>1624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1625</v>
      </c>
      <c r="M6" s="138" t="s">
        <v>30</v>
      </c>
      <c r="N6" s="139" t="s">
        <v>1172</v>
      </c>
      <c r="O6" s="241" t="s">
        <v>1215</v>
      </c>
      <c r="P6" s="152"/>
      <c r="Q6" s="188" t="s">
        <v>1626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*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1</v>
      </c>
      <c r="P307" s="90"/>
      <c r="Q307" s="144" t="str">
        <f>IF($A$2=1,IF(FN_MC!BJ217="","*",FN_MC!BJ217),IF(FN_MC!BK217="","*",FN_MC!BK217))</f>
        <v xml:space="preserve"> Intervalo das 09:3h as 11:38h - sinalizou que vai atrasar 30min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*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0</v>
      </c>
      <c r="P314" s="90"/>
      <c r="Q314" s="144" t="str">
        <f>IF($A$2=1,IF(FN_MC!BJ221="","*",FN_MC!BJ221),IF(FN_MC!BK221="","*",FN_MC!BK221))</f>
        <v>*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0</v>
      </c>
      <c r="P324" s="90"/>
      <c r="Q324" s="144" t="str">
        <f>IF($A$2=1,IF(FN_MC!BJ225="","*",FN_MC!BJ225),IF(FN_MC!BK225="","*",FN_MC!BK225))</f>
        <v>*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ZRW-TRP</v>
      </c>
      <c r="H339" s="149" t="str">
        <f>IF(FN_MC!K240="","*",FN_MC!K240)</f>
        <v>*</v>
      </c>
      <c r="I339" s="131" t="str">
        <f>IF(FN_MC!O240="","*",FN_MC!O240)</f>
        <v>*</v>
      </c>
      <c r="J339" s="131" t="str">
        <f>IF(FN_MC!P240="","*",FN_MC!P240)</f>
        <v>*</v>
      </c>
      <c r="K339" s="140" t="str">
        <f>IF(FN_MC!AK240="","*",FN_MC!AK240)</f>
        <v>TCS</v>
      </c>
      <c r="L339" s="140" t="str">
        <f>IF(FN_MC!AM240="","*",FN_MC!AM240)</f>
        <v>ZRW-TRP</v>
      </c>
      <c r="M339" s="140" t="str">
        <f>IF(FN_MC!AP240="","*",FN_MC!AP240)</f>
        <v>-</v>
      </c>
      <c r="N339" s="140" t="str">
        <f>IF(FN_MC!AM240="","*",FN_MC!AM240)</f>
        <v>ZRW-TRP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-</v>
      </c>
      <c r="D343" s="99" t="str">
        <f>IF(FN_MC!T244="","*",FN_MC!T244)</f>
        <v>-</v>
      </c>
      <c r="E343" s="99" t="str">
        <f>IF(FN_MC!D244="","*",FN_MC!D244)</f>
        <v>*</v>
      </c>
      <c r="F343" s="99" t="str">
        <f>IF(FN_MC!H244="","*",FN_MC!H244)</f>
        <v>*</v>
      </c>
      <c r="G343" s="99" t="str">
        <f>IF(FN_MC!M244="","*",FN_MC!M244)</f>
        <v>-</v>
      </c>
      <c r="H343" s="149" t="str">
        <f>IF(FN_MC!K244="","*",FN_MC!K244)</f>
        <v>*</v>
      </c>
      <c r="I343" s="131" t="str">
        <f>IF(FN_MC!O244="","*",FN_MC!O244)</f>
        <v>*</v>
      </c>
      <c r="J343" s="131" t="str">
        <f>IF(FN_MC!P244="","*",FN_MC!P244)</f>
        <v>*</v>
      </c>
      <c r="K343" s="140" t="str">
        <f>IF(FN_MC!AK244="","*",FN_MC!AK244)</f>
        <v>-</v>
      </c>
      <c r="L343" s="140" t="str">
        <f>IF(FN_MC!AM244="","*",FN_MC!AM244)</f>
        <v>-</v>
      </c>
      <c r="M343" s="140" t="str">
        <f>IF(FN_MC!AP244="","*",FN_MC!AP244)</f>
        <v>-</v>
      </c>
      <c r="N343" s="140" t="str">
        <f>IF(FN_MC!AM244="","*",FN_MC!AM244)</f>
        <v>-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1626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2026-01-15T14:26:57Z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