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99" documentId="8_{B6337239-1A00-434D-AAD0-422EA1FEB5AE}" xr6:coauthVersionLast="47" xr6:coauthVersionMax="47" xr10:uidLastSave="{EED6B284-45F1-4716-A5E0-31C998515F09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3" i="1" l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<sst xmlns="http://schemas.openxmlformats.org/spreadsheetml/2006/main" count="11444" uniqueCount="1746">
  <si>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</si>
  <si>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</si>
  <si>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</si>
  <si>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</si>
  <si>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</si>
  <si>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</si>
  <si>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</si>
  <si>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</si>
  <si>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</si>
  <si>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</si>
  <si>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</si>
  <si>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</si>
  <si>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</si>
  <si>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</si>
  <si>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</si>
  <si>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</si>
  <si>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</si>
  <si>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</si>
  <si>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</si>
  <si>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</si>
  <si>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</si>
  <si>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</si>
  <si>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</si>
  <si>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</si>
  <si>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</si>
  <si>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</si>
  <si>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</si>
  <si>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</si>
  <si>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</si>
  <si>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</si>
  <si>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</si>
  <si>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</si>
  <si>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</si>
  <si>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</si>
  <si>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</si>
  <si>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</si>
  <si>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</si>
  <si>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</si>
  <si>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</si>
  <si>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</si>
  <si>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</si>
  <si>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</si>
  <si>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</si>
  <si>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</si>
  <si>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</si>
  <si>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</si>
  <si>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</si>
  <si>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</si>
  <si>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</si>
  <si>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</si>
  <si>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</si>
  <si>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</si>
  <si>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</si>
  <si>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</si>
  <si>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</si>
  <si>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</si>
  <si>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</si>
  <si>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</si>
  <si>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</si>
  <si>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</si>
  <si>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</si>
  <si>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</si>
  <si>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</si>
  <si>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</si>
  <si>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</si>
  <si>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</si>
  <si>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</si>
  <si>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</si>
  <si>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</si>
  <si>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</si>
  <si>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</si>
  <si>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</si>
  <si>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</si>
  <si>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</si>
  <si>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</si>
  <si>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</si>
  <si>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</si>
  <si>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</si>
  <si>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</si>
  <si>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</si>
  <si>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</si>
  <si>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</si>
  <si>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</si>
  <si>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</si>
  <si>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</si>
  <si>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</si>
  <si>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</si>
  <si>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</si>
  <si>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</si>
  <si>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</si>
  <si>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</si>
  <si>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</si>
  <si>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</si>
  <si>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</si>
  <si>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</si>
  <si>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</si>
  <si>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</si>
  <si>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</si>
  <si>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</si>
  <si>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</si>
  <si>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</si>
  <si>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</si>
  <si>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</si>
  <si>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</si>
  <si>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</si>
  <si>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</si>
  <si>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</si>
  <si>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</si>
  <si>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</si>
  <si>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</si>
  <si>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</si>
  <si>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</si>
  <si>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</si>
  <si>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</si>
  <si>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</si>
  <si>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</si>
  <si>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</si>
  <si>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</si>
  <si>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</si>
  <si>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</si>
  <si>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</si>
  <si>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</si>
  <si>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</si>
  <si>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</si>
  <si>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</si>
  <si>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</si>
  <si>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</si>
  <si>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</si>
  <si>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</si>
  <si>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</si>
  <si>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</si>
  <si>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</si>
  <si>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</si>
  <si>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</si>
  <si>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</si>
  <si>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</si>
  <si>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</si>
  <si>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</si>
  <si>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</si>
  <si>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</si>
  <si>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</si>
  <si>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</si>
  <si>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</si>
  <si>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</si>
  <si>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</si>
  <si>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</si>
  <si>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</si>
  <si>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</si>
  <si>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</si>
  <si>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</si>
  <si>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</si>
  <si>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</si>
  <si>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</si>
  <si>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</si>
  <si>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</si>
  <si>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</si>
  <si>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</si>
  <si>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</si>
  <si>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</si>
  <si>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</si>
  <si>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</si>
  <si>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</si>
  <si>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</si>
  <si>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</si>
  <si>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</si>
  <si>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</si>
  <si>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</si>
  <si>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</si>
  <si>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</si>
  <si>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</si>
  <si>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</si>
  <si>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</si>
  <si>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</si>
  <si>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</si>
  <si>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</si>
  <si>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</si>
  <si>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</si>
  <si>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</si>
  <si>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</si>
  <si>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</si>
  <si>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</si>
  <si>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</si>
  <si>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</si>
  <si>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</si>
  <si>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</si>
  <si>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</si>
  <si>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</si>
  <si>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</si>
  <si>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</si>
  <si>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</si>
  <si>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</si>
  <si>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</si>
  <si>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</si>
  <si>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</si>
  <si>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</si>
  <si>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</si>
  <si>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</si>
  <si>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</si>
  <si>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</si>
  <si>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</si>
  <si>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</si>
  <si>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</si>
  <si>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</si>
  <si>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</si>
  <si>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</si>
  <si>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</si>
  <si>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</si>
  <si>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</si>
  <si>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</si>
  <si>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</si>
  <si>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</si>
  <si>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</si>
  <si>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</si>
  <si>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</si>
  <si>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</si>
  <si>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</si>
  <si>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</si>
  <si>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</si>
  <si>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</si>
  <si>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</si>
  <si>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</si>
  <si>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</si>
  <si>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</si>
  <si>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</si>
  <si>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</si>
  <si>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</si>
  <si>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</si>
  <si>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</si>
  <si>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</si>
  <si>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</si>
  <si>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</si>
  <si>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</si>
  <si>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</si>
  <si>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</si>
  <si>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</si>
  <si>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</si>
  <si>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</si>
  <si>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</si>
  <si>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</si>
  <si>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</si>
  <si>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</si>
  <si>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</si>
  <si>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</si>
  <si>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</si>
  <si>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</si>
  <si>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</si>
  <si>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</si>
  <si>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</si>
  <si>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</si>
  <si>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</si>
  <si>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</si>
  <si>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</si>
  <si>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</si>
  <si>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</si>
  <si>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</si>
  <si>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</si>
  <si>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</si>
  <si>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</si>
  <si>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</si>
  <si>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</si>
  <si>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</si>
  <si>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</si>
  <si>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</si>
  <si>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</si>
  <si>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</si>
  <si>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</si>
  <si>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</si>
  <si>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</si>
  <si>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</si>
  <si>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</si>
  <si>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</si>
  <si>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</si>
  <si>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</si>
  <si>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</si>
  <si>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</si>
  <si>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</si>
  <si>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</si>
  <si>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</si>
  <si>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</si>
  <si>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</si>
  <si>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</si>
  <si>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</si>
  <si>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</si>
  <si>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</si>
  <si>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</si>
  <si>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</si>
  <si>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</si>
  <si>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</si>
  <si>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</si>
  <si>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</si>
  <si>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</si>
  <si>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</si>
  <si>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</si>
  <si>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</si>
  <si>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</si>
  <si>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</si>
  <si>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</si>
  <si>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</si>
  <si>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</si>
  <si>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</si>
  <si>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</si>
  <si>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</si>
  <si>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</si>
  <si>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</si>
  <si>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</si>
  <si>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</si>
  <si>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</si>
  <si>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</si>
  <si>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</si>
  <si>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</si>
  <si>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</si>
  <si>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</si>
  <si>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</si>
  <si>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</si>
  <si>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</si>
  <si>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</si>
  <si>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</si>
  <si>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</si>
  <si>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</si>
  <si>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</si>
  <si>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</si>
  <si>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</si>
  <si>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</si>
  <si>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</si>
  <si>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</si>
  <si>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</si>
  <si>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</si>
  <si>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</si>
  <si>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</si>
  <si>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</si>
  <si>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</si>
  <si>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</si>
  <si>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</si>
  <si>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</si>
  <si>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</si>
  <si>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</si>
  <si>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</si>
  <si>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</si>
  <si>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</si>
  <si>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</si>
  <si>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</si>
  <si>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</si>
  <si>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</si>
  <si>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</si>
  <si>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</si>
  <si>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</si>
  <si>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</si>
  <si>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</si>
  <si>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</si>
  <si>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</si>
  <si>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</si>
  <si>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</si>
  <si>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</si>
  <si>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</si>
  <si>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</si>
  <si>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</si>
  <si>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</si>
  <si>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</si>
  <si>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</si>
  <si>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</si>
  <si>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</si>
  <si>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</si>
  <si>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</si>
  <si>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</si>
  <si>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</si>
  <si>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</si>
  <si>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</si>
  <si>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</si>
  <si>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</si>
  <si>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</si>
  <si>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</si>
  <si>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</si>
  <si>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</si>
  <si>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</si>
  <si>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</si>
  <si>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</si>
  <si>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</si>
  <si>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</si>
  <si>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</si>
  <si>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</si>
  <si>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</si>
  <si>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</si>
  <si>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</si>
  <si>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</si>
  <si>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</si>
  <si>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</si>
  <si>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</si>
  <si>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</si>
  <si>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</si>
  <si>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</si>
  <si>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</si>
  <si>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</si>
  <si>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</si>
  <si>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</si>
  <si>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</si>
  <si>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</si>
  <si>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</si>
  <si>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</si>
  <si>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</si>
  <si>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</si>
  <si>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</si>
  <si>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</si>
  <si>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</si>
  <si>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</si>
  <si>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</si>
  <si>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</si>
  <si>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</si>
  <si>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</si>
  <si>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</si>
  <si>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</si>
  <si>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</si>
  <si>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</si>
  <si>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</si>
  <si>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</si>
  <si>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</si>
  <si>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</si>
  <si>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</si>
  <si>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</si>
  <si>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</si>
  <si>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</si>
  <si>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</si>
  <si>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</si>
  <si>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</si>
  <si>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</si>
  <si>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</si>
  <si>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</si>
  <si>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</si>
  <si>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</si>
  <si>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</si>
  <si>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</si>
  <si>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</si>
  <si>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</si>
  <si>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</si>
  <si>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</si>
  <si>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</si>
  <si>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</si>
  <si>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</si>
  <si>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</si>
  <si>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</si>
  <si>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</si>
  <si>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</si>
  <si>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</si>
  <si>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</si>
  <si>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</si>
  <si>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</si>
  <si>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</si>
  <si>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</si>
  <si>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</si>
  <si>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</si>
  <si>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</si>
  <si>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</si>
  <si>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</si>
  <si>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</si>
  <si>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</si>
  <si>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</si>
  <si>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</si>
  <si>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</si>
  <si>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</si>
  <si>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</si>
  <si>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</si>
  <si>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</si>
  <si>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</si>
  <si>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</si>
  <si>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</si>
  <si>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</si>
  <si>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</si>
  <si>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</si>
  <si>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</si>
  <si>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</si>
  <si>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</si>
  <si>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</si>
  <si>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</si>
  <si>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</si>
  <si>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</si>
  <si>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</si>
  <si>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</si>
  <si>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</si>
  <si>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</si>
  <si>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</si>
  <si>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</si>
  <si>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</si>
  <si>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</si>
  <si>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</si>
  <si>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</si>
  <si>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</si>
  <si>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</si>
  <si>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</si>
  <si>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</si>
  <si>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</si>
  <si>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</si>
  <si>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</si>
  <si>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</si>
  <si>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</si>
  <si>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</si>
  <si>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</si>
  <si>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</si>
  <si>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</si>
  <si>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</si>
  <si>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</si>
  <si>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</si>
  <si>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</si>
  <si>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</si>
  <si>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</si>
  <si>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</si>
  <si>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</si>
  <si>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</si>
  <si>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</si>
  <si>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</si>
  <si>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</si>
  <si>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</si>
  <si>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</si>
  <si>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</si>
  <si>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</si>
  <si>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</si>
  <si>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</si>
  <si>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</si>
  <si>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</si>
  <si>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</si>
  <si>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</si>
  <si>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</si>
  <si>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</si>
  <si>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</si>
  <si>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</si>
  <si>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</si>
  <si>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</si>
  <si>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</si>
  <si>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</si>
  <si>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</si>
  <si>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</si>
  <si>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</si>
  <si>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</si>
  <si>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</si>
  <si>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</si>
  <si>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</si>
  <si>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</si>
  <si>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</si>
  <si>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</si>
  <si>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</si>
  <si>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</si>
  <si>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</si>
  <si>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</si>
  <si>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</si>
  <si>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</si>
  <si>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</si>
  <si>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</si>
  <si>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</si>
  <si>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</si>
  <si>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</si>
  <si>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</si>
  <si>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</si>
  <si>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</si>
  <si>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</si>
  <si>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</si>
  <si>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</si>
  <si>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</si>
  <si>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</si>
  <si>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</si>
  <si>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</si>
  <si>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</si>
  <si>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</si>
  <si>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</si>
  <si>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</si>
  <si>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</si>
  <si>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</si>
  <si>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</si>
  <si>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</si>
  <si>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</si>
  <si>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</si>
  <si>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</si>
  <si>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</si>
  <si>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</si>
  <si>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</si>
  <si>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</si>
  <si>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</si>
  <si>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</si>
  <si>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</si>
  <si>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</si>
  <si>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</si>
  <si>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</si>
  <si>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</si>
  <si>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</si>
  <si>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</si>
  <si>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</si>
  <si>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</si>
  <si>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</si>
  <si>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</si>
  <si>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</si>
  <si>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</si>
  <si>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</si>
  <si>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</si>
  <si>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</si>
  <si>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</si>
  <si>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</si>
  <si>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</si>
  <si>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</si>
  <si>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</si>
  <si>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</si>
  <si>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</si>
  <si>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</si>
  <si>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</si>
  <si>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</si>
  <si>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</si>
  <si>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</si>
  <si>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</si>
  <si>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</si>
  <si>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</si>
  <si>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</si>
  <si>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</si>
  <si>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</si>
  <si>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</si>
  <si>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</si>
  <si>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</si>
  <si>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</si>
  <si>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</si>
  <si>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</si>
  <si>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</si>
  <si>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</si>
  <si>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</si>
  <si>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</si>
  <si>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</si>
  <si>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</si>
  <si>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</si>
  <si>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</si>
  <si>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</si>
  <si>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</si>
  <si>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</si>
  <si>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</si>
  <si>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</si>
  <si>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</si>
  <si>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</si>
  <si>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</si>
  <si>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</si>
  <si>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</si>
  <si>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</si>
  <si>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</si>
  <si>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</si>
  <si>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</si>
  <si>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</si>
  <si>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</si>
  <si>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</si>
  <si>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</si>
  <si>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</si>
  <si>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</si>
  <si>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</si>
  <si>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</si>
  <si>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</si>
  <si>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</si>
  <si>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</si>
  <si>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</si>
  <si>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</si>
  <si>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</si>
  <si>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</si>
  <si>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</si>
  <si>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</si>
  <si>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</si>
  <si>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</si>
  <si>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</si>
  <si>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</si>
  <si>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</si>
  <si>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</si>
  <si>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</si>
  <si>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</si>
  <si>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</si>
  <si>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</si>
  <si>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</si>
  <si>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</si>
  <si>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</si>
  <si>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</si>
  <si>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</si>
  <si>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</si>
  <si>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</si>
  <si>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</si>
  <si>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</si>
  <si>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</si>
  <si>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</si>
  <si>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</si>
  <si>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</si>
  <si>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</si>
  <si>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</si>
  <si>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</si>
  <si>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</si>
  <si>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</si>
  <si>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</si>
  <si>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</si>
  <si>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</si>
  <si>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</si>
  <si>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</si>
  <si>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</si>
  <si>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</si>
  <si>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</si>
  <si>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</si>
  <si>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</si>
  <si>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</si>
  <si>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</si>
  <si>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</si>
  <si>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</si>
  <si>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</si>
  <si>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</si>
  <si>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</si>
  <si>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</si>
  <si>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</si>
  <si>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</si>
  <si>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</si>
  <si>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</si>
  <si>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</si>
  <si>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</si>
  <si>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</si>
  <si>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</si>
  <si>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</si>
  <si>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</si>
  <si>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</si>
  <si>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</si>
  <si>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</si>
  <si>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</si>
  <si>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</si>
  <si>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</si>
  <si>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</si>
  <si>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</si>
  <si>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</si>
  <si>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</si>
  <si>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</si>
  <si>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</si>
  <si>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</si>
  <si>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</si>
  <si>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</si>
  <si>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</si>
  <si>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</si>
  <si>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</si>
  <si>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</si>
  <si>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</si>
  <si>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</si>
  <si>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</si>
  <si>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</si>
  <si>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</si>
  <si>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</si>
  <si>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</si>
  <si>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</si>
  <si>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</si>
  <si>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</si>
  <si>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</si>
  <si>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</si>
  <si>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</si>
  <si>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</si>
  <si>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</si>
  <si>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</si>
  <si>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</si>
  <si>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</si>
  <si>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</si>
  <si>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</si>
  <si>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</si>
  <si>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</si>
  <si>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</si>
  <si>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</si>
  <si>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</si>
  <si>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</si>
  <si>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</si>
  <si>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</si>
  <si>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</si>
  <si>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</si>
  <si>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</si>
  <si>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</si>
  <si>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</si>
  <si>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</si>
  <si>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</si>
  <si>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</si>
  <si>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</si>
  <si>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</si>
  <si>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</si>
  <si>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</si>
  <si>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</si>
  <si>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</si>
  <si>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</si>
  <si>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</si>
  <si>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</si>
  <si>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</si>
  <si>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</si>
  <si>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</si>
  <si>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</si>
  <si>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</si>
  <si>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</si>
  <si>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</si>
  <si>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</si>
  <si>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</si>
  <si>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</si>
  <si>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</si>
  <si>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</si>
  <si>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</si>
  <si>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</si>
  <si>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</si>
  <si>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</si>
  <si>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</si>
  <si>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</si>
  <si>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</si>
  <si>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</si>
  <si>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</si>
  <si>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</si>
  <si>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</si>
  <si>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</si>
  <si>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</si>
  <si>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</si>
  <si>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</si>
  <si>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</si>
  <si>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</si>
  <si>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</si>
  <si>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</si>
  <si>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</si>
  <si>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</si>
  <si>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</si>
  <si>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</si>
  <si>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</si>
  <si>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</si>
  <si>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</si>
  <si>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</si>
  <si>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</si>
  <si>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</si>
  <si>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</si>
  <si>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</si>
  <si>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</si>
  <si>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</si>
  <si>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</si>
  <si>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</si>
  <si>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</si>
  <si>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</si>
  <si>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</si>
  <si>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</si>
  <si>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</si>
  <si>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</si>
  <si>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</si>
  <si>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</si>
  <si>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</si>
  <si>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</si>
  <si>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</si>
  <si>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</si>
  <si>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</si>
  <si>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</si>
  <si>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</si>
  <si>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</si>
  <si>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</si>
  <si>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</si>
  <si>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</si>
  <si>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</si>
  <si>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</si>
  <si>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</si>
  <si>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</si>
  <si>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</si>
  <si>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</si>
  <si>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</si>
  <si>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</si>
  <si>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</si>
  <si>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</si>
  <si>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</si>
  <si>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</si>
  <si>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</si>
  <si>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</si>
  <si>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</si>
  <si>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</si>
  <si>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</si>
  <si>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</si>
  <si>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</si>
  <si>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</si>
  <si>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</si>
  <si>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</si>
  <si>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</si>
  <si>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</si>
  <si>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</si>
  <si>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</si>
  <si>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</si>
  <si>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</si>
  <si>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</si>
  <si>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</si>
  <si>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</si>
  <si>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</si>
  <si>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</si>
  <si>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</si>
  <si>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</si>
  <si>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</si>
  <si>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</si>
  <si>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</si>
  <si>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</si>
  <si>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</si>
  <si>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</si>
  <si>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</si>
  <si>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</si>
  <si>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</si>
  <si>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</si>
  <si>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</si>
  <si>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</si>
  <si>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</si>
  <si>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</si>
  <si>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</si>
  <si>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</si>
  <si>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</si>
  <si>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</si>
  <si>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</si>
  <si>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</si>
  <si>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</si>
  <si>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</si>
  <si>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</si>
  <si>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</si>
  <si>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</si>
  <si>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</si>
  <si>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</si>
  <si>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</si>
  <si>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</si>
  <si>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</si>
  <si>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</si>
  <si>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</si>
  <si>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</si>
  <si>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</si>
  <si>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</si>
  <si>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</si>
  <si>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</si>
  <si>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</si>
  <si>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</si>
  <si>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</si>
  <si>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</si>
  <si>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</si>
  <si>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</si>
  <si>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</si>
  <si>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</si>
  <si>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</si>
  <si>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</si>
  <si>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</si>
  <si>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</si>
  <si>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</si>
  <si>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</si>
  <si>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</si>
  <si>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</si>
  <si>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</si>
  <si>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</si>
  <si>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</si>
  <si>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</si>
  <si>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</si>
  <si>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</si>
  <si>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</si>
  <si>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</si>
  <si>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</si>
  <si>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</si>
  <si>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</si>
  <si>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</si>
  <si>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</si>
  <si>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</si>
  <si>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</si>
  <si>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</si>
  <si>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</si>
  <si>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</si>
  <si>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</si>
  <si>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</si>
  <si>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</si>
  <si>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</si>
  <si>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</si>
  <si>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</si>
  <si>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</si>
  <si>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</si>
  <si>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</si>
  <si>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</si>
  <si>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</si>
  <si>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</si>
  <si>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</si>
  <si>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</si>
  <si>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</si>
  <si>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</si>
  <si>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</si>
  <si>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</si>
  <si>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</si>
  <si>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</si>
  <si>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</si>
  <si>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</si>
  <si>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</si>
  <si>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</si>
  <si>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</si>
  <si>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</si>
  <si>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</si>
  <si>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</si>
  <si>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</si>
  <si>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</si>
  <si>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</si>
  <si>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</si>
  <si>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</si>
  <si>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</si>
  <si>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</si>
  <si>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</si>
  <si>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</si>
  <si>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</si>
  <si>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</si>
  <si>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</si>
  <si>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</si>
  <si>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</si>
  <si>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</si>
  <si>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</si>
  <si>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</si>
  <si>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</si>
  <si>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</si>
  <si>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</si>
  <si>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</si>
  <si>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</si>
  <si>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</si>
  <si>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</si>
  <si>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</si>
  <si>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</si>
  <si>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</si>
  <si>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</si>
  <si>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</si>
  <si>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</si>
  <si>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</si>
  <si>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</si>
  <si>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</si>
  <si>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</si>
  <si>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</si>
  <si>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</si>
  <si>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</si>
  <si>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</si>
  <si>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</si>
  <si>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</si>
  <si>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</si>
  <si>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</si>
  <si>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</si>
  <si>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</si>
  <si>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</si>
  <si>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</si>
  <si>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</si>
  <si>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</si>
  <si>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</si>
  <si>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</si>
  <si>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</si>
  <si>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</si>
  <si>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</si>
  <si>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</si>
  <si>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</si>
  <si>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</si>
  <si>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</si>
  <si>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</si>
  <si>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</si>
  <si>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</si>
  <si>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</si>
  <si>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</si>
  <si>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</si>
  <si>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</si>
  <si>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</si>
  <si>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</si>
  <si>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</si>
  <si>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</si>
  <si>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</si>
  <si>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</si>
  <si>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</si>
  <si>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</si>
  <si>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</si>
  <si>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</si>
  <si>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</si>
  <si>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</si>
  <si>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</si>
  <si>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</si>
  <si>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</si>
  <si>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</si>
  <si>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</si>
  <si>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</si>
  <si>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</si>
  <si>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</si>
  <si>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</si>
  <si>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</si>
  <si>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</si>
  <si>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</si>
  <si>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</si>
  <si>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</si>
  <si>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</si>
  <si>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</si>
  <si>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</si>
  <si>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</si>
  <si>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</si>
  <si>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</si>
  <si>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</si>
  <si>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</si>
  <si>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</si>
  <si>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</si>
  <si>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</si>
  <si>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</si>
  <si>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</si>
  <si>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</si>
  <si>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</si>
  <si>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</si>
  <si>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</si>
  <si>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</si>
  <si>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</si>
  <si>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</si>
  <si>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</si>
  <si>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</si>
  <si>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</si>
  <si>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</si>
  <si>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</si>
  <si>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</si>
  <si>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</si>
  <si>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</si>
  <si>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</si>
  <si>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</si>
  <si>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</si>
  <si>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</si>
  <si>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</si>
  <si>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</si>
  <si>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</si>
  <si>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</si>
  <si>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</si>
  <si>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</si>
  <si>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</si>
  <si>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</si>
  <si>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</si>
  <si>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</si>
  <si>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</si>
  <si>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</si>
  <si>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</si>
  <si>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</si>
  <si>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</si>
  <si>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</si>
  <si>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</si>
  <si>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</si>
  <si>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</si>
  <si>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</si>
  <si>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</si>
  <si>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</si>
  <si>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</si>
  <si>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</si>
  <si>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</si>
  <si>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</si>
  <si>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</si>
  <si>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</si>
  <si>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</si>
  <si>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</si>
  <si>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</si>
  <si>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</si>
  <si>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</si>
  <si>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</si>
  <si>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</si>
  <si>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</si>
  <si>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</si>
  <si>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</si>
  <si>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</si>
  <si>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</si>
  <si>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</si>
  <si>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</si>
  <si>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</si>
  <si>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</si>
  <si>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</si>
  <si>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</si>
  <si>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</si>
  <si>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</si>
  <si>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</si>
  <si>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</si>
  <si>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</si>
  <si>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</si>
  <si>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</si>
  <si>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</si>
  <si>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</si>
  <si>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</si>
  <si>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</si>
  <si>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</si>
  <si>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</si>
  <si>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</si>
  <si>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</si>
  <si>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</si>
  <si>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</si>
  <si>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</si>
  <si>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</si>
  <si>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</si>
  <si>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</si>
  <si>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</si>
  <si>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</si>
  <si>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</si>
  <si>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</si>
  <si>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</si>
  <si>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</si>
  <si>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</si>
  <si>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</si>
  <si>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</si>
  <si>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</si>
  <si>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</si>
  <si>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</si>
  <si>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</si>
  <si>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</si>
  <si>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</si>
  <si>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</si>
  <si>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</si>
  <si>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</si>
  <si>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</si>
  <si>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</si>
  <si>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</si>
  <si>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</si>
  <si>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</si>
  <si>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</si>
  <si>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</si>
  <si>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</si>
  <si>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</si>
  <si>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</si>
  <si>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</si>
  <si>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</si>
  <si>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</si>
  <si>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</si>
  <si>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</si>
  <si>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</si>
  <si>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</si>
  <si>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</si>
  <si>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</si>
  <si>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</si>
  <si>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</si>
  <si>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</si>
  <si>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</si>
  <si>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</si>
  <si>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</si>
  <si>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</si>
  <si>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</si>
  <si>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</si>
  <si>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</si>
  <si>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</si>
  <si>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</si>
  <si>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</si>
  <si>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</si>
  <si>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</si>
  <si>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</si>
  <si>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</si>
  <si>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</si>
  <si>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</si>
  <si>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</si>
  <si>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</si>
  <si>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</si>
  <si>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</si>
  <si>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</si>
  <si>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</si>
  <si>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</si>
  <si>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</si>
  <si>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</si>
  <si>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</si>
  <si>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</si>
  <si>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</si>
  <si>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</si>
  <si>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</si>
  <si>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</si>
  <si>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</si>
  <si>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</si>
  <si>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</si>
  <si>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</si>
  <si>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</si>
  <si>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</si>
  <si>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</si>
  <si>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</si>
  <si>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</si>
  <si>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</si>
  <si>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</si>
  <si>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</si>
  <si>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</si>
  <si>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</si>
  <si>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</si>
  <si>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</si>
  <si>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</si>
  <si>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</si>
  <si>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</si>
  <si>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</si>
  <si>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</si>
  <si>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</si>
  <si>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</si>
  <si>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</si>
  <si>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</si>
  <si>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</si>
  <si>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</si>
  <si>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</si>
  <si>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</si>
  <si>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</si>
  <si>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</si>
  <si>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</si>
  <si>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</si>
  <si>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</si>
  <si>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</si>
  <si>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</si>
  <si>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</si>
  <si>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</si>
  <si>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</si>
  <si>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</si>
  <si>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</si>
  <si>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</si>
  <si>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</si>
  <si>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</si>
  <si>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</si>
  <si>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</si>
  <si>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</si>
  <si>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</si>
  <si>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</si>
  <si>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</si>
  <si>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</si>
  <si>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</si>
  <si>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</si>
  <si>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</si>
  <si>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</si>
  <si>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</si>
  <si>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</si>
  <si>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</si>
  <si>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</si>
  <si>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</si>
  <si>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</si>
  <si>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</si>
  <si>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</si>
  <si>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</si>
  <si>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</si>
  <si>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</si>
  <si>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</si>
  <si>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</si>
  <si>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</si>
  <si>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</si>
  <si>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</si>
  <si>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</si>
  <si>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</si>
  <si>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</si>
  <si>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</si>
  <si>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</si>
  <si>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</si>
  <si>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</si>
  <si>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</si>
  <si>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</si>
  <si>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</si>
  <si>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</si>
  <si>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</si>
  <si>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</si>
  <si>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</si>
  <si>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</si>
  <si>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</si>
  <si>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</si>
  <si>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</si>
  <si>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</si>
  <si>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</si>
  <si>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</si>
  <si>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</si>
  <si>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</si>
  <si>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</si>
  <si>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</si>
  <si>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</si>
  <si>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</si>
  <si>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</si>
  <si>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</si>
  <si>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</si>
  <si>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</si>
  <si>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</si>
  <si>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</si>
  <si>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</si>
  <si>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</si>
  <si>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</si>
  <si>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</si>
  <si>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</si>
  <si>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</si>
  <si>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</si>
  <si>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</si>
  <si>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</si>
  <si>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</si>
  <si>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</si>
  <si>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</si>
  <si>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</si>
  <si>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</si>
  <si>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</si>
  <si>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</si>
  <si>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</si>
  <si>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</si>
  <si>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</si>
  <si>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</si>
  <si>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</si>
  <si>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</si>
  <si>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</si>
  <si>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</si>
  <si>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</si>
  <si>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</si>
  <si>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</si>
  <si>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</si>
  <si>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</si>
  <si>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</si>
  <si>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</si>
  <si>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</si>
  <si>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</si>
  <si>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</si>
  <si>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</si>
  <si>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</si>
  <si>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</si>
  <si>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</si>
  <si>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</si>
  <si>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</si>
  <si>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</si>
  <si>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</si>
  <si>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</si>
  <si>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</si>
  <si>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</si>
  <si>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</si>
  <si>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</si>
  <si>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</si>
  <si>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</si>
  <si>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</si>
  <si>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</si>
  <si>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</si>
  <si>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</si>
  <si>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</si>
  <si>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</si>
  <si>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</si>
  <si>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</si>
  <si>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</si>
  <si>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</si>
  <si>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</si>
  <si>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</si>
  <si>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</si>
  <si>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</si>
  <si>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</si>
  <si>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</si>
  <si>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</si>
  <si>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</si>
  <si>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</si>
  <si>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</si>
  <si>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</si>
  <si>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</si>
  <si>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</si>
  <si>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</si>
  <si>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</si>
  <si>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</si>
  <si>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</si>
  <si>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</si>
  <si>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</si>
  <si>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</si>
  <si>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</si>
  <si>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</si>
  <si>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</si>
  <si>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</si>
  <si>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</si>
  <si>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</si>
  <si>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</si>
  <si>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</si>
  <si>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</si>
  <si>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</si>
  <si>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</si>
  <si>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</si>
  <si>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</si>
  <si>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</si>
  <si>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</si>
  <si>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</si>
  <si>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</si>
  <si>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</si>
  <si>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</si>
  <si>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</si>
  <si>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</si>
  <si>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</si>
  <si>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</si>
  <si>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</si>
  <si>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</si>
  <si>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</si>
  <si>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</si>
  <si>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</si>
  <si>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</si>
  <si>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</si>
  <si>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</si>
  <si>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</si>
  <si>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</si>
  <si>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</si>
  <si>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</si>
  <si>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</si>
  <si>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</si>
  <si>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</si>
  <si>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</si>
  <si>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</si>
  <si>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</si>
  <si>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</si>
  <si>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</si>
  <si>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</si>
  <si>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</si>
  <si>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</si>
  <si>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</si>
  <si>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</si>
  <si>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</si>
  <si>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</si>
  <si>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</si>
  <si>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</si>
  <si>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</si>
  <si>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</si>
  <si>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</si>
  <si>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</si>
  <si>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</si>
  <si>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</si>
  <si>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</si>
  <si>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</si>
  <si>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</si>
  <si>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</si>
  <si>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</si>
  <si>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</si>
  <si>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</si>
  <si>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</si>
  <si>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</si>
  <si>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</si>
  <si>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</si>
  <si>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</si>
  <si>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</si>
  <si>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</si>
  <si>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</si>
  <si>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</si>
  <si>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</si>
  <si>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</si>
  <si>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</si>
  <si>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</si>
  <si>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</si>
  <si>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</si>
  <si>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</si>
  <si>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</si>
  <si>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</si>
  <si>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</si>
  <si>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</si>
  <si>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</si>
  <si>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</si>
  <si>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</si>
  <si>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</si>
  <si>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</si>
  <si>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</si>
  <si>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</si>
  <si>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</si>
  <si>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</si>
  <si>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</si>
  <si>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</si>
  <si>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</si>
  <si>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</si>
  <si>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</si>
  <si>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</si>
  <si>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</si>
  <si>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</si>
  <si>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</si>
  <si>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</si>
  <si>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</si>
  <si>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</si>
  <si>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</si>
  <si>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</si>
  <si>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</si>
  <si>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</si>
  <si>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</si>
  <si>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</si>
  <si>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</si>
  <si>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</si>
  <si>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</si>
  <si>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</si>
  <si>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</si>
  <si>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</si>
  <si>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</si>
  <si>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</si>
  <si>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</si>
  <si>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</si>
  <si>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</si>
  <si>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</si>
  <si>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</si>
  <si>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</si>
  <si>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</si>
  <si>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</si>
  <si>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</si>
  <si>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</si>
  <si>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</si>
  <si>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</si>
  <si>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</si>
  <si>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</si>
  <si>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</si>
  <si>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</si>
  <si>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</si>
  <si>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</si>
  <si>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</si>
  <si>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</si>
  <si>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</si>
  <si>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</si>
  <si>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</si>
  <si>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</si>
  <si>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</si>
  <si>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</si>
  <si>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</si>
  <si>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</si>
  <si>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</si>
  <si>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</si>
  <si>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</si>
  <si>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</si>
  <si>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</si>
  <si>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</si>
  <si>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</si>
  <si>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</si>
  <si>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</si>
  <si>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</si>
  <si>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</si>
  <si>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</si>
  <si>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</si>
  <si>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</si>
  <si>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</si>
  <si>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</si>
  <si>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</si>
  <si>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</si>
  <si>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</si>
  <si>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</si>
  <si>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</si>
  <si>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</si>
  <si>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</si>
  <si>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</si>
  <si>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</si>
  <si>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</si>
  <si>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</si>
  <si>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</si>
  <si>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</si>
  <si>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</si>
  <si>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</si>
  <si>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</si>
  <si>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</si>
  <si>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</si>
  <si>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</si>
  <si>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</si>
  <si>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</si>
  <si>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</si>
  <si>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</si>
  <si>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</si>
  <si>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</si>
  <si>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</si>
  <si>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</si>
  <si>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</si>
  <si>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</si>
  <si>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</si>
  <si>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</si>
  <si>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</si>
  <si>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</si>
  <si>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</si>
  <si>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</si>
  <si>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</si>
  <si>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</si>
  <si>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</si>
  <si>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</si>
  <si>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</si>
  <si>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</si>
  <si>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</si>
  <si>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</si>
  <si>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</si>
  <si>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</si>
  <si>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</si>
  <si>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</si>
  <si>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</si>
  <si>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</si>
  <si>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</si>
  <si>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</si>
  <si>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</si>
  <si>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</si>
  <si>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</si>
  <si>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</si>
  <si>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Sem oportunidade de faixa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</si>
  <si>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</si>
  <si>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</si>
  <si>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</si>
  <si>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</si>
  <si>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</si>
  <si>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</si>
  <si>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</si>
  <si>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</si>
  <si>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</si>
  <si>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</si>
  <si>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</si>
  <si>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</si>
  <si>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</si>
  <si>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</si>
  <si>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</si>
  <si>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</si>
  <si>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</si>
  <si>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</si>
  <si>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</si>
  <si>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</si>
  <si>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</si>
  <si>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</si>
  <si>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TP pronto 10h06 / Sem oportunidade de faixa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</si>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</sst>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D492" activePane="bottomRight" state="frozen"/>
      <selection pane="bottomRight" activeCell="BP498" sqref="BP4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</v>
      </c>
      <c r="AT492" s="237">
        <v>0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</v>
      </c>
      <c r="AZ492" s="14"/>
      <c r="BA492" s="72">
        <v>0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0</v>
      </c>
      <c r="BI492" s="17"/>
      <c r="BJ492" s="277" t="s">
        <v>994</v>
      </c>
      <c r="BK492" s="17" t="s">
        <v>1636</v>
      </c>
      <c r="BL492" s="16"/>
      <c r="BM492" s="15" t="s">
        <v>697</v>
      </c>
      <c r="BN492" s="15" t="s">
        <v>697</v>
      </c>
      <c r="BO492" s="165" t="s">
        <v>697</v>
      </c>
      <c r="BP492" s="18" t="s">
        <v>1636</v>
      </c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>SemOportunidadeSemOportunidade</v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</v>
      </c>
      <c r="AT509" s="237">
        <v>0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>
        <v>0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1658</v>
      </c>
      <c r="BK509" s="17" t="s">
        <v>1659</v>
      </c>
      <c r="BL509" s="16"/>
      <c r="BM509" s="15" t="s">
        <v>697</v>
      </c>
      <c r="BN509" s="15" t="s">
        <v>697</v>
      </c>
      <c r="BO509" s="165" t="s">
        <v>697</v>
      </c>
      <c r="BP509" s="18" t="s">
        <v>1659</v>
      </c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>SemOportunidadeSemOportunidade</v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 t="s">
        <v>994</v>
      </c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1672</v>
      </c>
      <c r="W515" s="173" t="s">
        <v>1673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1674</v>
      </c>
      <c r="BK515" s="17" t="s">
        <v>1674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1674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1675</v>
      </c>
      <c r="BK516" s="17" t="s">
        <v>1675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1676</v>
      </c>
      <c r="BK517" s="17" t="s">
        <v>1676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1677</v>
      </c>
      <c r="BK518" s="277" t="s">
        <v>1677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1677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27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 xml:space="preserve">TURMA FIXA VIA </v>
      </c>
      <c r="B523" s="168"/>
      <c r="C523" s="8"/>
      <c r="D523" s="52" t="s">
        <v>561</v>
      </c>
      <c r="E523" s="286">
        <v>486</v>
      </c>
      <c r="F523" s="172" t="s">
        <v>476</v>
      </c>
      <c r="G523" s="9" t="str">
        <f>IF(D523="","*",VLOOKUP(F523,BS_ATIVIDADE[#All],3,FALSE))</f>
        <v>AMV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Nº DE PEÇAS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69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PDM - AMV - MEIA CHAVE</v>
      </c>
      <c r="AJ523" s="9" t="str">
        <f>IF(D523="","*",VLOOKUP(AI523,BS_ATIVIDADE[#Data],3,FALSE))</f>
        <v>AMV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-</v>
      </c>
      <c r="AN523" s="273" t="str">
        <f>IF(BS_CONTROLE[[#This Row],[SB]]=0, "-", BS_CONTROLE[[#This Row],[SB]])</f>
        <v>-</v>
      </c>
      <c r="AO523" s="254" t="str">
        <f>IF(BS_CONTROLE[[#This Row],[SUB]]=0, "-", BS_CONTROLE[[#This Row],[SUB]])</f>
        <v>-</v>
      </c>
      <c r="AP523" s="255" t="str">
        <f>IF(BS_CONTROLE[[#This Row],[KM - Inicio]]=0, "-", BS_CONTROLE[[#This Row],[KM - Inicio]])</f>
        <v>-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Nº DE PEÇAS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56" t="str">
        <f>IF(BS_CONTROLE[[#This Row],[Responsavel pelo boletim]]=0, "-", BS_CONTROLE[[#This Row],[Responsavel pelo boletim]])</f>
        <v>-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86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69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3" t="str">
        <f>IF(BS_CONTROLE[[#This Row],[Local - Partida]]=0, "-", BS_CONTROLE[[#This Row],[Local - Partida]])</f>
        <v>-</v>
      </c>
      <c r="AL524" s="273" t="str">
        <f>IF(BS_CONTROLE[[#This Row],[Local - Encerramento]]=0, "-", BS_CONTROLE[[#This Row],[Local - Encerramento]])</f>
        <v>-</v>
      </c>
      <c r="AM524" s="273" t="str">
        <f>IF(BS_CONTROLE[[#This Row],[Entre - Estações]]=0, "-", BS_CONTROLE[[#This Row],[Entre - Estações]])</f>
        <v>-</v>
      </c>
      <c r="AN524" s="273" t="str">
        <f>IF(BS_CONTROLE[[#This Row],[SB]]=0, "-", BS_CONTROLE[[#This Row],[SB]])</f>
        <v>-</v>
      </c>
      <c r="AO524" s="254" t="str">
        <f>IF(BS_CONTROLE[[#This Row],[SUB]]=0, "-", BS_CONTROLE[[#This Row],[SUB]])</f>
        <v>-</v>
      </c>
      <c r="AP524" s="255" t="str">
        <f>IF(BS_CONTROLE[[#This Row],[KM - Inicio]]=0, "-", BS_CONTROLE[[#This Row],[KM - Inicio]])</f>
        <v>-</v>
      </c>
      <c r="AQ524" s="255" t="str">
        <f>IF(BS_CONTROLE[[#This Row],[KM - Fim]]=0, "-", BS_CONTROLE[[#This Row],[KM - Fim]])</f>
        <v>-</v>
      </c>
      <c r="AR524" s="274"/>
      <c r="AS524" s="274"/>
      <c r="AT524" s="274"/>
      <c r="AU524" s="237"/>
      <c r="AV524" s="237"/>
      <c r="AW524" s="237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56" t="str">
        <f>IF(BS_CONTROLE[[#This Row],[Responsavel pelo boletim]]=0, "-", BS_CONTROLE[[#This Row],[Responsavel pelo boletim]])</f>
        <v>-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86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69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-</v>
      </c>
      <c r="AN525" s="273" t="str">
        <f>IF(BS_CONTROLE[[#This Row],[SB]]=0, "-", BS_CONTROLE[[#This Row],[SB]])</f>
        <v>-</v>
      </c>
      <c r="AO525" s="254" t="str">
        <f>IF(BS_CONTROLE[[#This Row],[SUB]]=0, "-", BS_CONTROLE[[#This Row],[SUB]])</f>
        <v>-</v>
      </c>
      <c r="AP525" s="255" t="str">
        <f>IF(BS_CONTROLE[[#This Row],[KM - Inicio]]=0, "-", BS_CONTROLE[[#This Row],[KM - Inicio]])</f>
        <v>-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56" t="str">
        <f>IF(BS_CONTROLE[[#This Row],[Responsavel pelo boletim]]=0, "-", BS_CONTROLE[[#This Row],[Responsavel pelo boletim]])</f>
        <v>-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86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69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3" t="str">
        <f>IF(BS_CONTROLE[[#This Row],[Local - Partida]]=0, "-", BS_CONTROLE[[#This Row],[Local - Partida]])</f>
        <v>-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-</v>
      </c>
      <c r="AN526" s="273" t="str">
        <f>IF(BS_CONTROLE[[#This Row],[SB]]=0, "-", BS_CONTROLE[[#This Row],[SB]])</f>
        <v>-</v>
      </c>
      <c r="AO526" s="254" t="str">
        <f>IF(BS_CONTROLE[[#This Row],[SUB]]=0, "-", BS_CONTROLE[[#This Row],[SUB]])</f>
        <v>-</v>
      </c>
      <c r="AP526" s="255" t="str">
        <f>IF(BS_CONTROLE[[#This Row],[KM - Inicio]]=0, "-", BS_CONTROLE[[#This Row],[KM - Inicio]])</f>
        <v>-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56" t="str">
        <f>IF(BS_CONTROLE[[#This Row],[Responsavel pelo boletim]]=0, "-", BS_CONTROLE[[#This Row],[Responsavel pelo boletim]])</f>
        <v>-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86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69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3" t="str">
        <f>IF(BS_CONTROLE[[#This Row],[Local - Partida]]=0, "-", BS_CONTROLE[[#This Row],[Local - Partida]])</f>
        <v>-</v>
      </c>
      <c r="AL528" s="273" t="str">
        <f>IF(BS_CONTROLE[[#This Row],[Local - Encerramento]]=0, "-", BS_CONTROLE[[#This Row],[Local - Encerramento]])</f>
        <v>-</v>
      </c>
      <c r="AM528" s="273" t="str">
        <f>IF(BS_CONTROLE[[#This Row],[Entre - Estações]]=0, "-", BS_CONTROLE[[#This Row],[Entre - Estações]])</f>
        <v>-</v>
      </c>
      <c r="AN528" s="273" t="str">
        <f>IF(BS_CONTROLE[[#This Row],[SB]]=0, "-", BS_CONTROLE[[#This Row],[SB]])</f>
        <v>-</v>
      </c>
      <c r="AO528" s="254" t="str">
        <f>IF(BS_CONTROLE[[#This Row],[SUB]]=0, "-", BS_CONTROLE[[#This Row],[SUB]])</f>
        <v>-</v>
      </c>
      <c r="AP528" s="255" t="str">
        <f>IF(BS_CONTROLE[[#This Row],[KM - Inicio]]=0, "-", BS_CONTROLE[[#This Row],[KM - Inicio]])</f>
        <v>-</v>
      </c>
      <c r="AQ528" s="255" t="str">
        <f>IF(BS_CONTROLE[[#This Row],[KM - Fim]]=0, "-", BS_CONTROLE[[#This Row],[KM - Fim]])</f>
        <v>-</v>
      </c>
      <c r="AR528" s="274"/>
      <c r="AS528" s="274"/>
      <c r="AT528" s="274"/>
      <c r="AU528" s="237"/>
      <c r="AV528" s="237"/>
      <c r="AW528" s="237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56" t="str">
        <f>IF(BS_CONTROLE[[#This Row],[Responsavel pelo boletim]]=0, "-", BS_CONTROLE[[#This Row],[Responsavel pelo boletim]])</f>
        <v>-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86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69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-</v>
      </c>
      <c r="AN529" s="273" t="str">
        <f>IF(BS_CONTROLE[[#This Row],[SB]]=0, "-", BS_CONTROLE[[#This Row],[SB]])</f>
        <v>-</v>
      </c>
      <c r="AO529" s="254" t="str">
        <f>IF(BS_CONTROLE[[#This Row],[SUB]]=0, "-", BS_CONTROLE[[#This Row],[SUB]])</f>
        <v>-</v>
      </c>
      <c r="AP529" s="255" t="str">
        <f>IF(BS_CONTROLE[[#This Row],[KM - Inicio]]=0, "-", BS_CONTROLE[[#This Row],[KM - Inicio]])</f>
        <v>-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56" t="str">
        <f>IF(BS_CONTROLE[[#This Row],[Responsavel pelo boletim]]=0, "-", BS_CONTROLE[[#This Row],[Responsavel pelo boletim]])</f>
        <v>-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86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69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3" t="str">
        <f>IF(BS_CONTROLE[[#This Row],[Local - Partida]]=0, "-", BS_CONTROLE[[#This Row],[Local - Partida]])</f>
        <v>-</v>
      </c>
      <c r="AL530" s="273" t="str">
        <f>IF(BS_CONTROLE[[#This Row],[Local - Encerramento]]=0, "-", BS_CONTROLE[[#This Row],[Local - Encerramento]])</f>
        <v>-</v>
      </c>
      <c r="AM530" s="273" t="str">
        <f>IF(BS_CONTROLE[[#This Row],[Entre - Estações]]=0, "-", BS_CONTROLE[[#This Row],[Entre - Estações]])</f>
        <v>-</v>
      </c>
      <c r="AN530" s="273" t="str">
        <f>IF(BS_CONTROLE[[#This Row],[SB]]=0, "-", BS_CONTROLE[[#This Row],[SB]])</f>
        <v>-</v>
      </c>
      <c r="AO530" s="254" t="str">
        <f>IF(BS_CONTROLE[[#This Row],[SUB]]=0, "-", BS_CONTROLE[[#This Row],[SUB]])</f>
        <v>-</v>
      </c>
      <c r="AP530" s="255" t="str">
        <f>IF(BS_CONTROLE[[#This Row],[KM - Inicio]]=0, "-", BS_CONTROLE[[#This Row],[KM - Inicio]])</f>
        <v>-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56" t="str">
        <f>IF(BS_CONTROLE[[#This Row],[Responsavel pelo boletim]]=0, "-", BS_CONTROLE[[#This Row],[Responsavel pelo boletim]])</f>
        <v>-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86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69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-</v>
      </c>
      <c r="AN533" s="273" t="str">
        <f>IF(BS_CONTROLE[[#This Row],[SB]]=0, "-", BS_CONTROLE[[#This Row],[SB]])</f>
        <v>-</v>
      </c>
      <c r="AO533" s="254" t="str">
        <f>IF(BS_CONTROLE[[#This Row],[SUB]]=0, "-", BS_CONTROLE[[#This Row],[SUB]])</f>
        <v>-</v>
      </c>
      <c r="AP533" s="255" t="str">
        <f>IF(BS_CONTROLE[[#This Row],[KM - Inicio]]=0, "-", BS_CONTROLE[[#This Row],[KM - Inicio]])</f>
        <v>-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56" t="str">
        <f>IF(BS_CONTROLE[[#This Row],[Responsavel pelo boletim]]=0, "-", BS_CONTROLE[[#This Row],[Responsavel pelo boletim]])</f>
        <v>-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86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69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-</v>
      </c>
      <c r="AN534" s="273" t="str">
        <f>IF(BS_CONTROLE[[#This Row],[SB]]=0, "-", BS_CONTROLE[[#This Row],[SB]])</f>
        <v>-</v>
      </c>
      <c r="AO534" s="254" t="str">
        <f>IF(BS_CONTROLE[[#This Row],[SUB]]=0, "-", BS_CONTROLE[[#This Row],[SUB]])</f>
        <v>-</v>
      </c>
      <c r="AP534" s="255" t="str">
        <f>IF(BS_CONTROLE[[#This Row],[KM - Inicio]]=0, "-", BS_CONTROLE[[#This Row],[KM - Inicio]])</f>
        <v>-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56" t="str">
        <f>IF(BS_CONTROLE[[#This Row],[Responsavel pelo boletim]]=0, "-", BS_CONTROLE[[#This Row],[Responsavel pelo boletim]])</f>
        <v>-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86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69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-</v>
      </c>
      <c r="AN535" s="273" t="str">
        <f>IF(BS_CONTROLE[[#This Row],[SB]]=0, "-", BS_CONTROLE[[#This Row],[SB]])</f>
        <v>-</v>
      </c>
      <c r="AO535" s="254" t="str">
        <f>IF(BS_CONTROLE[[#This Row],[SUB]]=0, "-", BS_CONTROLE[[#This Row],[SUB]])</f>
        <v>-</v>
      </c>
      <c r="AP535" s="255" t="str">
        <f>IF(BS_CONTROLE[[#This Row],[KM - Inicio]]=0, "-", BS_CONTROLE[[#This Row],[KM - Inicio]])</f>
        <v>-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56" t="str">
        <f>IF(BS_CONTROLE[[#This Row],[Responsavel pelo boletim]]=0, "-", BS_CONTROLE[[#This Row],[Responsavel pelo boletim]])</f>
        <v>-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86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69"/>
      <c r="W537" s="271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3" t="str">
        <f>IF(BS_CONTROLE[[#This Row],[Local - Partida]]=0, "-", BS_CONTROLE[[#This Row],[Local - Partida]])</f>
        <v>-</v>
      </c>
      <c r="AL537" s="273" t="str">
        <f>IF(BS_CONTROLE[[#This Row],[Local - Encerramento]]=0, "-", BS_CONTROLE[[#This Row],[Local - Encerramento]])</f>
        <v>-</v>
      </c>
      <c r="AM537" s="273" t="str">
        <f>IF(BS_CONTROLE[[#This Row],[Entre - Estações]]=0, "-", BS_CONTROLE[[#This Row],[Entre - Estações]])</f>
        <v>-</v>
      </c>
      <c r="AN537" s="273" t="str">
        <f>IF(BS_CONTROLE[[#This Row],[SB]]=0, "-", BS_CONTROLE[[#This Row],[SB]])</f>
        <v>-</v>
      </c>
      <c r="AO537" s="254" t="str">
        <f>IF(BS_CONTROLE[[#This Row],[SUB]]=0, "-", BS_CONTROLE[[#This Row],[SUB]])</f>
        <v>-</v>
      </c>
      <c r="AP537" s="255" t="str">
        <f>IF(BS_CONTROLE[[#This Row],[KM - Inicio]]=0, "-", BS_CONTROLE[[#This Row],[KM - Inicio]])</f>
        <v>-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56" t="str">
        <f>IF(BS_CONTROLE[[#This Row],[Responsavel pelo boletim]]=0, "-", BS_CONTROLE[[#This Row],[Responsavel pelo boletim]])</f>
        <v>-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86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69"/>
      <c r="W538" s="271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3" t="str">
        <f>IF(BS_CONTROLE[[#This Row],[Local - Partida]]=0, "-", BS_CONTROLE[[#This Row],[Local - Partida]])</f>
        <v>-</v>
      </c>
      <c r="AL538" s="273" t="str">
        <f>IF(BS_CONTROLE[[#This Row],[Local - Encerramento]]=0, "-", BS_CONTROLE[[#This Row],[Local - Encerramento]])</f>
        <v>-</v>
      </c>
      <c r="AM538" s="273" t="str">
        <f>IF(BS_CONTROLE[[#This Row],[Entre - Estações]]=0, "-", BS_CONTROLE[[#This Row],[Entre - Estações]])</f>
        <v>-</v>
      </c>
      <c r="AN538" s="273" t="str">
        <f>IF(BS_CONTROLE[[#This Row],[SB]]=0, "-", BS_CONTROLE[[#This Row],[SB]])</f>
        <v>-</v>
      </c>
      <c r="AO538" s="254" t="str">
        <f>IF(BS_CONTROLE[[#This Row],[SUB]]=0, "-", BS_CONTROLE[[#This Row],[SUB]])</f>
        <v>-</v>
      </c>
      <c r="AP538" s="255" t="str">
        <f>IF(BS_CONTROLE[[#This Row],[KM - Inicio]]=0, "-", BS_CONTROLE[[#This Row],[KM - Inicio]])</f>
        <v>-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56" t="str">
        <f>IF(BS_CONTROLE[[#This Row],[Responsavel pelo boletim]]=0, "-", BS_CONTROLE[[#This Row],[Responsavel pelo boletim]])</f>
        <v>-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87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69"/>
      <c r="W539" s="271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-</v>
      </c>
      <c r="AN539" s="273" t="str">
        <f>IF(BS_CONTROLE[[#This Row],[SB]]=0, "-", BS_CONTROLE[[#This Row],[SB]])</f>
        <v>-</v>
      </c>
      <c r="AO539" s="254" t="str">
        <f>IF(BS_CONTROLE[[#This Row],[SUB]]=0, "-", BS_CONTROLE[[#This Row],[SUB]])</f>
        <v>-</v>
      </c>
      <c r="AP539" s="255" t="str">
        <f>IF(BS_CONTROLE[[#This Row],[KM - Inicio]]=0, "-", BS_CONTROLE[[#This Row],[KM - Inicio]])</f>
        <v>-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56" t="str">
        <f>IF(BS_CONTROLE[[#This Row],[Responsavel pelo boletim]]=0, "-", BS_CONTROLE[[#This Row],[Responsavel pelo boletim]])</f>
        <v>-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86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69"/>
      <c r="W540" s="271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-</v>
      </c>
      <c r="AN540" s="273" t="str">
        <f>IF(BS_CONTROLE[[#This Row],[SB]]=0, "-", BS_CONTROLE[[#This Row],[SB]])</f>
        <v>-</v>
      </c>
      <c r="AO540" s="254" t="str">
        <f>IF(BS_CONTROLE[[#This Row],[SUB]]=0, "-", BS_CONTROLE[[#This Row],[SUB]])</f>
        <v>-</v>
      </c>
      <c r="AP540" s="255" t="str">
        <f>IF(BS_CONTROLE[[#This Row],[KM - Inicio]]=0, "-", BS_CONTROLE[[#This Row],[KM - Inicio]])</f>
        <v>-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56" t="str">
        <f>IF(BS_CONTROLE[[#This Row],[Responsavel pelo boletim]]=0, "-", BS_CONTROLE[[#This Row],[Responsavel pelo boletim]])</f>
        <v>-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86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69"/>
      <c r="W541" s="271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-</v>
      </c>
      <c r="AN541" s="273" t="str">
        <f>IF(BS_CONTROLE[[#This Row],[SB]]=0, "-", BS_CONTROLE[[#This Row],[SB]])</f>
        <v>-</v>
      </c>
      <c r="AO541" s="254" t="str">
        <f>IF(BS_CONTROLE[[#This Row],[SUB]]=0, "-", BS_CONTROLE[[#This Row],[SUB]])</f>
        <v>-</v>
      </c>
      <c r="AP541" s="255" t="str">
        <f>IF(BS_CONTROLE[[#This Row],[KM - Inicio]]=0, "-", BS_CONTROLE[[#This Row],[KM - Inicio]])</f>
        <v>-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56" t="str">
        <f>IF(BS_CONTROLE[[#This Row],[Responsavel pelo boletim]]=0, "-", BS_CONTROLE[[#This Row],[Responsavel pelo boletim]])</f>
        <v>-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86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69"/>
      <c r="W542" s="271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-</v>
      </c>
      <c r="AN542" s="273" t="str">
        <f>IF(BS_CONTROLE[[#This Row],[SB]]=0, "-", BS_CONTROLE[[#This Row],[SB]])</f>
        <v>-</v>
      </c>
      <c r="AO542" s="254" t="str">
        <f>IF(BS_CONTROLE[[#This Row],[SUB]]=0, "-", BS_CONTROLE[[#This Row],[SUB]])</f>
        <v>-</v>
      </c>
      <c r="AP542" s="255" t="str">
        <f>IF(BS_CONTROLE[[#This Row],[KM - Inicio]]=0, "-", BS_CONTROLE[[#This Row],[KM - Inicio]])</f>
        <v>-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56" t="str">
        <f>IF(BS_CONTROLE[[#This Row],[Responsavel pelo boletim]]=0, "-", BS_CONTROLE[[#This Row],[Responsavel pelo boletim]])</f>
        <v>-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1678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1679</v>
      </c>
      <c r="C4" s="323" t="s">
        <v>1680</v>
      </c>
      <c r="D4" s="323" t="s">
        <v>1681</v>
      </c>
      <c r="E4" s="323" t="s">
        <v>1682</v>
      </c>
      <c r="F4" s="323" t="s">
        <v>8</v>
      </c>
      <c r="G4" s="323" t="s">
        <v>1683</v>
      </c>
    </row>
    <row r="5" spans="2:8">
      <c r="B5" s="326" t="s">
        <v>1153</v>
      </c>
      <c r="C5" s="326">
        <v>314978</v>
      </c>
      <c r="D5" s="326" t="s">
        <v>1684</v>
      </c>
      <c r="E5" s="326" t="s">
        <v>541</v>
      </c>
      <c r="F5" s="326" t="s">
        <v>101</v>
      </c>
      <c r="G5" s="327">
        <v>46143</v>
      </c>
    </row>
    <row r="6" spans="2:8">
      <c r="B6" s="326" t="s">
        <v>1685</v>
      </c>
      <c r="C6" s="326">
        <v>256790</v>
      </c>
      <c r="D6" s="326" t="s">
        <v>1686</v>
      </c>
      <c r="E6" s="326" t="s">
        <v>541</v>
      </c>
      <c r="F6" s="326" t="s">
        <v>1687</v>
      </c>
      <c r="G6" s="327">
        <v>45992</v>
      </c>
    </row>
    <row r="7" spans="2:8">
      <c r="B7" s="326" t="s">
        <v>1688</v>
      </c>
      <c r="C7" s="326">
        <v>265193</v>
      </c>
      <c r="D7" s="326" t="s">
        <v>1689</v>
      </c>
      <c r="E7" s="326" t="s">
        <v>542</v>
      </c>
      <c r="F7" s="326" t="s">
        <v>1500</v>
      </c>
      <c r="G7" s="326" t="s">
        <v>1690</v>
      </c>
    </row>
    <row r="8" spans="2:8">
      <c r="B8" s="326" t="s">
        <v>1691</v>
      </c>
      <c r="C8" s="326">
        <v>293716</v>
      </c>
      <c r="D8" s="326" t="s">
        <v>1692</v>
      </c>
      <c r="E8" s="326" t="s">
        <v>542</v>
      </c>
      <c r="F8" s="326" t="s">
        <v>1500</v>
      </c>
      <c r="G8" s="327">
        <v>46204</v>
      </c>
    </row>
    <row r="9" spans="2:8">
      <c r="B9" s="326" t="s">
        <v>1693</v>
      </c>
      <c r="C9" s="326">
        <v>257258</v>
      </c>
      <c r="D9" s="326" t="s">
        <v>1694</v>
      </c>
      <c r="E9" s="326" t="s">
        <v>543</v>
      </c>
      <c r="F9" s="326" t="s">
        <v>144</v>
      </c>
      <c r="G9" s="327">
        <v>46327</v>
      </c>
    </row>
    <row r="10" spans="2:8">
      <c r="B10" s="326" t="s">
        <v>1695</v>
      </c>
      <c r="C10" s="326">
        <v>371147</v>
      </c>
      <c r="D10" s="326" t="s">
        <v>1696</v>
      </c>
      <c r="E10" s="326" t="s">
        <v>543</v>
      </c>
      <c r="F10" s="326" t="s">
        <v>144</v>
      </c>
      <c r="G10" s="326" t="s">
        <v>1690</v>
      </c>
    </row>
    <row r="11" spans="2:8">
      <c r="B11" s="326" t="s">
        <v>1697</v>
      </c>
      <c r="C11" s="326">
        <v>259230</v>
      </c>
      <c r="D11" s="326" t="s">
        <v>1698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1699</v>
      </c>
      <c r="C12" s="326">
        <v>370705</v>
      </c>
      <c r="D12" s="326"/>
      <c r="E12" s="326" t="s">
        <v>543</v>
      </c>
      <c r="F12" s="326" t="s">
        <v>144</v>
      </c>
      <c r="G12" s="326" t="s">
        <v>1690</v>
      </c>
    </row>
    <row r="13" spans="2:8">
      <c r="B13" s="326" t="s">
        <v>1700</v>
      </c>
      <c r="C13" s="326">
        <v>258542</v>
      </c>
      <c r="D13" s="326" t="s">
        <v>1701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1702</v>
      </c>
      <c r="C14" s="326">
        <v>257050</v>
      </c>
      <c r="D14" s="326" t="s">
        <v>1703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1704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1705</v>
      </c>
      <c r="E3" s="318" t="s">
        <v>1706</v>
      </c>
      <c r="F3" s="318" t="s">
        <v>1707</v>
      </c>
      <c r="G3" s="323" t="s">
        <v>1708</v>
      </c>
      <c r="H3" s="318" t="s">
        <v>1709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1710</v>
      </c>
      <c r="H4" s="321"/>
    </row>
    <row r="5" spans="3:8">
      <c r="C5" s="319" t="s">
        <v>541</v>
      </c>
      <c r="D5" s="319" t="s">
        <v>1711</v>
      </c>
      <c r="E5" s="320">
        <v>46013</v>
      </c>
      <c r="F5" s="319">
        <v>7000</v>
      </c>
      <c r="G5" s="324" t="s">
        <v>1712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1713</v>
      </c>
      <c r="G6" s="324" t="s">
        <v>1712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1714</v>
      </c>
      <c r="G7" s="325" t="s">
        <v>1715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1716</v>
      </c>
      <c r="G8" s="324" t="s">
        <v>1717</v>
      </c>
      <c r="H8" s="319" t="s">
        <v>1718</v>
      </c>
    </row>
    <row r="9" spans="3:8">
      <c r="C9" s="319" t="s">
        <v>463</v>
      </c>
      <c r="D9" s="319" t="s">
        <v>1719</v>
      </c>
      <c r="E9" s="320">
        <v>45993</v>
      </c>
      <c r="F9" s="319">
        <v>12000</v>
      </c>
      <c r="G9" s="324" t="s">
        <v>1720</v>
      </c>
      <c r="H9" s="319"/>
    </row>
    <row r="10" spans="3:8" ht="29.25">
      <c r="C10" s="319" t="s">
        <v>463</v>
      </c>
      <c r="D10" s="319" t="s">
        <v>1721</v>
      </c>
      <c r="E10" s="320">
        <v>45993</v>
      </c>
      <c r="F10" s="319">
        <v>9000</v>
      </c>
      <c r="G10" s="324" t="s">
        <v>1722</v>
      </c>
      <c r="H10" s="319"/>
    </row>
    <row r="11" spans="3:8" ht="29.25">
      <c r="C11" s="319" t="s">
        <v>463</v>
      </c>
      <c r="D11" s="319" t="s">
        <v>1723</v>
      </c>
      <c r="E11" s="320">
        <v>45993</v>
      </c>
      <c r="F11" s="319">
        <v>10000</v>
      </c>
      <c r="G11" s="324" t="s">
        <v>1722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1724</v>
      </c>
      <c r="G12" s="324" t="s">
        <v>1725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1726</v>
      </c>
      <c r="W1" s="391"/>
      <c r="X1" s="391"/>
      <c r="Y1" s="104"/>
    </row>
    <row r="2" spans="1:25" s="101" customFormat="1" ht="11.25" customHeight="1">
      <c r="A2" s="105" t="s">
        <v>1727</v>
      </c>
      <c r="B2" s="105" t="s">
        <v>1728</v>
      </c>
      <c r="C2" s="105" t="s">
        <v>313</v>
      </c>
      <c r="D2" s="106" t="s">
        <v>874</v>
      </c>
      <c r="E2" s="106" t="s">
        <v>875</v>
      </c>
      <c r="F2" s="106" t="s">
        <v>1729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1730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 xml:space="preserve">TURMA FIXA VIA </v>
      </c>
      <c r="H521" s="110" t="str">
        <f>IF(SP_SUL!F523="","*",SP_SUL!F523)</f>
        <v>PDM - AMV - MEIA CHAVE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1" t="str">
        <f>IF(SP_SUL!N523="","*",SP_SUL!N523)</f>
        <v>-</v>
      </c>
      <c r="M521" s="111" t="str">
        <f>IF(SP_SUL!J523="","*",SP_SUL!J523)</f>
        <v>*</v>
      </c>
      <c r="N521" s="265" t="str">
        <f>IF(SP_SUL!K523="","*",SP_SUL!K523)</f>
        <v>*</v>
      </c>
      <c r="O521" s="265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1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1" t="str">
        <f>IF(SP_SUL!N524="","*",SP_SUL!N524)</f>
        <v>-</v>
      </c>
      <c r="M522" s="111" t="str">
        <f>IF(SP_SUL!J524="","*",SP_SUL!J524)</f>
        <v>*</v>
      </c>
      <c r="N522" s="265" t="str">
        <f>IF(SP_SUL!K524="","*",SP_SUL!K524)</f>
        <v>*</v>
      </c>
      <c r="O522" s="265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1" t="str">
        <f>IF(SP_SUL!N525="","*",SP_SUL!N525)</f>
        <v>-</v>
      </c>
      <c r="M523" s="111" t="str">
        <f>IF(SP_SUL!J525="","*",SP_SUL!J525)</f>
        <v>*</v>
      </c>
      <c r="N523" s="265" t="str">
        <f>IF(SP_SUL!K525="","*",SP_SUL!K525)</f>
        <v>*</v>
      </c>
      <c r="O523" s="265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1" t="str">
        <f>IF(SP_SUL!N526="","*",SP_SUL!N526)</f>
        <v>-</v>
      </c>
      <c r="M524" s="111" t="str">
        <f>IF(SP_SUL!J526="","*",SP_SUL!J526)</f>
        <v>*</v>
      </c>
      <c r="N524" s="265" t="str">
        <f>IF(SP_SUL!K526="","*",SP_SUL!K526)</f>
        <v>*</v>
      </c>
      <c r="O524" s="265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1" t="str">
        <f>IF(SP_SUL!N528="","*",SP_SUL!N528)</f>
        <v>-</v>
      </c>
      <c r="M526" s="111" t="str">
        <f>IF(SP_SUL!J528="","*",SP_SUL!J528)</f>
        <v>*</v>
      </c>
      <c r="N526" s="265" t="str">
        <f>IF(SP_SUL!K528="","*",SP_SUL!K528)</f>
        <v>*</v>
      </c>
      <c r="O526" s="265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1" t="str">
        <f>IF(SP_SUL!N529="","*",SP_SUL!N529)</f>
        <v>-</v>
      </c>
      <c r="M527" s="111" t="str">
        <f>IF(SP_SUL!J529="","*",SP_SUL!J529)</f>
        <v>*</v>
      </c>
      <c r="N527" s="265" t="str">
        <f>IF(SP_SUL!K529="","*",SP_SUL!K529)</f>
        <v>*</v>
      </c>
      <c r="O527" s="265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1" t="str">
        <f>IF(SP_SUL!N530="","*",SP_SUL!N530)</f>
        <v>-</v>
      </c>
      <c r="M528" s="111" t="str">
        <f>IF(SP_SUL!J530="","*",SP_SUL!J530)</f>
        <v>*</v>
      </c>
      <c r="N528" s="265" t="str">
        <f>IF(SP_SUL!K530="","*",SP_SUL!K530)</f>
        <v>*</v>
      </c>
      <c r="O528" s="265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1" t="str">
        <f>IF(SP_SUL!N533="","*",SP_SUL!N533)</f>
        <v>-</v>
      </c>
      <c r="M531" s="111" t="str">
        <f>IF(SP_SUL!J533="","*",SP_SUL!J533)</f>
        <v>*</v>
      </c>
      <c r="N531" s="265" t="str">
        <f>IF(SP_SUL!K533="","*",SP_SUL!K533)</f>
        <v>*</v>
      </c>
      <c r="O531" s="265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1" t="str">
        <f>IF(SP_SUL!N534="","*",SP_SUL!N534)</f>
        <v>-</v>
      </c>
      <c r="M532" s="111" t="str">
        <f>IF(SP_SUL!J534="","*",SP_SUL!J534)</f>
        <v>*</v>
      </c>
      <c r="N532" s="265" t="str">
        <f>IF(SP_SUL!K534="","*",SP_SUL!K534)</f>
        <v>*</v>
      </c>
      <c r="O532" s="265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1" t="str">
        <f>IF(SP_SUL!N535="","*",SP_SUL!N535)</f>
        <v>-</v>
      </c>
      <c r="M533" s="111" t="str">
        <f>IF(SP_SUL!J535="","*",SP_SUL!J535)</f>
        <v>*</v>
      </c>
      <c r="N533" s="265" t="str">
        <f>IF(SP_SUL!K535="","*",SP_SUL!K535)</f>
        <v>*</v>
      </c>
      <c r="O533" s="265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1" t="str">
        <f>IF(SP_SUL!N537="","*",SP_SUL!N537)</f>
        <v>-</v>
      </c>
      <c r="M535" s="111" t="str">
        <f>IF(SP_SUL!J537="","*",SP_SUL!J537)</f>
        <v>*</v>
      </c>
      <c r="N535" s="265" t="str">
        <f>IF(SP_SUL!K537="","*",SP_SUL!K537)</f>
        <v>*</v>
      </c>
      <c r="O535" s="265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1" t="str">
        <f>IF(SP_SUL!N538="","*",SP_SUL!N538)</f>
        <v>-</v>
      </c>
      <c r="M536" s="111" t="str">
        <f>IF(SP_SUL!J538="","*",SP_SUL!J538)</f>
        <v>*</v>
      </c>
      <c r="N536" s="265" t="str">
        <f>IF(SP_SUL!K538="","*",SP_SUL!K538)</f>
        <v>*</v>
      </c>
      <c r="O536" s="265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1" t="str">
        <f>IF(SP_SUL!N539="","*",SP_SUL!N539)</f>
        <v>-</v>
      </c>
      <c r="M537" s="111" t="str">
        <f>IF(SP_SUL!J539="","*",SP_SUL!J539)</f>
        <v>*</v>
      </c>
      <c r="N537" s="265" t="str">
        <f>IF(SP_SUL!K539="","*",SP_SUL!K539)</f>
        <v>*</v>
      </c>
      <c r="O537" s="265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1" t="str">
        <f>IF(SP_SUL!N540="","*",SP_SUL!N540)</f>
        <v>-</v>
      </c>
      <c r="M538" s="111" t="str">
        <f>IF(SP_SUL!J540="","*",SP_SUL!J540)</f>
        <v>*</v>
      </c>
      <c r="N538" s="265" t="str">
        <f>IF(SP_SUL!K540="","*",SP_SUL!K540)</f>
        <v>*</v>
      </c>
      <c r="O538" s="265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1" t="str">
        <f>IF(SP_SUL!N541="","*",SP_SUL!N541)</f>
        <v>-</v>
      </c>
      <c r="M539" s="111" t="str">
        <f>IF(SP_SUL!J541="","*",SP_SUL!J541)</f>
        <v>*</v>
      </c>
      <c r="N539" s="265" t="str">
        <f>IF(SP_SUL!K541="","*",SP_SUL!K541)</f>
        <v>*</v>
      </c>
      <c r="O539" s="265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1" t="str">
        <f>IF(SP_SUL!N542="","*",SP_SUL!N542)</f>
        <v>-</v>
      </c>
      <c r="M540" s="111" t="str">
        <f>IF(SP_SUL!J542="","*",SP_SUL!J542)</f>
        <v>*</v>
      </c>
      <c r="N540" s="265" t="str">
        <f>IF(SP_SUL!K542="","*",SP_SUL!K542)</f>
        <v>*</v>
      </c>
      <c r="O540" s="265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1731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1732</v>
      </c>
      <c r="D5" s="393"/>
      <c r="E5" s="393"/>
      <c r="F5" s="393"/>
      <c r="G5" s="393"/>
      <c r="H5" s="393"/>
      <c r="I5" s="393"/>
      <c r="J5" s="394"/>
      <c r="K5" s="395" t="s">
        <v>1733</v>
      </c>
      <c r="L5" s="396"/>
      <c r="M5" s="396"/>
      <c r="N5" s="396"/>
      <c r="O5" s="397" t="s">
        <v>1734</v>
      </c>
      <c r="P5" s="398"/>
      <c r="Q5" s="399"/>
    </row>
    <row r="6" spans="1:17" s="94" customFormat="1" ht="15.75" customHeight="1">
      <c r="A6" s="88" t="s">
        <v>1729</v>
      </c>
      <c r="B6" s="95" t="s">
        <v>1728</v>
      </c>
      <c r="C6" s="96" t="s">
        <v>874</v>
      </c>
      <c r="D6" s="97" t="s">
        <v>875</v>
      </c>
      <c r="E6" s="96" t="s">
        <v>1735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1736</v>
      </c>
      <c r="M6" s="139" t="s">
        <v>335</v>
      </c>
      <c r="N6" s="140" t="s">
        <v>869</v>
      </c>
      <c r="O6" s="241" t="s">
        <v>912</v>
      </c>
      <c r="P6" s="157"/>
      <c r="Q6" s="193" t="s">
        <v>1737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0</v>
      </c>
      <c r="P471" s="91"/>
      <c r="Q471" s="145" t="str">
        <f>IF($A$2=1,IF(SP_SUL!BJ492="","*",SP_SUL!BJ492),IF(SP_SUL!BK492="","*",SP_SUL!BK492))</f>
        <v>TP pronto 12h17 / Sem oportunidade de faixa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TP pronto 10h06 / Sem oportunidade de faixa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 xml:space="preserve">TURMA FIXA VIA 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1737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1738</v>
      </c>
      <c r="C2" s="96" t="s">
        <v>859</v>
      </c>
      <c r="D2" s="96" t="s">
        <v>861</v>
      </c>
      <c r="E2" s="96" t="s">
        <v>1739</v>
      </c>
      <c r="F2" s="96" t="s">
        <v>1740</v>
      </c>
      <c r="G2" s="96" t="s">
        <v>1741</v>
      </c>
      <c r="H2" s="96" t="s">
        <v>1742</v>
      </c>
      <c r="I2" s="96" t="s">
        <v>1743</v>
      </c>
      <c r="J2" s="96" t="s">
        <v>1744</v>
      </c>
      <c r="K2" s="131" t="s">
        <v>1745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 xml:space="preserve">TURMA FIXA VIA 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2025-12-22T16:03:15Z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