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0031" documentId="120_S{118792C3-22EF-5104-A093-F22BFE3913F3}" xr6:coauthVersionLast="47" xr6:coauthVersionMax="47" xr10:uidLastSave="{C2B81AE0-62B1-4FE8-89B3-9E1A0452036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97" i="1" l="1" a="1"/>
  <c r="N597" i="1" s="1"/>
  <c r="M597" i="1" a="1"/>
  <c r="M597" i="1" s="1"/>
  <c r="M596" i="1" a="1"/>
  <c r="M596" i="1" s="1"/>
  <c r="N595" i="1" a="1"/>
  <c r="N595" i="1" s="1"/>
  <c r="M595" i="1" a="1"/>
  <c r="M595" i="1" s="1"/>
  <c r="N594" i="1" a="1"/>
  <c r="N594" i="1" s="1"/>
  <c r="M594" i="1" a="1"/>
  <c r="M594" i="1" s="1"/>
  <c r="N587" i="1" a="1"/>
  <c r="N587" i="1" s="1"/>
  <c r="M587" i="1" a="1"/>
  <c r="M587" i="1" s="1"/>
  <c r="N584" i="1" a="1"/>
  <c r="N584" i="1" s="1"/>
  <c r="M584" i="1" a="1"/>
  <c r="M584" i="1" s="1"/>
  <c r="N583" i="1" a="1"/>
  <c r="N583" i="1" s="1"/>
  <c r="M583" i="1" a="1"/>
  <c r="M583" i="1" s="1"/>
  <c r="N582" i="1" a="1"/>
  <c r="N582" i="1" s="1"/>
  <c r="M582" i="1" a="1"/>
  <c r="M582" i="1" s="1"/>
  <c r="M585" i="1" a="1"/>
  <c r="M585" i="1"/>
  <c r="N585" i="1" a="1"/>
  <c r="N585" i="1"/>
  <c r="N581" i="1" a="1"/>
  <c r="N581" i="1" s="1"/>
  <c r="M581" i="1" a="1"/>
  <c r="M581" i="1" s="1"/>
  <c r="N579" i="1" a="1"/>
  <c r="N579" i="1" s="1"/>
  <c r="M579" i="1" a="1"/>
  <c r="M579" i="1" s="1"/>
  <c r="N578" i="1" a="1"/>
  <c r="N578" i="1" s="1"/>
  <c r="M578" i="1" a="1"/>
  <c r="M578" i="1" s="1"/>
  <c r="N558" i="1" a="1"/>
  <c r="N558" i="1" s="1"/>
  <c r="M558" i="1" a="1"/>
  <c r="M558" i="1" s="1"/>
  <c r="N571" i="1" a="1"/>
  <c r="N571" i="1"/>
  <c r="M571" i="1" a="1"/>
  <c r="M571" i="1"/>
  <c r="N569" i="1" a="1"/>
  <c r="N569" i="1"/>
  <c r="M569" i="1" a="1"/>
  <c r="M569" i="1"/>
  <c r="N555" i="1" a="1"/>
  <c r="N555" i="1"/>
  <c r="M555" i="1" a="1"/>
  <c r="M555" i="1"/>
  <c r="N566" i="1" a="1"/>
  <c r="N566" i="1"/>
  <c r="M566" i="1" a="1"/>
  <c r="M566" i="1"/>
  <c r="N564" i="1" a="1"/>
  <c r="N564" i="1"/>
  <c r="M564" i="1" a="1"/>
  <c r="M564" i="1"/>
  <c r="N552" i="1" a="1"/>
  <c r="N552" i="1"/>
  <c r="M552" i="1" a="1"/>
  <c r="M552" i="1"/>
  <c r="N551" i="1" a="1"/>
  <c r="N551" i="1"/>
  <c r="M551" i="1" a="1"/>
  <c r="M551" i="1"/>
  <c r="N550" i="1" a="1"/>
  <c r="N550" i="1"/>
  <c r="M550" i="1" a="1"/>
  <c r="M550" i="1"/>
  <c r="N548" i="1" a="1"/>
  <c r="N548" i="1"/>
  <c r="M548" i="1" a="1"/>
  <c r="M548" i="1"/>
  <c r="N547" i="1" a="1"/>
  <c r="N547" i="1"/>
  <c r="M547" i="1" a="1"/>
  <c r="M547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/>
  <c r="K166" i="15" s="1"/>
  <c r="N174" i="1" a="1"/>
  <c r="N174" i="1" s="1"/>
  <c r="L171" i="15" s="1"/>
  <c r="M174" i="1" a="1"/>
  <c r="M174" i="1" s="1"/>
  <c r="K171" i="15" s="1"/>
  <c r="N173" i="1" a="1"/>
  <c r="N173" i="1"/>
  <c r="L170" i="15" s="1"/>
  <c r="M173" i="1" a="1"/>
  <c r="M173" i="1" s="1"/>
  <c r="K170" i="15" s="1"/>
  <c r="N159" i="1" a="1"/>
  <c r="N159" i="1"/>
  <c r="L156" i="15" s="1"/>
  <c r="M159" i="1" a="1"/>
  <c r="M159" i="1"/>
  <c r="K156" i="15" s="1"/>
  <c r="N158" i="1" a="1"/>
  <c r="N158" i="1" s="1"/>
  <c r="L155" i="15" s="1"/>
  <c r="M158" i="1" a="1"/>
  <c r="M158" i="1"/>
  <c r="K155" i="15" s="1"/>
  <c r="N157" i="1" a="1"/>
  <c r="N157" i="1"/>
  <c r="L154" i="15" s="1"/>
  <c r="M157" i="1" a="1"/>
  <c r="M157" i="1" s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R498" i="15" s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M501" i="10"/>
  <c r="BR501" i="1"/>
  <c r="BS501" i="1"/>
  <c r="BT501" i="1"/>
  <c r="A502" i="1"/>
  <c r="C502" i="1"/>
  <c r="G502" i="1"/>
  <c r="R502" i="1"/>
  <c r="R499" i="15" s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R501" i="15" s="1"/>
  <c r="S504" i="1" a="1"/>
  <c r="S504" i="1" s="1"/>
  <c r="D501" i="15" s="1"/>
  <c r="T504" i="1" a="1"/>
  <c r="T504" i="1" s="1"/>
  <c r="E501" i="15" s="1"/>
  <c r="U504" i="1" a="1"/>
  <c r="U504" i="1" s="1"/>
  <c r="BB504" i="1"/>
  <c r="AJ504" i="1"/>
  <c r="AK504" i="1"/>
  <c r="K504" i="10" s="1"/>
  <c r="AL504" i="1"/>
  <c r="AO504" i="1"/>
  <c r="M504" i="10"/>
  <c r="BR504" i="1"/>
  <c r="BS504" i="1"/>
  <c r="BT504" i="1"/>
  <c r="A505" i="1"/>
  <c r="C505" i="1"/>
  <c r="G505" i="1"/>
  <c r="R505" i="1"/>
  <c r="R502" i="15" s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M505" i="10"/>
  <c r="BR505" i="1"/>
  <c r="BS505" i="1"/>
  <c r="BT505" i="1"/>
  <c r="A506" i="1"/>
  <c r="C506" i="1"/>
  <c r="G506" i="1"/>
  <c r="R506" i="1"/>
  <c r="R503" i="15" s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R504" i="15" s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R505" i="15" s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R506" i="15" s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R511" i="15" s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Q514" i="1" s="1"/>
  <c r="BS514" i="1"/>
  <c r="BT514" i="1"/>
  <c r="A515" i="1"/>
  <c r="C515" i="1"/>
  <c r="G515" i="1"/>
  <c r="R515" i="1"/>
  <c r="R512" i="15" s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R513" i="15" s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R514" i="15" s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R515" i="15" s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R516" i="15" s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R518" i="15" s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R519" i="15" s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R520" i="15" s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R521" i="15" s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R522" i="15" s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R524" i="15" s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R525" i="15" s="1"/>
  <c r="S528" i="1" a="1"/>
  <c r="S528" i="1" s="1"/>
  <c r="D525" i="15" s="1"/>
  <c r="T528" i="1" a="1"/>
  <c r="T528" i="1" s="1"/>
  <c r="E525" i="15" s="1"/>
  <c r="U528" i="1" a="1"/>
  <c r="U528" i="1" s="1"/>
  <c r="BB528" i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R526" i="15" s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R527" i="15" s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R531" i="15" s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R532" i="15" s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R533" i="15" s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R534" i="15" s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R535" i="15" s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R536" i="15" s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R539" i="15" s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K540" i="15"/>
  <c r="L540" i="15"/>
  <c r="R543" i="1"/>
  <c r="R540" i="15" s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K541" i="15"/>
  <c r="L541" i="15"/>
  <c r="R544" i="1"/>
  <c r="R541" i="15" s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K544" i="15"/>
  <c r="L544" i="15"/>
  <c r="R547" i="1"/>
  <c r="R544" i="15" s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K545" i="15"/>
  <c r="L545" i="15"/>
  <c r="R548" i="1"/>
  <c r="R545" i="15" s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R546" i="15" s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K547" i="15"/>
  <c r="L547" i="15"/>
  <c r="R550" i="1"/>
  <c r="R547" i="15" s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K548" i="15"/>
  <c r="L548" i="15"/>
  <c r="R551" i="1"/>
  <c r="R548" i="15" s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K549" i="15"/>
  <c r="L549" i="15"/>
  <c r="R552" i="1"/>
  <c r="R549" i="15" s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R551" i="15" s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K552" i="15"/>
  <c r="L552" i="15"/>
  <c r="R555" i="1"/>
  <c r="R552" i="15" s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R553" i="15" s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K554" i="15"/>
  <c r="L554" i="15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K555" i="15"/>
  <c r="L555" i="15"/>
  <c r="R558" i="1"/>
  <c r="R555" i="15" s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K557" i="15"/>
  <c r="L557" i="15"/>
  <c r="R560" i="1"/>
  <c r="R557" i="15" s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K558" i="15"/>
  <c r="L558" i="15"/>
  <c r="R561" i="1"/>
  <c r="R558" i="15" s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K559" i="15"/>
  <c r="L559" i="15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R560" i="15" s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K561" i="15"/>
  <c r="L561" i="15"/>
  <c r="R564" i="1"/>
  <c r="R561" i="15" s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L562" i="15"/>
  <c r="R565" i="1"/>
  <c r="R562" i="15" s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K563" i="15"/>
  <c r="L563" i="15"/>
  <c r="R566" i="1"/>
  <c r="R563" i="15" s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K565" i="15"/>
  <c r="L565" i="15"/>
  <c r="R568" i="1"/>
  <c r="R565" i="15" s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K566" i="15"/>
  <c r="L566" i="15"/>
  <c r="R569" i="1"/>
  <c r="R566" i="15" s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R567" i="15" s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K568" i="15"/>
  <c r="L568" i="15"/>
  <c r="R571" i="1"/>
  <c r="R568" i="15" s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K570" i="15"/>
  <c r="L570" i="15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K572" i="15"/>
  <c r="L572" i="15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K575" i="15"/>
  <c r="L575" i="15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K576" i="15"/>
  <c r="L576" i="15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K578" i="15"/>
  <c r="L578" i="15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K579" i="15"/>
  <c r="L579" i="15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K580" i="15"/>
  <c r="L580" i="15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K581" i="15"/>
  <c r="L581" i="15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K582" i="15"/>
  <c r="L582" i="15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K584" i="15"/>
  <c r="L584" i="15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L585" i="15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K591" i="15"/>
  <c r="L591" i="15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K592" i="15"/>
  <c r="L592" i="15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K593" i="15"/>
  <c r="L593" i="15"/>
  <c r="R596" i="1"/>
  <c r="R593" i="15" s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K594" i="15"/>
  <c r="L594" i="15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<sst xmlns="http://schemas.openxmlformats.org/spreadsheetml/2006/main" count="10515" uniqueCount="1839">
  <si>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</si>
  <si>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</si>
  <si>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</si>
  <si>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</si>
  <si>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</si>
  <si>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</si>
  <si>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</si>
  <si>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</si>
  <si>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</si>
  <si>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</si>
  <si>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</si>
  <si>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</si>
  <si>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</si>
  <si>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</si>
  <si>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</si>
  <si>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</si>
  <si>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</si>
  <si>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</si>
  <si>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</si>
  <si>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</si>
  <si>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</si>
  <si>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</si>
  <si>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</si>
  <si>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</si>
  <si>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</si>
  <si>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</si>
  <si>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</si>
  <si>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</si>
  <si>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</si>
  <si>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</si>
  <si>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</si>
  <si>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</si>
  <si>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</si>
  <si>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</si>
  <si>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</si>
  <si>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</si>
  <si>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</si>
  <si>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</si>
  <si>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</si>
  <si>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</si>
  <si>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</si>
  <si>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</si>
  <si>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</si>
  <si>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</si>
  <si>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</si>
  <si>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</si>
  <si>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</si>
  <si>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</si>
  <si>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</si>
  <si>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</si>
  <si>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</si>
  <si>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</si>
  <si>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</si>
  <si>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</si>
  <si>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</si>
  <si>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</si>
  <si>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</si>
  <si>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</si>
  <si>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</si>
  <si>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</si>
  <si>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</si>
  <si>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</si>
  <si>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</si>
  <si>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</si>
  <si>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</si>
  <si>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</si>
  <si>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</si>
  <si>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</si>
  <si>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</si>
  <si>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</si>
  <si>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</si>
  <si>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</si>
  <si>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</si>
  <si>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</si>
  <si>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</si>
  <si>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</si>
  <si>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</si>
  <si>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</si>
  <si>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</si>
  <si>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</si>
  <si>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</si>
  <si>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</si>
  <si>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</si>
  <si>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</si>
  <si>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</si>
  <si>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</si>
  <si>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</si>
  <si>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</si>
  <si>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</si>
  <si>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</si>
  <si>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</si>
  <si>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</si>
  <si>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</si>
  <si>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</si>
  <si>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</si>
  <si>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</si>
  <si>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</si>
  <si>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</si>
  <si>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</si>
  <si>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</si>
  <si>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</si>
  <si>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</si>
  <si>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</si>
  <si>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</si>
  <si>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</si>
  <si>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</si>
  <si>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</si>
  <si>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</si>
  <si>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</si>
  <si>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</si>
  <si>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</si>
  <si>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</si>
  <si>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</si>
  <si>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</si>
  <si>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</si>
  <si>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</si>
  <si>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</si>
  <si>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</si>
  <si>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</si>
  <si>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</si>
  <si>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</si>
  <si>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</si>
  <si>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</si>
  <si>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</si>
  <si>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</si>
  <si>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</si>
  <si>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</si>
  <si>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</si>
  <si>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</si>
  <si>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</si>
  <si>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</si>
  <si>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</si>
  <si>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</si>
  <si>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</si>
  <si>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</si>
  <si>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</si>
  <si>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</si>
  <si>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</si>
  <si>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</si>
  <si>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</si>
  <si>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</si>
  <si>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</si>
  <si>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</si>
  <si>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</si>
  <si>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</si>
  <si>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</si>
  <si>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</si>
  <si>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</si>
  <si>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</si>
  <si>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</si>
  <si>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</si>
  <si>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</si>
  <si>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</si>
  <si>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</si>
  <si>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</si>
  <si>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</si>
  <si>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</si>
  <si>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</si>
  <si>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</si>
  <si>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</si>
  <si>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</si>
  <si>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</si>
  <si>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</si>
  <si>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</si>
  <si>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</si>
  <si>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</si>
  <si>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</si>
  <si>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</si>
  <si>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</si>
  <si>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</si>
  <si>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</si>
  <si>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</si>
  <si>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</si>
  <si>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</si>
  <si>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</si>
  <si>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</si>
  <si>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</si>
  <si>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</si>
  <si>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</si>
  <si>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</si>
  <si>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</si>
  <si>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</si>
  <si>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</si>
  <si>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</si>
  <si>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</si>
  <si>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</si>
  <si>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</si>
  <si>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</si>
  <si>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</si>
  <si>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</si>
  <si>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</si>
  <si>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</si>
  <si>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</si>
  <si>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</si>
  <si>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</si>
  <si>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</si>
  <si>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</si>
  <si>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</si>
  <si>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</si>
  <si>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</si>
  <si>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</si>
  <si>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</si>
  <si>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</si>
  <si>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</si>
  <si>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</si>
  <si>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</si>
  <si>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</si>
  <si>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</si>
  <si>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</si>
  <si>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</si>
  <si>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</si>
  <si>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</si>
  <si>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</si>
  <si>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</si>
  <si>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</si>
  <si>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</si>
  <si>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</si>
  <si>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</si>
  <si>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</si>
  <si>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</si>
  <si>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</si>
  <si>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</si>
  <si>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</si>
  <si>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</si>
  <si>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</si>
  <si>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</si>
  <si>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</si>
  <si>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</si>
  <si>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</si>
  <si>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</si>
  <si>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</si>
  <si>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</si>
  <si>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</si>
  <si>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</si>
  <si>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</si>
  <si>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</si>
  <si>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</si>
  <si>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</si>
  <si>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</si>
  <si>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</si>
  <si>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</si>
  <si>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</si>
  <si>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</si>
  <si>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</si>
  <si>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</si>
  <si>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</si>
  <si>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</si>
  <si>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</si>
  <si>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</si>
  <si>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</si>
  <si>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</si>
  <si>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</si>
  <si>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</si>
  <si>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</si>
  <si>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</si>
  <si>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</si>
  <si>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</si>
  <si>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</si>
  <si>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</si>
  <si>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</si>
  <si>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</si>
  <si>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</si>
  <si>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</si>
  <si>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</si>
  <si>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</si>
  <si>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</si>
  <si>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</si>
  <si>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</si>
  <si>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</si>
  <si>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</si>
  <si>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</si>
  <si>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</si>
  <si>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</si>
  <si>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</si>
  <si>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</si>
  <si>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</si>
  <si>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</si>
  <si>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</si>
  <si>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</si>
  <si>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</si>
  <si>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</si>
  <si>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</si>
  <si>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</si>
  <si>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</si>
  <si>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</si>
  <si>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</si>
  <si>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</si>
  <si>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</si>
  <si>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</si>
  <si>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</si>
  <si>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</si>
  <si>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</si>
  <si>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</si>
  <si>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</si>
  <si>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</si>
  <si>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</si>
  <si>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</si>
  <si>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</si>
  <si>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</si>
  <si>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</si>
  <si>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</si>
  <si>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</si>
  <si>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</si>
  <si>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</si>
  <si>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</si>
  <si>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</si>
  <si>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</si>
  <si>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</si>
  <si>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</si>
  <si>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</si>
  <si>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</si>
  <si>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</si>
  <si>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</si>
  <si>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</si>
  <si>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</si>
  <si>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</si>
  <si>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</si>
  <si>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</si>
  <si>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</si>
  <si>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</si>
  <si>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</si>
  <si>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</si>
  <si>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</si>
  <si>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</si>
  <si>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</si>
  <si>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</si>
  <si>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</si>
  <si>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</si>
  <si>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</si>
  <si>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</si>
  <si>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</si>
  <si>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</si>
  <si>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</si>
  <si>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</si>
  <si>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</si>
  <si>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</si>
  <si>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</si>
  <si>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</si>
  <si>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</si>
  <si>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</si>
  <si>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</si>
  <si>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</si>
  <si>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</si>
  <si>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</si>
  <si>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</si>
  <si>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</si>
  <si>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</si>
  <si>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</si>
  <si>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</si>
  <si>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</si>
  <si>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</si>
  <si>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</si>
  <si>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</si>
  <si>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</si>
  <si>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</si>
  <si>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</si>
  <si>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</si>
  <si>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</si>
  <si>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</si>
  <si>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</si>
  <si>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</si>
  <si>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</si>
  <si>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</si>
  <si>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</si>
  <si>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</si>
  <si>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</si>
  <si>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</si>
  <si>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</si>
  <si>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</si>
  <si>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</si>
  <si>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</si>
  <si>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</si>
  <si>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</si>
  <si>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</si>
  <si>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</si>
  <si>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</si>
  <si>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</si>
  <si>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</si>
  <si>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</si>
  <si>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</si>
  <si>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</si>
  <si>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</si>
  <si>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</si>
  <si>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</si>
  <si>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</si>
  <si>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</si>
  <si>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</si>
  <si>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</si>
  <si>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</si>
  <si>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</si>
  <si>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</si>
  <si>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</si>
  <si>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</si>
  <si>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</si>
  <si>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</si>
  <si>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</si>
  <si>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</si>
  <si>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</si>
  <si>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</si>
  <si>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</si>
  <si>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</si>
  <si>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</si>
  <si>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</si>
  <si>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</si>
  <si>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</si>
  <si>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</si>
  <si>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</si>
  <si>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</si>
  <si>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</si>
  <si>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</si>
  <si>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</si>
  <si>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</si>
  <si>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</si>
  <si>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</si>
  <si>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</si>
  <si>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</si>
  <si>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</si>
  <si>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</si>
  <si>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</si>
  <si>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</si>
  <si>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</si>
  <si>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</si>
  <si>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</si>
  <si>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</si>
  <si>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</si>
  <si>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</si>
  <si>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</si>
  <si>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</si>
  <si>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</si>
  <si>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</si>
  <si>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</si>
  <si>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</si>
  <si>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</si>
  <si>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</si>
  <si>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</si>
  <si>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</si>
  <si>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</si>
  <si>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</si>
  <si>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</si>
  <si>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</si>
  <si>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</si>
  <si>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</si>
  <si>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</si>
  <si>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</si>
  <si>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</si>
  <si>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</si>
  <si>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</si>
  <si>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</si>
  <si>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</si>
  <si>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</si>
  <si>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</si>
  <si>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</si>
  <si>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</si>
  <si>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</si>
  <si>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</si>
  <si>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</si>
  <si>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</si>
  <si>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</si>
  <si>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</si>
  <si>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</si>
  <si>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</si>
  <si>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</si>
  <si>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</si>
  <si>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</si>
  <si>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</si>
  <si>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</si>
  <si>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</si>
  <si>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</si>
  <si>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</si>
  <si>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</si>
  <si>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</si>
  <si>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</si>
  <si>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</si>
  <si>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</si>
  <si>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</si>
  <si>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</si>
  <si>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</si>
  <si>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</si>
  <si>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</si>
  <si>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</si>
  <si>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</si>
  <si>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</si>
  <si>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</si>
  <si>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</si>
  <si>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</si>
  <si>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</si>
  <si>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</si>
  <si>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</si>
  <si>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</si>
  <si>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</si>
  <si>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</si>
  <si>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</si>
  <si>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</si>
  <si>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</si>
  <si>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</si>
  <si>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</si>
  <si>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</si>
  <si>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</si>
  <si>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</si>
  <si>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</si>
  <si>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</si>
  <si>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</si>
  <si>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</si>
  <si>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</si>
  <si>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</si>
  <si>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</si>
  <si>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</si>
  <si>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</si>
  <si>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</si>
  <si>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</si>
  <si>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</si>
  <si>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</si>
  <si>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</si>
  <si>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</si>
  <si>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</si>
  <si>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</si>
  <si>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</si>
  <si>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</si>
  <si>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</si>
  <si>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</si>
  <si>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</si>
  <si>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</si>
  <si>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</si>
  <si>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</si>
  <si>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</si>
  <si>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</si>
  <si>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</si>
  <si>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</si>
  <si>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</si>
  <si>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</si>
  <si>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</si>
  <si>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</si>
  <si>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</si>
  <si>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</si>
  <si>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</si>
  <si>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</si>
  <si>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</si>
  <si>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</si>
  <si>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</si>
  <si>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</si>
  <si>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</si>
  <si>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</si>
  <si>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</si>
  <si>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</si>
  <si>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</si>
  <si>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</si>
  <si>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</si>
  <si>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</si>
  <si>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</si>
  <si>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</si>
  <si>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</si>
  <si>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</si>
  <si>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</si>
  <si>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</si>
  <si>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</si>
  <si>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</si>
  <si>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</si>
  <si>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</si>
  <si>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</si>
  <si>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</si>
  <si>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</si>
  <si>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</si>
  <si>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</si>
  <si>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</si>
  <si>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</si>
  <si>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</si>
  <si>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</si>
  <si>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</si>
  <si>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</si>
  <si>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</si>
  <si>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</si>
  <si>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</si>
  <si>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</si>
  <si>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</si>
  <si>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</si>
  <si>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</si>
  <si>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</si>
  <si>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</si>
  <si>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</si>
  <si>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</si>
  <si>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</si>
  <si>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</si>
  <si>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</si>
  <si>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</si>
  <si>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</si>
  <si>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</si>
  <si>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</si>
  <si>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</si>
  <si>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</si>
  <si>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</si>
  <si>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</si>
  <si>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</si>
  <si>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</si>
  <si>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</si>
  <si>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</si>
  <si>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</si>
  <si>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</si>
  <si>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</si>
  <si>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</si>
  <si>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</si>
  <si>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</si>
  <si>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</si>
  <si>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</si>
  <si>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</si>
  <si>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</si>
  <si>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</si>
  <si>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</si>
  <si>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</si>
  <si>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</si>
  <si>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</si>
  <si>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</si>
  <si>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</si>
  <si>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</si>
  <si>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</si>
  <si>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</si>
  <si>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</si>
  <si>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</si>
  <si>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</si>
  <si>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</si>
  <si>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</si>
  <si>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</si>
  <si>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</si>
  <si>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</si>
  <si>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</si>
  <si>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</si>
  <si>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</si>
  <si>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</si>
  <si>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</si>
  <si>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</si>
  <si>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</si>
  <si>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</si>
  <si>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</si>
  <si>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</si>
  <si>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</si>
  <si>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</si>
  <si>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</si>
  <si>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</si>
  <si>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</si>
  <si>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</si>
  <si>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</si>
  <si>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</si>
  <si>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</si>
  <si>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</si>
  <si>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</si>
  <si>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</si>
  <si>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</si>
  <si>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</si>
  <si>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</si>
  <si>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</si>
  <si>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</si>
  <si>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</si>
  <si>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</si>
  <si>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</si>
  <si>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</si>
  <si>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</si>
  <si>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</si>
  <si>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</si>
  <si>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</si>
  <si>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</si>
  <si>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</si>
  <si>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</si>
  <si>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</si>
  <si>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</si>
  <si>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</si>
  <si>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</si>
  <si>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</si>
  <si>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</si>
  <si>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</si>
  <si>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</si>
  <si>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</si>
  <si>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</si>
  <si>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</si>
  <si>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</si>
  <si>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</si>
  <si>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</si>
  <si>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</si>
  <si>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</si>
  <si>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</si>
  <si>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</si>
  <si>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</si>
  <si>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</si>
  <si>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</si>
  <si>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</si>
  <si>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</si>
  <si>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</si>
  <si>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</si>
  <si>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</si>
  <si>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</si>
  <si>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</si>
  <si>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</si>
  <si>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</si>
  <si>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</si>
  <si>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</si>
  <si>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</si>
  <si>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</si>
  <si>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</si>
  <si>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</si>
  <si>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</si>
  <si>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</si>
  <si>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</si>
  <si>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</si>
  <si>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</si>
  <si>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</si>
  <si>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</si>
  <si>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</si>
  <si>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</si>
  <si>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</si>
  <si>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</si>
  <si>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</si>
  <si>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</si>
  <si>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</si>
  <si>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</si>
  <si>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</si>
  <si>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</si>
  <si>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</si>
  <si>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</si>
  <si>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</si>
  <si>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</si>
  <si>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</si>
  <si>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</si>
  <si>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</si>
  <si>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</si>
  <si>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</si>
  <si>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</si>
  <si>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</si>
  <si>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</si>
  <si>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</si>
  <si>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</si>
  <si>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</si>
  <si>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</si>
  <si>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</si>
  <si>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</si>
  <si>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</si>
  <si>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</si>
  <si>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</si>
  <si>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</si>
  <si>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</si>
  <si>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</si>
  <si>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</si>
  <si>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</si>
  <si>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</si>
  <si>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</si>
  <si>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</si>
  <si>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</si>
  <si>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</si>
  <si>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</si>
  <si>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</si>
  <si>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</si>
  <si>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</si>
  <si>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</si>
  <si>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</si>
  <si>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</si>
  <si>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</si>
  <si>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</si>
  <si>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</si>
  <si>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</si>
  <si>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</si>
  <si>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</si>
  <si>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</si>
  <si>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</si>
  <si>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</si>
  <si>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</si>
  <si>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</si>
  <si>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</si>
  <si>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</si>
  <si>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</si>
  <si>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</si>
  <si>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</si>
  <si>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</si>
  <si>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</si>
  <si>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</si>
  <si>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</si>
  <si>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</si>
  <si>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</si>
  <si>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</si>
  <si>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</si>
  <si>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</si>
  <si>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</si>
  <si>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</si>
  <si>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</si>
  <si>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</si>
  <si>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</si>
  <si>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</si>
  <si>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</si>
  <si>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</si>
  <si>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</si>
  <si>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</si>
  <si>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</si>
  <si>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</si>
  <si>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</si>
  <si>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</si>
  <si>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</si>
  <si>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</si>
  <si>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</si>
  <si>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</si>
  <si>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</si>
  <si>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</si>
  <si>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</si>
  <si>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</si>
  <si>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</si>
  <si>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</si>
  <si>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</si>
  <si>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</si>
  <si>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</si>
  <si>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</si>
  <si>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</si>
  <si>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</si>
  <si>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</si>
  <si>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</si>
  <si>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</si>
  <si>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</si>
  <si>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</si>
  <si>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</si>
  <si>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</si>
  <si>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</si>
  <si>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</si>
  <si>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</si>
  <si>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</si>
  <si>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</si>
  <si>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</si>
  <si>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</si>
  <si>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</si>
  <si>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</si>
  <si>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</si>
  <si>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</si>
  <si>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</si>
  <si>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</si>
  <si>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</si>
  <si>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</si>
  <si>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</si>
  <si>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</si>
  <si>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</si>
  <si>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</si>
  <si>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</si>
  <si>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</si>
  <si>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</si>
  <si>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</si>
  <si>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</si>
  <si>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</si>
  <si>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</si>
  <si>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</si>
  <si>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</si>
  <si>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</si>
  <si>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</si>
  <si>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</si>
  <si>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</si>
  <si>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</si>
  <si>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</si>
  <si>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</si>
  <si>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</si>
  <si>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</si>
  <si>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</si>
  <si>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</si>
  <si>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</si>
  <si>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</si>
  <si>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</si>
  <si>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</si>
  <si>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</si>
  <si>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</si>
  <si>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</si>
  <si>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</si>
  <si>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</si>
  <si>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</si>
  <si>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</si>
  <si>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</si>
  <si>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</si>
  <si>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</si>
  <si>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</si>
  <si>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</si>
  <si>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</si>
  <si>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</si>
  <si>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</si>
  <si>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</si>
  <si>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</si>
  <si>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</si>
  <si>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</si>
  <si>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</si>
  <si>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</si>
  <si>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</si>
  <si>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</si>
  <si>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</si>
  <si>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</si>
  <si>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</si>
  <si>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</si>
  <si>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</si>
  <si>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</si>
  <si>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</si>
  <si>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</si>
  <si>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</si>
  <si>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</si>
  <si>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</si>
  <si>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</si>
  <si>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</si>
  <si>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</si>
  <si>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</si>
  <si>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</si>
  <si>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</si>
  <si>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</si>
  <si>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</si>
  <si>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</si>
  <si>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</si>
  <si>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</si>
  <si>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</si>
  <si>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</si>
  <si>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</si>
  <si>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</si>
  <si>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</si>
  <si>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</si>
  <si>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</si>
  <si>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</si>
  <si>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</si>
  <si>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</si>
  <si>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</si>
  <si>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</si>
  <si>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</si>
  <si>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</si>
  <si>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</si>
  <si>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</si>
  <si>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</si>
  <si>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</si>
  <si>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</si>
  <si>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</si>
  <si>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</si>
  <si>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</si>
  <si>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</si>
  <si>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</si>
  <si>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</si>
  <si>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</si>
  <si>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</si>
  <si>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</si>
  <si>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</si>
  <si>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</si>
  <si>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</si>
  <si>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</si>
  <si>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</si>
  <si>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</si>
  <si>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</si>
  <si>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</si>
  <si>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</si>
  <si>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</si>
  <si>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</si>
  <si>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</si>
  <si>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</si>
  <si>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</si>
  <si>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</si>
  <si>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</si>
  <si>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</si>
  <si>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</si>
  <si>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</si>
  <si>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</si>
  <si>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</si>
  <si>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</si>
  <si>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</si>
  <si>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</si>
  <si>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</si>
  <si>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</si>
  <si>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</si>
  <si>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</si>
  <si>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</si>
  <si>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</si>
  <si>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</si>
  <si>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</si>
  <si>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</si>
  <si>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</si>
  <si>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</si>
  <si>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</si>
  <si>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</si>
  <si>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</si>
  <si>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</si>
  <si>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</si>
  <si>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</si>
  <si>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</si>
  <si>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</si>
  <si>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</si>
  <si>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</si>
  <si>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</si>
  <si>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</si>
  <si>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</si>
  <si>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</si>
  <si>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</si>
  <si>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</si>
  <si>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</si>
  <si>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</si>
  <si>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</si>
  <si>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</si>
  <si>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</si>
  <si>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</si>
  <si>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</si>
  <si>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</si>
  <si>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</si>
  <si>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</si>
  <si>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</si>
  <si>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</si>
  <si>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</si>
  <si>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</si>
  <si>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</si>
  <si>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</si>
  <si>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</si>
  <si>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</si>
  <si>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</si>
  <si>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</si>
  <si>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</si>
  <si>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</si>
  <si>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</si>
  <si>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</si>
  <si>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</si>
  <si>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</si>
  <si>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</si>
  <si>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</si>
  <si>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</si>
  <si>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</si>
  <si>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</si>
  <si>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</si>
  <si>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</si>
  <si>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</si>
  <si>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</si>
  <si>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</si>
  <si>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</si>
  <si>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</si>
  <si>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</si>
  <si>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</si>
  <si>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</si>
  <si>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</si>
  <si>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</si>
  <si>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</si>
  <si>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</si>
  <si>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</si>
  <si>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</si>
  <si>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</si>
  <si>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</si>
  <si>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</si>
  <si>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</si>
  <si>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</si>
  <si>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</si>
  <si>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</si>
  <si>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</si>
  <si>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</si>
  <si>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</si>
  <si>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</si>
  <si>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</si>
  <si>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</si>
  <si>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</si>
  <si>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</si>
  <si>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</si>
  <si>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</si>
  <si>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</si>
  <si>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</si>
  <si>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</si>
  <si>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</si>
  <si>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</si>
  <si>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</si>
  <si>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</si>
  <si>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</si>
  <si>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</si>
  <si>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</si>
  <si>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</si>
  <si>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</si>
  <si>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</si>
  <si>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</si>
  <si>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</si>
  <si>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</si>
  <si>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</si>
  <si>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</si>
  <si>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</si>
  <si>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</si>
  <si>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</si>
  <si>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</si>
  <si>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</si>
  <si>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</si>
  <si>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</si>
  <si>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</si>
  <si>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</si>
  <si>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</si>
  <si>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</si>
  <si>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</si>
  <si>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</si>
  <si>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</si>
  <si>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</si>
  <si>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</si>
  <si>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</si>
  <si>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</si>
  <si>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</si>
  <si>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</si>
  <si>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</si>
  <si>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</si>
  <si>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</si>
  <si>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</si>
  <si>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</si>
  <si>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</si>
  <si>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</si>
  <si>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</si>
  <si>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</si>
  <si>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</si>
  <si>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</si>
  <si>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</si>
  <si>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</si>
  <si>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</si>
  <si>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</si>
  <si>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</si>
  <si>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</si>
  <si>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</si>
  <si>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</si>
  <si>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</si>
  <si>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</si>
  <si>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</si>
  <si>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</si>
  <si>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</si>
  <si>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</si>
  <si>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</si>
  <si>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</si>
  <si>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</si>
  <si>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</si>
  <si>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</si>
  <si>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</si>
  <si>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</si>
  <si>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</si>
  <si>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</si>
  <si>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</si>
  <si>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</si>
  <si>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</si>
  <si>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</si>
  <si>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</si>
  <si>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</si>
  <si>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</si>
  <si>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</si>
  <si>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</si>
  <si>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</si>
  <si>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</si>
  <si>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</si>
  <si>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</si>
  <si>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</si>
  <si>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</si>
  <si>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</si>
  <si>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</si>
  <si>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</si>
  <si>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</si>
  <si>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</si>
  <si>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</si>
  <si>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</si>
  <si>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</si>
  <si>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</si>
  <si>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</si>
  <si>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</si>
  <si>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</si>
  <si>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</si>
  <si>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</si>
  <si>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</si>
  <si>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</si>
  <si>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</si>
  <si>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</si>
  <si>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</si>
  <si>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</si>
  <si>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</si>
  <si>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</si>
  <si>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</si>
  <si>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</si>
  <si>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</si>
  <si>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</si>
  <si>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</si>
  <si>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</si>
  <si>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</si>
  <si>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</si>
  <si>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</si>
  <si>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</si>
  <si>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</si>
  <si>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</si>
  <si>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</si>
  <si>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</si>
  <si>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</si>
  <si>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</si>
  <si>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</si>
  <si>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</si>
  <si>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</si>
  <si>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</si>
  <si>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</si>
  <si>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</si>
  <si>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</si>
  <si>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</si>
  <si>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</si>
  <si>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</si>
  <si>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</si>
  <si>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</si>
  <si>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</si>
  <si>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</si>
  <si>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</si>
  <si>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</si>
  <si>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</si>
  <si>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</si>
  <si>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</si>
  <si>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</si>
  <si>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</si>
  <si>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</si>
  <si>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</si>
  <si>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</si>
  <si>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</si>
  <si>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</si>
  <si>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</si>
  <si>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</si>
  <si>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</si>
  <si>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</si>
  <si>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</si>
  <si>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</si>
  <si>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</si>
  <si>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</si>
  <si>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</si>
  <si>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</si>
  <si>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</si>
  <si>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</si>
  <si>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</si>
  <si>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</si>
  <si>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</si>
  <si>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</si>
  <si>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</si>
  <si>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</si>
  <si>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</si>
  <si>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</si>
  <si>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</si>
  <si>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</si>
  <si>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</si>
  <si>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</si>
  <si>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</si>
  <si>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</si>
  <si>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</si>
  <si>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</si>
  <si>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</si>
  <si>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</si>
  <si>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</si>
  <si>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</si>
  <si>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</si>
  <si>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</si>
  <si>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</si>
  <si>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</si>
  <si>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</si>
  <si>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</si>
  <si>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</si>
  <si>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</si>
  <si>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</si>
  <si>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</si>
  <si>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</si>
  <si>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</si>
  <si>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</si>
  <si>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</si>
  <si>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</si>
  <si>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</si>
  <si>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</si>
  <si>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</si>
  <si>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</si>
  <si>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</si>
  <si>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</si>
  <si>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</si>
  <si>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</si>
  <si>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</si>
  <si>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</si>
  <si>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</si>
  <si>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</si>
  <si>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</si>
  <si>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</si>
  <si>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</si>
  <si>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</si>
  <si>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</si>
  <si>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</si>
  <si>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</si>
  <si>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</si>
  <si>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</si>
  <si>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</si>
  <si>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</si>
  <si>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</si>
  <si>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</si>
  <si>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</si>
  <si>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</si>
  <si>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</si>
  <si>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</si>
  <si>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</si>
  <si>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</si>
  <si>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</si>
  <si>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</si>
  <si>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</si>
  <si>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</si>
  <si>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</si>
  <si>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</si>
  <si>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</si>
  <si>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</si>
  <si>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</si>
  <si>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</si>
  <si>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</si>
  <si>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</si>
  <si>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</si>
  <si>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</si>
  <si>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</si>
  <si>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</si>
  <si>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</si>
  <si>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</si>
  <si>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</si>
  <si>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</si>
  <si>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</si>
  <si>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</si>
  <si>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</si>
  <si>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</si>
  <si>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</si>
  <si>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</si>
  <si>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</si>
  <si>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</si>
  <si>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</si>
  <si>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</si>
  <si>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</si>
  <si>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</si>
  <si>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</si>
  <si>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</si>
  <si>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</si>
  <si>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</si>
  <si>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</si>
  <si>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</si>
  <si>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</si>
  <si>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</si>
  <si>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</si>
  <si>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</si>
  <si>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</si>
  <si>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</si>
  <si>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</si>
  <si>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</si>
  <si>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</si>
  <si>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</si>
  <si>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</si>
  <si>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</si>
  <si>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</si>
  <si>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</si>
  <si>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</si>
  <si>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</si>
  <si>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</si>
  <si>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</si>
  <si>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</si>
  <si>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</si>
  <si>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</si>
  <si>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</si>
  <si>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</si>
  <si>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</si>
  <si>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</si>
  <si>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</si>
  <si>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</si>
  <si>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</si>
  <si>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</si>
  <si>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</si>
  <si>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</si>
  <si>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</si>
  <si>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</si>
  <si>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</si>
  <si>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</si>
  <si>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</si>
  <si>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</si>
  <si>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</si>
  <si>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</si>
  <si>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</si>
  <si>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</si>
  <si>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</si>
  <si>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</si>
  <si>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</si>
  <si>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</si>
  <si>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</si>
  <si>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</si>
  <si>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</si>
  <si>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</si>
  <si>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</si>
  <si>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</si>
  <si>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</si>
  <si>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</si>
  <si>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</si>
  <si>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</si>
  <si>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</si>
  <si>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</si>
  <si>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</si>
  <si>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</si>
  <si>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</si>
  <si>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</si>
  <si>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</si>
  <si>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</si>
  <si>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</si>
  <si>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</si>
  <si>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</si>
  <si>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</si>
  <si>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</si>
  <si>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</si>
  <si>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</si>
  <si>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</si>
  <si>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</si>
  <si>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</si>
  <si>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</si>
  <si>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</si>
  <si>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</si>
  <si>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</si>
  <si>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</si>
  <si>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</si>
  <si>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</si>
  <si>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</si>
  <si>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</si>
  <si>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</si>
  <si>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</si>
  <si>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</si>
  <si>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</si>
  <si>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</si>
  <si>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</si>
  <si>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</si>
  <si>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</si>
  <si>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</si>
  <si>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</si>
  <si>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</si>
  <si>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</si>
  <si>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</si>
  <si>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</si>
  <si>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</si>
  <si>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</si>
  <si>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</si>
  <si>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</si>
  <si>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</si>
  <si>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</si>
  <si>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</si>
  <si>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</si>
  <si>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</si>
  <si>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</si>
  <si>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</si>
  <si>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</si>
  <si>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</si>
  <si>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</si>
  <si>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</si>
  <si>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</si>
  <si>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</si>
  <si>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</si>
  <si>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</si>
  <si>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</si>
  <si>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</si>
  <si>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</si>
  <si>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</si>
  <si>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</si>
  <si>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</si>
  <si>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</si>
  <si>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</si>
  <si>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</si>
  <si>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</si>
  <si>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</si>
  <si>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</si>
  <si>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</si>
  <si>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</si>
  <si>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</si>
  <si>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</si>
  <si>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</si>
  <si>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</si>
  <si>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</si>
  <si>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</si>
  <si>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</si>
  <si>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</si>
  <si>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</si>
  <si>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</si>
  <si>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</si>
  <si>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</si>
  <si>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</si>
  <si>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</si>
  <si>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</si>
  <si>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</si>
  <si>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</si>
  <si>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</si>
  <si>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</si>
  <si>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</si>
  <si>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</si>
  <si>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</si>
  <si>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</si>
  <si>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</si>
  <si>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</si>
  <si>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</si>
  <si>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</si>
  <si>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</si>
  <si>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</si>
  <si>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</si>
  <si>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</si>
  <si>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</si>
  <si>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</si>
  <si>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</si>
  <si>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</si>
  <si>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</si>
  <si>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</si>
  <si>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</si>
  <si>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</si>
  <si>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</si>
  <si>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</si>
  <si>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</si>
  <si>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</si>
  <si>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</si>
  <si>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</si>
  <si>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</si>
  <si>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</si>
  <si>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</si>
  <si>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</si>
  <si>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</si>
  <si>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</si>
  <si>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</si>
  <si>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</si>
  <si>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</si>
  <si>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</si>
  <si>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</si>
  <si>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</si>
  <si>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</si>
  <si>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</si>
  <si>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</si>
  <si>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</si>
  <si>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</si>
  <si>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</si>
  <si>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</si>
  <si>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</si>
  <si>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</si>
  <si>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</si>
  <si>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</si>
  <si>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</si>
  <si>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</si>
  <si>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</si>
  <si>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</si>
  <si>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</si>
  <si>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</si>
  <si>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</si>
  <si>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</si>
  <si>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</si>
  <si>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</si>
  <si>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</si>
  <si>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</si>
  <si>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</si>
  <si>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</si>
  <si>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</si>
  <si>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</si>
  <si>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</si>
  <si>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</si>
  <si>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</si>
  <si>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</si>
  <si>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</si>
  <si>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</si>
  <si>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</si>
  <si>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</si>
  <si>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</si>
  <si>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</si>
  <si>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</si>
  <si>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</si>
  <si>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</si>
  <si>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</si>
  <si>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</si>
  <si>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</si>
  <si>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</si>
  <si>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</si>
  <si>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</si>
  <si>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</si>
  <si>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</si>
  <si>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</si>
  <si>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</si>
  <si>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</si>
  <si>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</si>
  <si>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</si>
  <si>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</si>
  <si>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</si>
  <si>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</si>
  <si>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</si>
  <si>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</si>
  <si>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</si>
  <si>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</si>
  <si>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</si>
  <si>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</si>
  <si>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</si>
  <si>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</si>
  <si>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</si>
  <si>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</si>
  <si>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</si>
  <si>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</si>
  <si>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</si>
  <si>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</si>
  <si>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</si>
  <si>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</si>
  <si>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</si>
  <si>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</si>
  <si>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</si>
  <si>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</si>
  <si>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</si>
  <si>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</si>
  <si>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</si>
  <si>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</si>
  <si>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</si>
  <si>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</si>
  <si>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</si>
  <si>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</si>
  <si>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</si>
  <si>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</si>
  <si>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</si>
  <si>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</si>
  <si>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</si>
  <si>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</si>
  <si>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</si>
  <si>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</si>
  <si>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</si>
  <si>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</si>
  <si>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</si>
  <si>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</si>
  <si>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</si>
  <si>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</si>
  <si>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</si>
  <si>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</si>
  <si>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</si>
  <si>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</si>
  <si>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</si>
  <si>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</si>
  <si>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</si>
  <si>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</si>
  <si>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</si>
  <si>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</si>
  <si>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</si>
  <si>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</si>
  <si>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</si>
  <si>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</si>
  <si>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</si>
  <si>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</si>
  <si>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</si>
  <si>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</si>
  <si>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</si>
  <si>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</si>
  <si>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</si>
  <si>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</si>
  <si>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</si>
  <si>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</si>
  <si>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</si>
  <si>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</si>
  <si>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</si>
  <si>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</si>
  <si>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</si>
  <si>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</si>
  <si>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</si>
  <si>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</si>
  <si>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</si>
  <si>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</si>
  <si>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</si>
  <si>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</si>
  <si>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</si>
  <si>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</si>
  <si>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</si>
  <si>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</si>
  <si>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</si>
  <si>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</si>
  <si>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</si>
  <si>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</si>
  <si>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</si>
  <si>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</si>
  <si>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</si>
  <si>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</si>
  <si>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</si>
  <si>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</si>
  <si>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</si>
  <si>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</si>
  <si>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</si>
  <si>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</si>
  <si>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</si>
  <si>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</si>
  <si>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</si>
  <si>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</si>
  <si>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</si>
  <si>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</si>
  <si>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</si>
  <si>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</si>
  <si>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</si>
  <si>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</si>
  <si>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</si>
  <si>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</si>
  <si>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</si>
  <si>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</si>
  <si>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</si>
  <si>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</si>
  <si>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</si>
  <si>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</si>
  <si>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</si>
  <si>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</si>
  <si>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</si>
  <si>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</si>
  <si>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</si>
  <si>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</si>
  <si>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</si>
  <si>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</si>
  <si>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</si>
  <si>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</si>
  <si>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</si>
  <si>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</si>
  <si>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</si>
  <si>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</si>
  <si>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</si>
  <si>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</si>
  <si>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</si>
  <si>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</si>
  <si>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</si>
  <si>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</si>
  <si>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</si>
  <si>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</si>
  <si>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</si>
  <si>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</si>
  <si>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</si>
  <si>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</si>
  <si>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</si>
  <si>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</si>
  <si>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</si>
  <si>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</si>
  <si>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</si>
  <si>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</si>
  <si>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</si>
  <si>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</si>
  <si>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</si>
  <si>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</si>
  <si>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ZAC-1</t>
  </si>
  <si>
    <t>TP pronto 08h08 / alterado programação para km78+200 via 1.  Realizado intervalo das 08h42 até 10h12 / 2º faixa das 11h35 até 13h05.</t>
  </si>
  <si>
    <t>3 (lucas/Francisco/Navas)</t>
  </si>
  <si>
    <t>Cancelado CCO.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</si>
  <si>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</si>
  <si>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</si>
  <si>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</si>
  <si>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</si>
  <si>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Alterado programação para km 200+800 ao km202+900 via 2. TP pronto 08h36 / Sem oportunidade de faixa</t>
  </si>
  <si>
    <t>TP pronto 10h00/ Sem oportunidade de faixa</t>
  </si>
  <si>
    <t>TP pronto 09h31 / Sem Oportunidade de faixa</t>
  </si>
  <si>
    <t>ZKWZLU</t>
  </si>
  <si>
    <t>Bloco de via (ABERTURA DO INTERVALO COM W60 NO KM 106)</t>
  </si>
  <si>
    <t>Em intervalo das 10h16 até 13h16</t>
  </si>
  <si>
    <t>Realizado intervalo das 10h16 até 13h16</t>
  </si>
  <si>
    <t>MC1 09h02 / Em intervalo</t>
  </si>
  <si>
    <t>MC1 09h02 / Realizado intervalo.</t>
  </si>
  <si>
    <t xml:space="preserve">TP pronto 09h00 / Em intervalo das 10h13 até 13h13 / </t>
  </si>
  <si>
    <t xml:space="preserve">TP pronto 09h00 / Realizado  intervalo das 10h13 até 13h13 / </t>
  </si>
  <si>
    <t>Descarga de tampão km 106 após segue para ZEM</t>
  </si>
  <si>
    <t>MC1 09h16 / Em intervalo das 10h16 até 13h16</t>
  </si>
  <si>
    <t>MC1 09h16 / Realizado intervalo das 10h16 até 13h16</t>
  </si>
  <si>
    <t xml:space="preserve">Substiuição de trilho </t>
  </si>
  <si>
    <t xml:space="preserve">TP pronto 09h00 / Realizado intervalo das 10h13 até 13h13 /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</si>
  <si>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</si>
  <si>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</si>
  <si>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</si>
  <si>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</si>
  <si>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</si>
  <si>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</si>
  <si>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</si>
  <si>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</si>
  <si>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</si>
  <si>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</si>
  <si>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MC1 07h07 / Realizado deslocamento das turmas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</si>
  <si>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</si>
  <si>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</si>
  <si>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</si>
  <si>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</si>
  <si>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</si>
  <si>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</si>
  <si>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</si>
  <si>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</si>
  <si>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</si>
  <si>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 xml:space="preserve">TP pronto 09h00 / Aguardando confirmar cauda do L46 / </t>
  </si>
  <si>
    <t>TP pronto 09h00 / Sem oportunidade de faixa</t>
  </si>
  <si>
    <t>TP pronto 08h37 / Intervalo das 10h39 até 12h09</t>
  </si>
  <si>
    <t>TP pronto 08h37 / Realizado Intervalo das 10h39 até 12h09</t>
  </si>
  <si>
    <t>TP pronto 08h22 / Intervalo das 10h39 até 12h09</t>
  </si>
  <si>
    <t>TP pronto 08h22 / Realizado Intervalo das 10h39 até 12h09</t>
  </si>
  <si>
    <t>ZEM-2</t>
  </si>
  <si>
    <t>ZAC-ZEM</t>
  </si>
  <si>
    <t>ZACZEM</t>
  </si>
  <si>
    <t xml:space="preserve">Deslocamento </t>
  </si>
  <si>
    <t>1 (Lucas)</t>
  </si>
  <si>
    <t>Josenilton</t>
  </si>
  <si>
    <t>ZEV-1</t>
  </si>
  <si>
    <t>ZEM-ZEV</t>
  </si>
  <si>
    <t>ZEMZEV</t>
  </si>
  <si>
    <t>1121101/1131121</t>
  </si>
  <si>
    <t>Substiuição de jacaré (Obs: retirada de restrição de inversão de rota)</t>
  </si>
  <si>
    <t>ZRX-ZTT</t>
  </si>
  <si>
    <t>ZRXZTT</t>
  </si>
  <si>
    <t>Sperry</t>
  </si>
  <si>
    <t>ZEM130-2</t>
  </si>
  <si>
    <t>130ZYQW/ZEM2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</si>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</sst>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2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S499" activePane="topRight" state="frozen"/>
      <selection pane="topRight" activeCell="AB507" sqref="S504:AB50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37" t="s">
        <v>953</v>
      </c>
      <c r="C1" s="238"/>
      <c r="D1" s="238"/>
      <c r="E1" s="3"/>
      <c r="F1" s="237" t="s">
        <v>954</v>
      </c>
      <c r="G1" s="238"/>
      <c r="H1" s="239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38"/>
      <c r="AG1" s="240"/>
      <c r="AH1" s="5"/>
      <c r="AI1" s="214" t="s">
        <v>955</v>
      </c>
      <c r="AJ1" s="215"/>
      <c r="AK1" s="215"/>
      <c r="AL1" s="215"/>
      <c r="AM1" s="216"/>
      <c r="AN1" s="217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5"/>
      <c r="BF1" s="218"/>
      <c r="BG1" s="5"/>
      <c r="BH1" s="219" t="s">
        <v>956</v>
      </c>
      <c r="BI1" s="220"/>
      <c r="BJ1" s="220"/>
      <c r="BK1" s="221"/>
      <c r="BL1" s="5"/>
      <c r="BM1" s="211" t="s">
        <v>957</v>
      </c>
      <c r="BN1" s="212"/>
      <c r="BO1" s="212"/>
      <c r="BP1" s="212"/>
      <c r="BQ1" s="212"/>
      <c r="BR1" s="212"/>
      <c r="BS1" s="213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14" t="s">
        <v>958</v>
      </c>
      <c r="AJ2" s="215"/>
      <c r="AK2" s="215"/>
      <c r="AL2" s="215"/>
      <c r="AM2" s="216"/>
      <c r="AN2" s="217"/>
      <c r="AO2" s="215"/>
      <c r="AP2" s="215"/>
      <c r="AQ2" s="218"/>
      <c r="AR2" s="6"/>
      <c r="AS2" s="214" t="s">
        <v>961</v>
      </c>
      <c r="AT2" s="215"/>
      <c r="AU2" s="215"/>
      <c r="AV2" s="215"/>
      <c r="AW2" s="215"/>
      <c r="AX2" s="215"/>
      <c r="AY2" s="218"/>
      <c r="AZ2" s="6"/>
      <c r="BA2" s="228" t="s">
        <v>962</v>
      </c>
      <c r="BB2" s="229"/>
      <c r="BC2" s="214" t="s">
        <v>959</v>
      </c>
      <c r="BD2" s="215"/>
      <c r="BE2" s="215"/>
      <c r="BF2" s="218"/>
      <c r="BG2" s="5"/>
      <c r="BH2" s="222"/>
      <c r="BI2" s="223"/>
      <c r="BJ2" s="223"/>
      <c r="BK2" s="224"/>
      <c r="BL2" s="5"/>
      <c r="BM2" s="225"/>
      <c r="BN2" s="226"/>
      <c r="BO2" s="226"/>
      <c r="BP2" s="226"/>
      <c r="BQ2" s="226"/>
      <c r="BR2" s="226"/>
      <c r="BS2" s="227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28" t="s">
        <v>963</v>
      </c>
      <c r="AJ3" s="229"/>
      <c r="AK3" s="228" t="s">
        <v>964</v>
      </c>
      <c r="AL3" s="234"/>
      <c r="AM3" s="235"/>
      <c r="AN3" s="236"/>
      <c r="AO3" s="234"/>
      <c r="AP3" s="234"/>
      <c r="AQ3" s="229"/>
      <c r="AR3" s="63"/>
      <c r="AS3" s="232" t="s">
        <v>970</v>
      </c>
      <c r="AT3" s="233"/>
      <c r="AU3" s="232" t="s">
        <v>971</v>
      </c>
      <c r="AV3" s="233"/>
      <c r="AW3" s="232" t="s">
        <v>972</v>
      </c>
      <c r="AX3" s="233"/>
      <c r="AY3" s="63" t="s">
        <v>973</v>
      </c>
      <c r="AZ3" s="63"/>
      <c r="BA3" s="230"/>
      <c r="BB3" s="231"/>
      <c r="BC3" s="228" t="s">
        <v>966</v>
      </c>
      <c r="BD3" s="234"/>
      <c r="BE3" s="234"/>
      <c r="BF3" s="229"/>
      <c r="BG3" s="62"/>
      <c r="BH3" s="222"/>
      <c r="BI3" s="223"/>
      <c r="BJ3" s="223"/>
      <c r="BK3" s="224"/>
      <c r="BL3" s="62"/>
      <c r="BM3" s="211" t="s">
        <v>974</v>
      </c>
      <c r="BN3" s="212"/>
      <c r="BO3" s="212"/>
      <c r="BP3" s="213"/>
      <c r="BQ3" s="211" t="s">
        <v>742</v>
      </c>
      <c r="BR3" s="212"/>
      <c r="BS3" s="213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">
        <v>1704</v>
      </c>
      <c r="AN501" s="104" t="s">
        <v>356</v>
      </c>
      <c r="AO501" s="104">
        <f>IF(BS_CONTROLE[[#This Row],[SUB]]=0, "-", BS_CONTROLE[[#This Row],[SUB]])</f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 t="shared" si="48"/>
        <v>0.12499999999999994</v>
      </c>
      <c r="AZ501" s="151"/>
      <c r="BA501" s="108">
        <v>2</v>
      </c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>
        <v>2</v>
      </c>
      <c r="BI501" s="17"/>
      <c r="BJ501" s="17" t="s">
        <v>1705</v>
      </c>
      <c r="BK501" s="18" t="s">
        <v>1705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1706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1707</v>
      </c>
      <c r="BK502" s="18" t="s">
        <v>1707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1707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1708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">
        <v>1246</v>
      </c>
      <c r="AN504" s="104" t="s">
        <v>104</v>
      </c>
      <c r="AO504" s="104">
        <f>IF(BS_CONTROLE[[#This Row],[SUB]]=0, "-", BS_CONTROLE[[#This Row],[SUB]])</f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 t="shared" si="48"/>
        <v>4.166666666666663E-2</v>
      </c>
      <c r="AZ504" s="151"/>
      <c r="BA504" s="108">
        <v>130</v>
      </c>
      <c r="BB504" s="10" t="str">
        <f>IFERROR(_xlfn.XLOOKUP(AI504, BS_ATIVIDADE[ATIVIDADE],BS_ATIVIDADE[UNIDADE] ), "*")</f>
        <v>Nº DE DORMENTES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>
        <v>2</v>
      </c>
      <c r="BI504" s="17"/>
      <c r="BJ504" s="17" t="s">
        <v>1709</v>
      </c>
      <c r="BK504" s="18" t="s">
        <v>1710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1711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">
        <v>103</v>
      </c>
      <c r="AN505" s="104" t="s">
        <v>245</v>
      </c>
      <c r="AO505" s="104">
        <f>IF(BS_CONTROLE[[#This Row],[SUB]]=0, "-", BS_CONTROLE[[#This Row],[SUB]])</f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 t="shared" si="48"/>
        <v>0</v>
      </c>
      <c r="AZ505" s="151"/>
      <c r="BA505" s="108">
        <v>0</v>
      </c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>
        <v>0</v>
      </c>
      <c r="BI505" s="17"/>
      <c r="BJ505" s="17" t="s">
        <v>1712</v>
      </c>
      <c r="BK505" s="18" t="s">
        <v>1712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1712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 t="shared" si="48"/>
        <v>0</v>
      </c>
      <c r="AZ506" s="151"/>
      <c r="BA506" s="108">
        <v>0</v>
      </c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>
        <v>0</v>
      </c>
      <c r="BI506" s="17"/>
      <c r="BJ506" s="17" t="s">
        <v>1713</v>
      </c>
      <c r="BK506" s="18" t="s">
        <v>1713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1713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 t="shared" si="48"/>
        <v>0</v>
      </c>
      <c r="AZ507" s="151"/>
      <c r="BA507" s="108">
        <v>0</v>
      </c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 t="shared" si="48"/>
        <v>0</v>
      </c>
      <c r="AZ508" s="151"/>
      <c r="BA508" s="108">
        <v>0</v>
      </c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 t="shared" si="48"/>
        <v>0</v>
      </c>
      <c r="AZ509" s="151"/>
      <c r="BA509" s="108">
        <v>0</v>
      </c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>
        <v>0</v>
      </c>
      <c r="BI509" s="17"/>
      <c r="BJ509" s="17" t="s">
        <v>1714</v>
      </c>
      <c r="BK509" s="18" t="s">
        <v>1714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1714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1715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1716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 t="shared" si="48"/>
        <v>0.12500000000000006</v>
      </c>
      <c r="AZ514" s="151"/>
      <c r="BA514" s="108">
        <v>1</v>
      </c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>
        <v>2</v>
      </c>
      <c r="BI514" s="17"/>
      <c r="BJ514" s="17" t="s">
        <v>1717</v>
      </c>
      <c r="BK514" s="18" t="s">
        <v>1718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6.9444444444444447E-4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 t="shared" si="48"/>
        <v>6.9444444444444447E-4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>
        <v>1</v>
      </c>
      <c r="BI515" s="17"/>
      <c r="BJ515" s="17" t="s">
        <v>1719</v>
      </c>
      <c r="BK515" s="18" t="s">
        <v>1720</v>
      </c>
      <c r="BL515" s="16"/>
      <c r="BM515" s="129"/>
      <c r="BN515" s="129"/>
      <c r="BO515" s="129"/>
      <c r="BP515" s="18"/>
      <c r="BQ515" s="12" t="str">
        <f t="shared" si="50"/>
        <v>Produção</v>
      </c>
      <c r="BR515" s="19">
        <f t="shared" si="51"/>
        <v>1</v>
      </c>
      <c r="BS515" s="19">
        <f t="shared" si="52"/>
        <v>0</v>
      </c>
      <c r="BT515" s="185" t="str">
        <f t="shared" si="53"/>
        <v/>
      </c>
    </row>
    <row r="516" spans="1:72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 t="shared" si="48"/>
        <v>6.9444444444444447E-4</v>
      </c>
      <c r="AZ516" s="151"/>
      <c r="BA516" s="108">
        <v>2</v>
      </c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>
        <v>2</v>
      </c>
      <c r="BI516" s="17"/>
      <c r="BJ516" s="17" t="s">
        <v>1721</v>
      </c>
      <c r="BK516" s="18" t="s">
        <v>1722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 t="shared" si="48"/>
        <v>6.9444444444444447E-4</v>
      </c>
      <c r="AZ517" s="151"/>
      <c r="BA517" s="108">
        <v>2</v>
      </c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>
        <v>2</v>
      </c>
      <c r="BI517" s="17"/>
      <c r="BJ517" s="17" t="s">
        <v>1721</v>
      </c>
      <c r="BK517" s="18" t="s">
        <v>1722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1723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 t="shared" si="48"/>
        <v>6.9444444444444447E-4</v>
      </c>
      <c r="AZ518" s="151"/>
      <c r="BA518" s="108">
        <v>1</v>
      </c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>
        <v>2</v>
      </c>
      <c r="BI518" s="17"/>
      <c r="BJ518" s="17" t="s">
        <v>1724</v>
      </c>
      <c r="BK518" s="18" t="s">
        <v>1725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1726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>
        <v>2</v>
      </c>
      <c r="BI519" s="17"/>
      <c r="BJ519" s="17" t="s">
        <v>1721</v>
      </c>
      <c r="BK519" s="18" t="s">
        <v>1727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1728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 t="shared" si="54"/>
        <v>0</v>
      </c>
      <c r="AZ521" s="151"/>
      <c r="BA521" s="108">
        <v>0</v>
      </c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>
        <v>0</v>
      </c>
      <c r="BI521" s="17"/>
      <c r="BJ521" s="17" t="s">
        <v>1707</v>
      </c>
      <c r="BK521" s="18" t="s">
        <v>1707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1707</v>
      </c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>CCOCirculaçãoIntervaloContrato</v>
      </c>
    </row>
    <row r="522" spans="1:72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 t="shared" si="54"/>
        <v>0</v>
      </c>
      <c r="AZ522" s="151"/>
      <c r="BA522" s="108">
        <v>0</v>
      </c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>
        <v>0</v>
      </c>
      <c r="BI522" s="17"/>
      <c r="BJ522" s="17" t="s">
        <v>1707</v>
      </c>
      <c r="BK522" s="18" t="s">
        <v>1707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1707</v>
      </c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>CCOCirculaçãoIntervaloContrato</v>
      </c>
    </row>
    <row r="523" spans="1:72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 t="shared" si="54"/>
        <v>0</v>
      </c>
      <c r="AZ523" s="151"/>
      <c r="BA523" s="108">
        <v>0</v>
      </c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>
        <v>0</v>
      </c>
      <c r="BI523" s="17"/>
      <c r="BJ523" s="17" t="s">
        <v>1707</v>
      </c>
      <c r="BK523" s="18" t="s">
        <v>1707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1707</v>
      </c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>CCOCirculaçãoIntervaloContrato</v>
      </c>
    </row>
    <row r="524" spans="1:72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 t="shared" si="54"/>
        <v>0</v>
      </c>
      <c r="AZ524" s="151"/>
      <c r="BA524" s="108">
        <v>0</v>
      </c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>
        <v>0</v>
      </c>
      <c r="BI524" s="17"/>
      <c r="BJ524" s="17" t="s">
        <v>1707</v>
      </c>
      <c r="BK524" s="18" t="s">
        <v>1707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1707</v>
      </c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>CCOCirculaçãoIntervaloContrato</v>
      </c>
    </row>
    <row r="525" spans="1:72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 t="shared" si="54"/>
        <v>0</v>
      </c>
      <c r="AZ525" s="151"/>
      <c r="BA525" s="108">
        <v>0</v>
      </c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>
        <v>0</v>
      </c>
      <c r="BI525" s="17"/>
      <c r="BJ525" s="17" t="s">
        <v>1707</v>
      </c>
      <c r="BK525" s="18" t="s">
        <v>1707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1707</v>
      </c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>CCOCirculaçãoIntervaloContrato</v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1729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1730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 t="shared" si="54"/>
        <v>0</v>
      </c>
      <c r="AZ527" s="151"/>
      <c r="BA527" s="108">
        <v>0</v>
      </c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>
        <v>0</v>
      </c>
      <c r="BI527" s="17"/>
      <c r="BJ527" s="17" t="s">
        <v>1707</v>
      </c>
      <c r="BK527" s="18" t="s">
        <v>1707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1707</v>
      </c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>CCOCirculaçãoIntervaloContrato</v>
      </c>
    </row>
    <row r="528" spans="1:72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1729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1731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 t="shared" si="54"/>
        <v>4.2361111111111127E-2</v>
      </c>
      <c r="AZ528" s="151"/>
      <c r="BA528" s="108">
        <v>1</v>
      </c>
      <c r="BB528" s="10" t="str">
        <f>IFERROR(_xlfn.XLOOKUP(AI528, BS_ATIVIDADE[ATIVIDADE],BS_ATIVIDADE[UNIDADE] ), "*")</f>
        <v>BINÁRIO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>
        <v>2</v>
      </c>
      <c r="BI528" s="17"/>
      <c r="BJ528" s="17" t="s">
        <v>1732</v>
      </c>
      <c r="BK528" s="18" t="s">
        <v>1733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6"/>
        <v>Produção</v>
      </c>
      <c r="BR528" s="19">
        <f t="shared" si="57"/>
        <v>61.000000000000021</v>
      </c>
      <c r="BS528" s="19">
        <f t="shared" si="58"/>
        <v>2E-3</v>
      </c>
      <c r="BT528" s="185" t="str">
        <f t="shared" si="59"/>
        <v>OKOK</v>
      </c>
    </row>
    <row r="529" spans="1:72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1734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 t="shared" si="54"/>
        <v>0</v>
      </c>
      <c r="AZ529" s="151"/>
      <c r="BA529" s="108">
        <v>0</v>
      </c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>
        <v>0</v>
      </c>
      <c r="BI529" s="17"/>
      <c r="BJ529" s="17" t="s">
        <v>1707</v>
      </c>
      <c r="BK529" s="18" t="s">
        <v>1707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1707</v>
      </c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>CCOCirculaçãoIntervaloContrato</v>
      </c>
    </row>
    <row r="530" spans="1:72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1735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 t="shared" si="54"/>
        <v>0</v>
      </c>
      <c r="AZ530" s="151"/>
      <c r="BA530" s="108">
        <v>0</v>
      </c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>
        <v>0</v>
      </c>
      <c r="BI530" s="17"/>
      <c r="BJ530" s="17" t="s">
        <v>1707</v>
      </c>
      <c r="BK530" s="18" t="s">
        <v>1707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1707</v>
      </c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>CCOCirculaçãoIntervaloContrato</v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1736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 t="shared" si="54"/>
        <v>4.166666666666663E-2</v>
      </c>
      <c r="AZ534" s="151"/>
      <c r="BA534" s="108">
        <v>1</v>
      </c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>
        <v>2</v>
      </c>
      <c r="BI534" s="17"/>
      <c r="BJ534" s="17" t="s">
        <v>1737</v>
      </c>
      <c r="BK534" s="18" t="s">
        <v>1738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6"/>
        <v>Intervalo</v>
      </c>
      <c r="BR534" s="19">
        <f t="shared" si="57"/>
        <v>0.99999999999999911</v>
      </c>
      <c r="BS534" s="19">
        <f t="shared" si="58"/>
        <v>1</v>
      </c>
      <c r="BT534" s="185" t="str">
        <f t="shared" si="59"/>
        <v>OKOK</v>
      </c>
    </row>
    <row r="535" spans="1:72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1739</v>
      </c>
      <c r="W535" s="149" t="s">
        <v>1740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 t="shared" si="54"/>
        <v>0</v>
      </c>
      <c r="AZ535" s="151"/>
      <c r="BA535" s="108">
        <v>0</v>
      </c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>
        <v>0</v>
      </c>
      <c r="BI535" s="17"/>
      <c r="BJ535" s="17" t="s">
        <v>1741</v>
      </c>
      <c r="BK535" s="18" t="s">
        <v>1742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1742</v>
      </c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>SuperExecução</v>
      </c>
    </row>
    <row r="536" spans="1:72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1743</v>
      </c>
      <c r="N536" s="126" t="s">
        <v>1744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1745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 t="shared" si="54"/>
        <v>0.125</v>
      </c>
      <c r="AZ536" s="151"/>
      <c r="BA536" s="108">
        <v>1</v>
      </c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>
        <v>2</v>
      </c>
      <c r="BI536" s="17"/>
      <c r="BJ536" s="17" t="s">
        <v>1746</v>
      </c>
      <c r="BK536" s="18" t="s">
        <v>1747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1747</v>
      </c>
      <c r="BQ536" s="12" t="str">
        <f t="shared" si="56"/>
        <v>Intervalo</v>
      </c>
      <c r="BR536" s="19">
        <f t="shared" si="57"/>
        <v>0.54545454545454553</v>
      </c>
      <c r="BS536" s="19">
        <f t="shared" si="58"/>
        <v>1</v>
      </c>
      <c r="BT536" s="185" t="str">
        <f t="shared" si="59"/>
        <v>CCOCirculaçãoIntervaloContrato</v>
      </c>
    </row>
    <row r="537" spans="1:72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">
        <v>337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 t="shared" si="54"/>
        <v>0</v>
      </c>
      <c r="AZ537" s="151"/>
      <c r="BA537" s="108">
        <v>0</v>
      </c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>
        <v>0</v>
      </c>
      <c r="BI537" s="17"/>
      <c r="BJ537" s="17" t="s">
        <v>1748</v>
      </c>
      <c r="BK537" s="18" t="s">
        <v>1749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1749</v>
      </c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>CCOCirculaçãoIntervaloOportunidade</v>
      </c>
    </row>
    <row r="538" spans="1:72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 t="shared" si="54"/>
        <v>6.25E-2</v>
      </c>
      <c r="AZ538" s="151"/>
      <c r="BA538" s="108">
        <v>45</v>
      </c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>
        <v>2</v>
      </c>
      <c r="BI538" s="17"/>
      <c r="BJ538" s="17" t="s">
        <v>1750</v>
      </c>
      <c r="BK538" s="18" t="s">
        <v>1751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6"/>
        <v>Aderente</v>
      </c>
      <c r="BR538" s="19">
        <f t="shared" si="57"/>
        <v>1.5</v>
      </c>
      <c r="BS538" s="19">
        <f t="shared" si="58"/>
        <v>4.5</v>
      </c>
      <c r="BT538" s="185" t="str">
        <f t="shared" si="59"/>
        <v>OKOK</v>
      </c>
    </row>
    <row r="539" spans="1:72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 t="shared" si="54"/>
        <v>6.25E-2</v>
      </c>
      <c r="AZ539" s="151"/>
      <c r="BA539" s="108">
        <v>3</v>
      </c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>
        <v>2</v>
      </c>
      <c r="BI539" s="17"/>
      <c r="BJ539" s="17" t="s">
        <v>1752</v>
      </c>
      <c r="BK539" s="18" t="s">
        <v>1753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6"/>
        <v>Aderente</v>
      </c>
      <c r="BR539" s="19">
        <f t="shared" si="57"/>
        <v>1</v>
      </c>
      <c r="BS539" s="19">
        <f t="shared" si="58"/>
        <v>3</v>
      </c>
      <c r="BT539" s="185" t="str">
        <f t="shared" si="59"/>
        <v>OKOK</v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>EXPANSÃO TURMA 146074</v>
      </c>
      <c r="B542" s="101">
        <v>46074</v>
      </c>
      <c r="C5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2" s="103" t="s">
        <v>594</v>
      </c>
      <c r="E542" s="155">
        <v>536</v>
      </c>
      <c r="F542" s="125" t="s">
        <v>654</v>
      </c>
      <c r="G542" s="140" t="str">
        <f>IF(D542="","*",VLOOKUP(F542,BS_ATIVIDADE[],3,FALSE))</f>
        <v>EXPANSÃO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542" s="105">
        <v>0.375</v>
      </c>
      <c r="P542" s="105">
        <v>6.25E-2</v>
      </c>
      <c r="Q542" s="104">
        <v>1</v>
      </c>
      <c r="R542" s="10" t="str">
        <f>IFERROR(_xlfn.XLOOKUP(F542, BS_ATIVIDADE[ATIVIDADE],BS_ATIVIDADE[UNIDADE] ), "*")</f>
        <v>Nº DE SOLDA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2" s="104" t="s">
        <v>1277</v>
      </c>
      <c r="W542" s="149" t="s">
        <v>1060</v>
      </c>
      <c r="X542" s="103" t="s">
        <v>421</v>
      </c>
      <c r="Y542" s="128"/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EXPANSÃO - SOLDA</v>
      </c>
      <c r="AJ542" s="9" t="str">
        <f>IF(BS_CONTROLE[[#This Row],[Atividade]]=0, "-", BS_CONTROLE[[#This Row],[Atividade]])</f>
        <v>EXPANSÃO - SOLDA</v>
      </c>
      <c r="AK542" s="31" t="str">
        <f>BS_CONTROLE[[#This Row],[Local - Partida]]</f>
        <v>-</v>
      </c>
      <c r="AL542" s="31" t="str">
        <f>BS_CONTROLE[[#This Row],[Local - Encerramento]]</f>
        <v>-</v>
      </c>
      <c r="AM542" s="104" t="str">
        <f>IF(BS_CONTROLE[[#This Row],[Entre - Estações]]=0, "-", BS_CONTROLE[[#This Row],[Entre - Estações]])</f>
        <v>ZCD</v>
      </c>
      <c r="AN542" s="104" t="str">
        <f>IF(BS_CONTROLE[[#This Row],[SB]]=0, "-", BS_CONTROLE[[#This Row],[SB]])</f>
        <v>ZCD1</v>
      </c>
      <c r="AO542" s="104">
        <f>IF(BS_CONTROLE[[#This Row],[SUB]]=0, "-", BS_CONTROLE[[#This Row],[SUB]])</f>
        <v>70</v>
      </c>
      <c r="AP542" s="104">
        <f>BS_CONTROLE[[#This Row],[KM - Inicio]]</f>
        <v>112.5</v>
      </c>
      <c r="AQ542" s="104">
        <f>BS_CONTROLE[[#This Row],[KM - Inicio]]</f>
        <v>112.5</v>
      </c>
      <c r="AR542" s="107"/>
      <c r="AS542" s="107"/>
      <c r="AT542" s="107"/>
      <c r="AU542" s="135"/>
      <c r="AV542" s="135"/>
      <c r="AW542" s="14"/>
      <c r="AX542" s="14"/>
      <c r="AY542" s="160">
        <f t="shared" si="54"/>
        <v>0</v>
      </c>
      <c r="AZ542" s="151"/>
      <c r="BA542" s="108"/>
      <c r="BB542" s="10" t="str">
        <f>IFERROR(_xlfn.XLOOKUP(AI542, BS_ATIVIDADE[ATIVIDADE],BS_ATIVIDADE[UNIDADE] ), "*")</f>
        <v>Nº DE SOLDA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Produção e Intervalo</v>
      </c>
      <c r="BR542" s="19">
        <f t="shared" si="57"/>
        <v>0</v>
      </c>
      <c r="BS542" s="19">
        <f t="shared" si="58"/>
        <v>0</v>
      </c>
      <c r="BT542" s="185" t="str">
        <f t="shared" si="59"/>
        <v/>
      </c>
    </row>
    <row r="543" spans="1:72" hidden="1">
      <c r="A543" s="47" t="str">
        <f t="shared" si="55"/>
        <v>KLECIO (TP-699)46074</v>
      </c>
      <c r="B543" s="101">
        <v>46074</v>
      </c>
      <c r="C5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3" s="103" t="s">
        <v>913</v>
      </c>
      <c r="E543" s="155"/>
      <c r="F543" s="125" t="s">
        <v>775</v>
      </c>
      <c r="G543" s="140" t="str">
        <f>IF(D543="","*",VLOOKUP(F543,BS_ATIVIDADE[],3,FALSE))</f>
        <v>SOLDA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1532</v>
      </c>
      <c r="N543" s="126" t="s">
        <v>1533</v>
      </c>
      <c r="O543" s="105">
        <v>0.375</v>
      </c>
      <c r="P543" s="105">
        <v>6.25E-2</v>
      </c>
      <c r="Q543" s="104">
        <v>1</v>
      </c>
      <c r="R543" s="10" t="str">
        <f>IFERROR(_xlfn.XLOOKUP(F543, BS_ATIVIDADE[ATIVIDADE],BS_ATIVIDADE[UNIDADE] ), "*")</f>
        <v>Nº DE SOLDA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43" s="104" t="s">
        <v>1059</v>
      </c>
      <c r="W543" s="149" t="s">
        <v>1060</v>
      </c>
      <c r="X543" s="103" t="s">
        <v>421</v>
      </c>
      <c r="Y543" s="128"/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PDM - SOLDA</v>
      </c>
      <c r="AJ543" s="9" t="str">
        <f>IF(BS_CONTROLE[[#This Row],[Atividade]]=0, "-", BS_CONTROLE[[#This Row],[Atividade]])</f>
        <v>PDM - SOLDA</v>
      </c>
      <c r="AK543" s="31" t="str">
        <f>BS_CONTROLE[[#This Row],[Local - Partida]]</f>
        <v>-</v>
      </c>
      <c r="AL543" s="31" t="str">
        <f>BS_CONTROLE[[#This Row],[Local - Encerramento]]</f>
        <v>-</v>
      </c>
      <c r="AM543" s="104" t="str">
        <f>IF(BS_CONTROLE[[#This Row],[Entre - Estações]]=0, "-", BS_CONTROLE[[#This Row],[Entre - Estações]])</f>
        <v>ZAC-S</v>
      </c>
      <c r="AN543" s="104" t="str">
        <f>IF(BS_CONTROLE[[#This Row],[SB]]=0, "-", BS_CONTROLE[[#This Row],[SB]])</f>
        <v>ZACS</v>
      </c>
      <c r="AO543" s="104">
        <f>IF(BS_CONTROLE[[#This Row],[SUB]]=0, "-", BS_CONTROLE[[#This Row],[SUB]])</f>
        <v>68</v>
      </c>
      <c r="AP543" s="104">
        <f>BS_CONTROLE[[#This Row],[KM - Inicio]]</f>
        <v>77.212999999999994</v>
      </c>
      <c r="AQ543" s="104">
        <f>BS_CONTROLE[[#This Row],[KM - Inicio]]</f>
        <v>77.212999999999994</v>
      </c>
      <c r="AR543" s="107"/>
      <c r="AS543" s="107"/>
      <c r="AT543" s="107"/>
      <c r="AU543" s="135"/>
      <c r="AV543" s="135"/>
      <c r="AW543" s="14"/>
      <c r="AX543" s="14"/>
      <c r="AY543" s="160">
        <f t="shared" si="54"/>
        <v>0</v>
      </c>
      <c r="AZ543" s="151"/>
      <c r="BA543" s="108"/>
      <c r="BB543" s="10" t="str">
        <f>IFERROR(_xlfn.XLOOKUP(AI543, BS_ATIVIDADE[ATIVIDADE],BS_ATIVIDADE[UNIDADE] ), "*")</f>
        <v>Nº DE SOLDA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Produção e Intervalo</v>
      </c>
      <c r="BR543" s="19">
        <f t="shared" si="57"/>
        <v>0</v>
      </c>
      <c r="BS543" s="19">
        <f t="shared" si="58"/>
        <v>0</v>
      </c>
      <c r="BT543" s="185" t="str">
        <f t="shared" si="59"/>
        <v/>
      </c>
    </row>
    <row r="544" spans="1:72" hidden="1">
      <c r="A544" s="47" t="str">
        <f t="shared" si="55"/>
        <v>V9546074</v>
      </c>
      <c r="B544" s="101">
        <v>46074</v>
      </c>
      <c r="C5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4" s="103" t="s">
        <v>818</v>
      </c>
      <c r="E544" s="155">
        <v>538</v>
      </c>
      <c r="F544" s="125" t="s">
        <v>607</v>
      </c>
      <c r="G544" s="140" t="str">
        <f>IF(D544="","*",VLOOKUP(F544,BS_ATIVIDADE[],3,FALSE))</f>
        <v>OUTROS</v>
      </c>
      <c r="H544" s="105" t="s">
        <v>1372</v>
      </c>
      <c r="I544" s="105" t="s">
        <v>1754</v>
      </c>
      <c r="J544" s="104">
        <v>70</v>
      </c>
      <c r="K544" s="104">
        <v>82</v>
      </c>
      <c r="L544" s="104" t="s">
        <v>593</v>
      </c>
      <c r="M544" s="126" t="s">
        <v>1755</v>
      </c>
      <c r="N544" s="126" t="s">
        <v>1756</v>
      </c>
      <c r="O544" s="105">
        <v>0.375</v>
      </c>
      <c r="P544" s="105">
        <v>4.1666666666666664E-2</v>
      </c>
      <c r="Q544" s="104">
        <v>1</v>
      </c>
      <c r="R544" s="10" t="str">
        <f>IFERROR(_xlfn.XLOOKUP(F544, BS_ATIVIDADE[ATIVIDADE],BS_ATIVIDADE[UNIDADE] ), "*")</f>
        <v>BINÁRIO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4" s="104" t="s">
        <v>1105</v>
      </c>
      <c r="W544" s="149" t="s">
        <v>1757</v>
      </c>
      <c r="X544" s="103" t="s">
        <v>421</v>
      </c>
      <c r="Y544" s="128"/>
      <c r="Z544" s="103"/>
      <c r="AA544" s="104" t="s">
        <v>1758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tr">
        <f>IF(BS_CONTROLE[[#This Row],[Atividade]]=0, "-", BS_CONTROLE[[#This Row],[Atividade]])</f>
        <v>DESLOCAMENTO</v>
      </c>
      <c r="AJ544" s="9" t="str">
        <f>IF(BS_CONTROLE[[#This Row],[Atividade]]=0, "-", BS_CONTROLE[[#This Row],[Atividade]])</f>
        <v>DESLOCAMENTO</v>
      </c>
      <c r="AK544" s="31" t="str">
        <f>BS_CONTROLE[[#This Row],[Local - Partida]]</f>
        <v>ZAC-2</v>
      </c>
      <c r="AL544" s="31" t="str">
        <f>BS_CONTROLE[[#This Row],[Local - Encerramento]]</f>
        <v>ZEM-2</v>
      </c>
      <c r="AM544" s="104" t="str">
        <f>IF(BS_CONTROLE[[#This Row],[Entre - Estações]]=0, "-", BS_CONTROLE[[#This Row],[Entre - Estações]])</f>
        <v>ZAC-ZEM</v>
      </c>
      <c r="AN544" s="104" t="str">
        <f>IF(BS_CONTROLE[[#This Row],[SB]]=0, "-", BS_CONTROLE[[#This Row],[SB]])</f>
        <v>ZACZEM</v>
      </c>
      <c r="AO544" s="104">
        <f>IF(BS_CONTROLE[[#This Row],[SUB]]=0, "-", BS_CONTROLE[[#This Row],[SUB]])</f>
        <v>70</v>
      </c>
      <c r="AP544" s="104">
        <f>BS_CONTROLE[[#This Row],[KM - Inicio]]</f>
        <v>82</v>
      </c>
      <c r="AQ544" s="104">
        <f>BS_CONTROLE[[#This Row],[KM - Inicio]]</f>
        <v>82</v>
      </c>
      <c r="AR544" s="107"/>
      <c r="AS544" s="107"/>
      <c r="AT544" s="107"/>
      <c r="AU544" s="135"/>
      <c r="AV544" s="135"/>
      <c r="AW544" s="14"/>
      <c r="AX544" s="14"/>
      <c r="AY544" s="160">
        <f t="shared" si="54"/>
        <v>0</v>
      </c>
      <c r="AZ544" s="151"/>
      <c r="BA544" s="108"/>
      <c r="BB544" s="10" t="str">
        <f>IFERROR(_xlfn.XLOOKUP(AI544, BS_ATIVIDADE[ATIVIDADE],BS_ATIVIDADE[UNIDADE] ), "*")</f>
        <v>BINÁRIO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Produção e Intervalo</v>
      </c>
      <c r="BR544" s="19">
        <f t="shared" si="57"/>
        <v>0</v>
      </c>
      <c r="BS544" s="19">
        <f t="shared" si="58"/>
        <v>0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>DANIEL (TP-647)46074</v>
      </c>
      <c r="B547" s="101">
        <v>46074</v>
      </c>
      <c r="C5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7" s="103" t="s">
        <v>867</v>
      </c>
      <c r="E547" s="155">
        <v>162</v>
      </c>
      <c r="F547" s="125" t="s">
        <v>775</v>
      </c>
      <c r="G547" s="140" t="str">
        <f>IF(D547="","*",VLOOKUP(F547,BS_ATIVIDADE[],3,FALSE))</f>
        <v>SOLDA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47" s="105">
        <v>0.375</v>
      </c>
      <c r="P547" s="105">
        <v>6.25E-2</v>
      </c>
      <c r="Q547" s="104">
        <v>1</v>
      </c>
      <c r="R547" s="10" t="str">
        <f>IFERROR(_xlfn.XLOOKUP(F547, BS_ATIVIDADE[ATIVIDADE],BS_ATIVIDADE[UNIDADE] ), "*")</f>
        <v>Nº DE SOLDA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7" s="104" t="s">
        <v>1217</v>
      </c>
      <c r="W547" s="149" t="s">
        <v>1060</v>
      </c>
      <c r="X547" s="103" t="s">
        <v>421</v>
      </c>
      <c r="Y547" s="128"/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PDM - SOLDA</v>
      </c>
      <c r="AJ547" s="9" t="str">
        <f>IF(BS_CONTROLE[[#This Row],[Atividade]]=0, "-", BS_CONTROLE[[#This Row],[Atividade]])</f>
        <v>PDM - SOLDA</v>
      </c>
      <c r="AK547" s="31" t="str">
        <f>BS_CONTROLE[[#This Row],[Local - Partida]]</f>
        <v>-</v>
      </c>
      <c r="AL547" s="31" t="str">
        <f>BS_CONTROLE[[#This Row],[Local - Encerramento]]</f>
        <v>-</v>
      </c>
      <c r="AM547" s="104" t="str">
        <f>IF(BS_CONTROLE[[#This Row],[Entre - Estações]]=0, "-", BS_CONTROLE[[#This Row],[Entre - Estações]])</f>
        <v>ZST</v>
      </c>
      <c r="AN547" s="104" t="str">
        <f>IF(BS_CONTROLE[[#This Row],[SB]]=0, "-", BS_CONTROLE[[#This Row],[SB]])</f>
        <v>ZST2</v>
      </c>
      <c r="AO547" s="104">
        <f>IF(BS_CONTROLE[[#This Row],[SUB]]=0, "-", BS_CONTROLE[[#This Row],[SUB]])</f>
        <v>56</v>
      </c>
      <c r="AP547" s="104">
        <f>BS_CONTROLE[[#This Row],[KM - Inicio]]</f>
        <v>208.7</v>
      </c>
      <c r="AQ547" s="104">
        <f>BS_CONTROLE[[#This Row],[KM - Inicio]]</f>
        <v>208.7</v>
      </c>
      <c r="AR547" s="107"/>
      <c r="AS547" s="107"/>
      <c r="AT547" s="107"/>
      <c r="AU547" s="135"/>
      <c r="AV547" s="135"/>
      <c r="AW547" s="14"/>
      <c r="AX547" s="14"/>
      <c r="AY547" s="160">
        <f t="shared" si="54"/>
        <v>0</v>
      </c>
      <c r="AZ547" s="151"/>
      <c r="BA547" s="108"/>
      <c r="BB547" s="10" t="str">
        <f>IFERROR(_xlfn.XLOOKUP(AI547, BS_ATIVIDADE[ATIVIDADE],BS_ATIVIDADE[UNIDADE] ), "*")</f>
        <v>Nº DE SOLDA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Produção e Intervalo</v>
      </c>
      <c r="BR547" s="19">
        <f t="shared" si="57"/>
        <v>0</v>
      </c>
      <c r="BS547" s="19">
        <f t="shared" si="58"/>
        <v>0</v>
      </c>
      <c r="BT547" s="185" t="str">
        <f t="shared" si="59"/>
        <v/>
      </c>
    </row>
    <row r="548" spans="1:72" hidden="1">
      <c r="A548" s="47" t="str">
        <f t="shared" si="55"/>
        <v>V9346074</v>
      </c>
      <c r="B548" s="101">
        <v>46074</v>
      </c>
      <c r="C5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8" s="103" t="s">
        <v>814</v>
      </c>
      <c r="E548" s="155">
        <v>162</v>
      </c>
      <c r="F548" s="125" t="s">
        <v>698</v>
      </c>
      <c r="G548" s="140" t="str">
        <f>IF(D548="","*",VLOOKUP(F548,BS_ATIVIDADE[],3,FALSE))</f>
        <v>MECANIZAÇÃO - SOCADORA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8" s="105">
        <v>0.375</v>
      </c>
      <c r="P548" s="105">
        <v>8.3333333333333329E-2</v>
      </c>
      <c r="Q548" s="104">
        <v>1020</v>
      </c>
      <c r="R548" s="10" t="str">
        <f>IFERROR(_xlfn.XLOOKUP(F548, BS_ATIVIDADE[ATIVIDADE],BS_ATIVIDADE[UNIDADE] ), "*")</f>
        <v>M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8" s="104" t="s">
        <v>1109</v>
      </c>
      <c r="W548" s="149" t="s">
        <v>1661</v>
      </c>
      <c r="X548" s="103" t="s">
        <v>421</v>
      </c>
      <c r="Y548" s="128"/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tr">
        <f>IF(BS_CONTROLE[[#This Row],[Atividade]]=0, "-", BS_CONTROLE[[#This Row],[Atividade]])</f>
        <v>MECANIZAÇÃO - SOCADORA</v>
      </c>
      <c r="AJ548" s="9" t="str">
        <f>IF(BS_CONTROLE[[#This Row],[Atividade]]=0, "-", BS_CONTROLE[[#This Row],[Atividade]])</f>
        <v>MECANIZAÇÃO - SOCADORA</v>
      </c>
      <c r="AK548" s="31" t="str">
        <f>BS_CONTROLE[[#This Row],[Local - Partida]]</f>
        <v>ZYU1</v>
      </c>
      <c r="AL548" s="31" t="str">
        <f>BS_CONTROLE[[#This Row],[Local - Encerramento]]</f>
        <v>ZYU1</v>
      </c>
      <c r="AM548" s="104" t="str">
        <f>IF(BS_CONTROLE[[#This Row],[Entre - Estações]]=0, "-", BS_CONTROLE[[#This Row],[Entre - Estações]])</f>
        <v>ZYU-ZST</v>
      </c>
      <c r="AN548" s="104" t="str">
        <f>IF(BS_CONTROLE[[#This Row],[SB]]=0, "-", BS_CONTROLE[[#This Row],[SB]])</f>
        <v>ZYU206</v>
      </c>
      <c r="AO548" s="104">
        <f>IF(BS_CONTROLE[[#This Row],[SUB]]=0, "-", BS_CONTROLE[[#This Row],[SUB]])</f>
        <v>56</v>
      </c>
      <c r="AP548" s="104">
        <f>BS_CONTROLE[[#This Row],[KM - Inicio]]</f>
        <v>204.4</v>
      </c>
      <c r="AQ548" s="104">
        <f>BS_CONTROLE[[#This Row],[KM - Inicio]]</f>
        <v>204.4</v>
      </c>
      <c r="AR548" s="107"/>
      <c r="AS548" s="107"/>
      <c r="AT548" s="107"/>
      <c r="AU548" s="135"/>
      <c r="AV548" s="135"/>
      <c r="AW548" s="14"/>
      <c r="AX548" s="14"/>
      <c r="AY548" s="160">
        <f t="shared" si="54"/>
        <v>0</v>
      </c>
      <c r="AZ548" s="151"/>
      <c r="BA548" s="108"/>
      <c r="BB548" s="10" t="str">
        <f>IFERROR(_xlfn.XLOOKUP(AI548, BS_ATIVIDADE[ATIVIDADE],BS_ATIVIDADE[UNIDADE] ), "*")</f>
        <v>M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Produção e Intervalo</v>
      </c>
      <c r="BR548" s="19">
        <f t="shared" si="57"/>
        <v>0</v>
      </c>
      <c r="BS548" s="19">
        <f t="shared" si="58"/>
        <v>0</v>
      </c>
      <c r="BT548" s="185" t="str">
        <f t="shared" si="59"/>
        <v/>
      </c>
    </row>
    <row r="549" spans="1:72" hidden="1">
      <c r="A549" s="47" t="str">
        <f t="shared" si="55"/>
        <v>ROGÉRIO (TP-730)46074</v>
      </c>
      <c r="B549" s="101">
        <v>46074</v>
      </c>
      <c r="C5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49" s="103" t="s">
        <v>937</v>
      </c>
      <c r="E549" s="155">
        <v>543</v>
      </c>
      <c r="F549" s="125" t="s">
        <v>779</v>
      </c>
      <c r="G549" s="140" t="str">
        <f>IF(D549="","*",VLOOKUP(F549,BS_ATIVIDADE[],3,FALSE))</f>
        <v>DORMENTE - SUBSTITUIÇÂO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49" s="105">
        <v>0.41666666666666669</v>
      </c>
      <c r="P549" s="105">
        <v>8.3333333333333329E-2</v>
      </c>
      <c r="Q549" s="104">
        <v>20</v>
      </c>
      <c r="R549" s="10" t="str">
        <f>IFERROR(_xlfn.XLOOKUP(F549, BS_ATIVIDADE[ATIVIDADE],BS_ATIVIDADE[UNIDADE] ), "*")</f>
        <v>Nº DE DORMENTES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9" s="104" t="s">
        <v>1179</v>
      </c>
      <c r="W549" s="149" t="s">
        <v>1075</v>
      </c>
      <c r="X549" s="103" t="s">
        <v>421</v>
      </c>
      <c r="Y549" s="128"/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PDM - SUBSTITUIÇÃO - DORMENTE</v>
      </c>
      <c r="AJ549" s="9" t="str">
        <f>IF(BS_CONTROLE[[#This Row],[Atividade]]=0, "-", BS_CONTROLE[[#This Row],[Atividade]])</f>
        <v>PDM - SUBSTITUIÇÃO - DORMENTE</v>
      </c>
      <c r="AK549" s="31" t="str">
        <f>BS_CONTROLE[[#This Row],[Local - Partida]]</f>
        <v>-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ZYU</v>
      </c>
      <c r="AN549" s="104" t="str">
        <f>IF(BS_CONTROLE[[#This Row],[SB]]=0, "-", BS_CONTROLE[[#This Row],[SB]])</f>
        <v>ZYU2</v>
      </c>
      <c r="AO549" s="104">
        <f>IF(BS_CONTROLE[[#This Row],[SUB]]=0, "-", BS_CONTROLE[[#This Row],[SUB]])</f>
        <v>56</v>
      </c>
      <c r="AP549" s="104">
        <f>BS_CONTROLE[[#This Row],[KM - Inicio]]</f>
        <v>202</v>
      </c>
      <c r="AQ549" s="104">
        <f>BS_CONTROLE[[#This Row],[KM - Inicio]]</f>
        <v>202</v>
      </c>
      <c r="AR549" s="107"/>
      <c r="AS549" s="107"/>
      <c r="AT549" s="107"/>
      <c r="AU549" s="135"/>
      <c r="AV549" s="135"/>
      <c r="AW549" s="14"/>
      <c r="AX549" s="14"/>
      <c r="AY549" s="160">
        <f t="shared" si="54"/>
        <v>0</v>
      </c>
      <c r="AZ549" s="151"/>
      <c r="BA549" s="108"/>
      <c r="BB549" s="10" t="str">
        <f>IFERROR(_xlfn.XLOOKUP(AI549, BS_ATIVIDADE[ATIVIDADE],BS_ATIVIDADE[UNIDADE] ), "*")</f>
        <v>Nº DE DORMENTES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Produção e Intervalo</v>
      </c>
      <c r="BR549" s="19">
        <f t="shared" si="57"/>
        <v>0</v>
      </c>
      <c r="BS549" s="19">
        <f t="shared" si="58"/>
        <v>0</v>
      </c>
      <c r="BT549" s="185" t="str">
        <f t="shared" si="59"/>
        <v/>
      </c>
    </row>
    <row r="550" spans="1:72" hidden="1">
      <c r="A550" s="47" t="str">
        <f t="shared" si="55"/>
        <v>ROBSON (TF-701)46074</v>
      </c>
      <c r="B550" s="101">
        <v>46074</v>
      </c>
      <c r="C5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0" s="103" t="s">
        <v>935</v>
      </c>
      <c r="E550" s="155">
        <v>310</v>
      </c>
      <c r="F550" s="125" t="s">
        <v>779</v>
      </c>
      <c r="G550" s="140" t="str">
        <f>IF(D550="","*",VLOOKUP(F550,BS_ATIVIDADE[],3,FALSE))</f>
        <v>DORMENTE - SUBSTITUIÇÂO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0" s="105">
        <v>0.375</v>
      </c>
      <c r="P550" s="105">
        <v>8.3333333333333329E-2</v>
      </c>
      <c r="Q550" s="104">
        <v>50</v>
      </c>
      <c r="R550" s="10" t="str">
        <f>IFERROR(_xlfn.XLOOKUP(F550, BS_ATIVIDADE[ATIVIDADE],BS_ATIVIDADE[UNIDADE] ), "*")</f>
        <v>Nº DE DORMENTES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0" s="104" t="s">
        <v>1414</v>
      </c>
      <c r="W550" s="149" t="s">
        <v>1075</v>
      </c>
      <c r="X550" s="103" t="s">
        <v>421</v>
      </c>
      <c r="Y550" s="128"/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PDM - SUBSTITUIÇÃO - DORMENTE</v>
      </c>
      <c r="AJ550" s="9" t="str">
        <f>IF(BS_CONTROLE[[#This Row],[Atividade]]=0, "-", BS_CONTROLE[[#This Row],[Atividade]])</f>
        <v>PDM - SUBSTITUIÇÃO - DORMENTE</v>
      </c>
      <c r="AK550" s="31" t="str">
        <f>BS_CONTROLE[[#This Row],[Local - Partida]]</f>
        <v>-</v>
      </c>
      <c r="AL550" s="31" t="str">
        <f>BS_CONTROLE[[#This Row],[Local - Encerramento]]</f>
        <v>-</v>
      </c>
      <c r="AM550" s="104" t="str">
        <f>IF(BS_CONTROLE[[#This Row],[Entre - Estações]]=0, "-", BS_CONTROLE[[#This Row],[Entre - Estações]])</f>
        <v>ZDY-ZFY</v>
      </c>
      <c r="AN550" s="104" t="str">
        <f>IF(BS_CONTROLE[[#This Row],[SB]]=0, "-", BS_CONTROLE[[#This Row],[SB]])</f>
        <v>189ZFY</v>
      </c>
      <c r="AO550" s="104">
        <f>IF(BS_CONTROLE[[#This Row],[SUB]]=0, "-", BS_CONTROLE[[#This Row],[SUB]])</f>
        <v>56</v>
      </c>
      <c r="AP550" s="104">
        <f>BS_CONTROLE[[#This Row],[KM - Inicio]]</f>
        <v>190.3</v>
      </c>
      <c r="AQ550" s="104">
        <f>BS_CONTROLE[[#This Row],[KM - Inicio]]</f>
        <v>190.3</v>
      </c>
      <c r="AR550" s="107"/>
      <c r="AS550" s="107"/>
      <c r="AT550" s="107"/>
      <c r="AU550" s="135"/>
      <c r="AV550" s="135"/>
      <c r="AW550" s="14"/>
      <c r="AX550" s="14"/>
      <c r="AY550" s="160">
        <f t="shared" si="54"/>
        <v>0</v>
      </c>
      <c r="AZ550" s="151"/>
      <c r="BA550" s="108"/>
      <c r="BB550" s="10" t="str">
        <f>IFERROR(_xlfn.XLOOKUP(AI550, BS_ATIVIDADE[ATIVIDADE],BS_ATIVIDADE[UNIDADE] ), "*")</f>
        <v>Nº DE DORMENTES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Produção e Intervalo</v>
      </c>
      <c r="BR550" s="19">
        <f t="shared" si="57"/>
        <v>0</v>
      </c>
      <c r="BS550" s="19">
        <f t="shared" si="58"/>
        <v>0</v>
      </c>
      <c r="BT550" s="185" t="str">
        <f t="shared" si="59"/>
        <v/>
      </c>
    </row>
    <row r="551" spans="1:72" hidden="1">
      <c r="A551" s="47" t="str">
        <f t="shared" si="55"/>
        <v>JACIANO (TF-674)46074</v>
      </c>
      <c r="B551" s="101">
        <v>46074</v>
      </c>
      <c r="C5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1" s="103" t="s">
        <v>895</v>
      </c>
      <c r="E551" s="155"/>
      <c r="F551" s="125" t="s">
        <v>779</v>
      </c>
      <c r="G551" s="140" t="str">
        <f>IF(D551="","*",VLOOKUP(F551,BS_ATIVIDADE[],3,FALSE))</f>
        <v>DORMENTE - SUBSTITUIÇÂO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51" s="105">
        <v>0.375</v>
      </c>
      <c r="P551" s="105">
        <v>8.3333333333333329E-2</v>
      </c>
      <c r="Q551" s="104">
        <v>50</v>
      </c>
      <c r="R551" s="10" t="str">
        <f>IFERROR(_xlfn.XLOOKUP(F551, BS_ATIVIDADE[ATIVIDADE],BS_ATIVIDADE[UNIDADE] ), "*")</f>
        <v>Nº DE DORMENTES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1" s="104" t="s">
        <v>1759</v>
      </c>
      <c r="W551" s="149" t="s">
        <v>1075</v>
      </c>
      <c r="X551" s="103" t="s">
        <v>421</v>
      </c>
      <c r="Y551" s="128"/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PDM - SUBSTITUIÇÃO - DORMENTE</v>
      </c>
      <c r="AJ551" s="9" t="str">
        <f>IF(BS_CONTROLE[[#This Row],[Atividade]]=0, "-", BS_CONTROLE[[#This Row],[Atividade]])</f>
        <v>PDM - SUBSTITUIÇÃO - DORMENTE</v>
      </c>
      <c r="AK551" s="31" t="str">
        <f>BS_CONTROLE[[#This Row],[Local - Partida]]</f>
        <v>-</v>
      </c>
      <c r="AL551" s="31" t="str">
        <f>BS_CONTROLE[[#This Row],[Local - Encerramento]]</f>
        <v>-</v>
      </c>
      <c r="AM551" s="104" t="str">
        <f>IF(BS_CONTROLE[[#This Row],[Entre - Estações]]=0, "-", BS_CONTROLE[[#This Row],[Entre - Estações]])</f>
        <v>ZDY-ZFY</v>
      </c>
      <c r="AN551" s="104" t="str">
        <f>IF(BS_CONTROLE[[#This Row],[SB]]=0, "-", BS_CONTROLE[[#This Row],[SB]])</f>
        <v>189ZFY</v>
      </c>
      <c r="AO551" s="104">
        <f>IF(BS_CONTROLE[[#This Row],[SUB]]=0, "-", BS_CONTROLE[[#This Row],[SUB]])</f>
        <v>56</v>
      </c>
      <c r="AP551" s="104">
        <f>BS_CONTROLE[[#This Row],[KM - Inicio]]</f>
        <v>190.3</v>
      </c>
      <c r="AQ551" s="104">
        <f>BS_CONTROLE[[#This Row],[KM - Inicio]]</f>
        <v>190.3</v>
      </c>
      <c r="AR551" s="107"/>
      <c r="AS551" s="107"/>
      <c r="AT551" s="107"/>
      <c r="AU551" s="135"/>
      <c r="AV551" s="135"/>
      <c r="AW551" s="14"/>
      <c r="AX551" s="14"/>
      <c r="AY551" s="160">
        <f t="shared" si="54"/>
        <v>0</v>
      </c>
      <c r="AZ551" s="151"/>
      <c r="BA551" s="108"/>
      <c r="BB551" s="10" t="str">
        <f>IFERROR(_xlfn.XLOOKUP(AI551, BS_ATIVIDADE[ATIVIDADE],BS_ATIVIDADE[UNIDADE] ), "*")</f>
        <v>Nº DE DORMENTES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Produção e Intervalo</v>
      </c>
      <c r="BR551" s="19">
        <f t="shared" si="57"/>
        <v>0</v>
      </c>
      <c r="BS551" s="19">
        <f t="shared" si="58"/>
        <v>0</v>
      </c>
      <c r="BT551" s="185" t="str">
        <f t="shared" si="59"/>
        <v/>
      </c>
    </row>
    <row r="552" spans="1:72" hidden="1">
      <c r="A552" s="47" t="str">
        <f t="shared" si="55"/>
        <v>ROBSON (TP-729)46074</v>
      </c>
      <c r="B552" s="101">
        <v>46074</v>
      </c>
      <c r="C5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2" s="103" t="s">
        <v>936</v>
      </c>
      <c r="E552" s="155"/>
      <c r="F552" s="125" t="s">
        <v>671</v>
      </c>
      <c r="G552" s="140" t="str">
        <f>IF(D552="","*",VLOOKUP(F552,BS_ATIVIDADE[],3,FALSE))</f>
        <v>LIMPEZA LASTRO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52" s="105">
        <v>0.375</v>
      </c>
      <c r="P552" s="105">
        <v>8.3333333333333329E-2</v>
      </c>
      <c r="Q552" s="104">
        <v>10</v>
      </c>
      <c r="R552" s="10" t="str">
        <f>IFERROR(_xlfn.XLOOKUP(F552, BS_ATIVIDADE[ATIVIDADE],BS_ATIVIDADE[UNIDADE] ), "*")</f>
        <v>M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2" s="104" t="s">
        <v>1414</v>
      </c>
      <c r="W552" s="149" t="s">
        <v>1196</v>
      </c>
      <c r="X552" s="103" t="s">
        <v>421</v>
      </c>
      <c r="Y552" s="128"/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LIMPEZA LASTRO</v>
      </c>
      <c r="AJ552" s="9" t="str">
        <f>IF(BS_CONTROLE[[#This Row],[Atividade]]=0, "-", BS_CONTROLE[[#This Row],[Atividade]])</f>
        <v>LIMPEZA LASTRO</v>
      </c>
      <c r="AK552" s="31" t="str">
        <f>BS_CONTROLE[[#This Row],[Local - Partida]]</f>
        <v>-</v>
      </c>
      <c r="AL552" s="31" t="str">
        <f>BS_CONTROLE[[#This Row],[Local - Encerramento]]</f>
        <v>-</v>
      </c>
      <c r="AM552" s="104" t="str">
        <f>IF(BS_CONTROLE[[#This Row],[Entre - Estações]]=0, "-", BS_CONTROLE[[#This Row],[Entre - Estações]])</f>
        <v>ZDY-ZFY</v>
      </c>
      <c r="AN552" s="104" t="str">
        <f>IF(BS_CONTROLE[[#This Row],[SB]]=0, "-", BS_CONTROLE[[#This Row],[SB]])</f>
        <v>ZXP189</v>
      </c>
      <c r="AO552" s="104">
        <f>IF(BS_CONTROLE[[#This Row],[SUB]]=0, "-", BS_CONTROLE[[#This Row],[SUB]])</f>
        <v>56</v>
      </c>
      <c r="AP552" s="104">
        <f>BS_CONTROLE[[#This Row],[KM - Inicio]]</f>
        <v>187.58</v>
      </c>
      <c r="AQ552" s="104">
        <f>BS_CONTROLE[[#This Row],[KM - Inicio]]</f>
        <v>187.58</v>
      </c>
      <c r="AR552" s="107"/>
      <c r="AS552" s="107"/>
      <c r="AT552" s="107"/>
      <c r="AU552" s="135"/>
      <c r="AV552" s="135"/>
      <c r="AW552" s="14"/>
      <c r="AX552" s="14"/>
      <c r="AY552" s="160">
        <f t="shared" si="54"/>
        <v>0</v>
      </c>
      <c r="AZ552" s="151"/>
      <c r="BA552" s="108"/>
      <c r="BB552" s="10" t="str">
        <f>IFERROR(_xlfn.XLOOKUP(AI552, BS_ATIVIDADE[ATIVIDADE],BS_ATIVIDADE[UNIDADE] ), "*")</f>
        <v>M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Produção e Intervalo</v>
      </c>
      <c r="BR552" s="19">
        <f t="shared" si="57"/>
        <v>0</v>
      </c>
      <c r="BS552" s="19">
        <f t="shared" si="58"/>
        <v>0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>CLEBISON (TP-728)46074</v>
      </c>
      <c r="B554" s="101">
        <v>46074</v>
      </c>
      <c r="C5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4" s="103" t="s">
        <v>866</v>
      </c>
      <c r="E554" s="155">
        <v>548</v>
      </c>
      <c r="F554" s="125" t="s">
        <v>775</v>
      </c>
      <c r="G554" s="140" t="str">
        <f>IF(D554="","*",VLOOKUP(F554,BS_ATIVIDADE[],3,FALSE))</f>
        <v>SOLDA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4" s="126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4" s="105">
        <v>0.39583333333333331</v>
      </c>
      <c r="P554" s="105">
        <v>0.10416666666666667</v>
      </c>
      <c r="Q554" s="104">
        <v>1</v>
      </c>
      <c r="R554" s="10" t="str">
        <f>IFERROR(_xlfn.XLOOKUP(F554, BS_ATIVIDADE[ATIVIDADE],BS_ATIVIDADE[UNIDADE] ), "*")</f>
        <v>Nº DE SOLDA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4" s="104" t="s">
        <v>1097</v>
      </c>
      <c r="W554" s="149" t="s">
        <v>1060</v>
      </c>
      <c r="X554" s="103" t="s">
        <v>421</v>
      </c>
      <c r="Y554" s="128"/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PDM - SOLDA</v>
      </c>
      <c r="AJ554" s="9" t="str">
        <f>IF(BS_CONTROLE[[#This Row],[Atividade]]=0, "-", BS_CONTROLE[[#This Row],[Atividade]])</f>
        <v>PDM - SOLDA</v>
      </c>
      <c r="AK554" s="31" t="str">
        <f>BS_CONTROLE[[#This Row],[Local - Partida]]</f>
        <v>-</v>
      </c>
      <c r="AL554" s="31" t="str">
        <f>BS_CONTROLE[[#This Row],[Local - Encerramento]]</f>
        <v>-</v>
      </c>
      <c r="AM554" s="104" t="str">
        <f>IF(BS_CONTROLE[[#This Row],[Entre - Estações]]=0, "-", BS_CONTROLE[[#This Row],[Entre - Estações]])</f>
        <v>ZKW-ZLU</v>
      </c>
      <c r="AN554" s="104">
        <f>IF(BS_CONTROLE[[#This Row],[SB]]=0, "-", BS_CONTROLE[[#This Row],[SB]])</f>
        <v>1031022</v>
      </c>
      <c r="AO554" s="104">
        <f>IF(BS_CONTROLE[[#This Row],[SUB]]=0, "-", BS_CONTROLE[[#This Row],[SUB]])</f>
        <v>55</v>
      </c>
      <c r="AP554" s="104">
        <f>BS_CONTROLE[[#This Row],[KM - Inicio]]</f>
        <v>102.55500000000001</v>
      </c>
      <c r="AQ554" s="104">
        <f>BS_CONTROLE[[#This Row],[KM - Inicio]]</f>
        <v>102.55500000000001</v>
      </c>
      <c r="AR554" s="107"/>
      <c r="AS554" s="107"/>
      <c r="AT554" s="107"/>
      <c r="AU554" s="135"/>
      <c r="AV554" s="135"/>
      <c r="AW554" s="14"/>
      <c r="AX554" s="14"/>
      <c r="AY554" s="160">
        <f t="shared" si="54"/>
        <v>0</v>
      </c>
      <c r="AZ554" s="151"/>
      <c r="BA554" s="108"/>
      <c r="BB554" s="10" t="str">
        <f>IFERROR(_xlfn.XLOOKUP(AI554, BS_ATIVIDADE[ATIVIDADE],BS_ATIVIDADE[UNIDADE] ), "*")</f>
        <v>Nº DE SOLDA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Produção e Intervalo</v>
      </c>
      <c r="BR554" s="19">
        <f t="shared" si="57"/>
        <v>0</v>
      </c>
      <c r="BS554" s="19">
        <f t="shared" si="58"/>
        <v>0</v>
      </c>
      <c r="BT554" s="185" t="str">
        <f t="shared" si="59"/>
        <v/>
      </c>
    </row>
    <row r="555" spans="1:72" hidden="1">
      <c r="A555" s="47" t="str">
        <f t="shared" si="55"/>
        <v>ISMAEL(TP-726)46074</v>
      </c>
      <c r="B555" s="101">
        <v>46074</v>
      </c>
      <c r="C5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5" s="103" t="s">
        <v>894</v>
      </c>
      <c r="E555" s="155">
        <v>549</v>
      </c>
      <c r="F555" s="125" t="s">
        <v>775</v>
      </c>
      <c r="G555" s="140" t="str">
        <f>IF(D555="","*",VLOOKUP(F555,BS_ATIVIDADE[],3,FALSE))</f>
        <v>SOLDA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5" s="126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55" s="105">
        <v>0.39583333333333331</v>
      </c>
      <c r="P555" s="105">
        <v>0.10416666666666667</v>
      </c>
      <c r="Q555" s="104">
        <v>1</v>
      </c>
      <c r="R555" s="10" t="str">
        <f>IFERROR(_xlfn.XLOOKUP(F555, BS_ATIVIDADE[ATIVIDADE],BS_ATIVIDADE[UNIDADE] ), "*")</f>
        <v>Nº DE SOLDA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5" s="104" t="s">
        <v>1097</v>
      </c>
      <c r="W555" s="149" t="s">
        <v>1060</v>
      </c>
      <c r="X555" s="103" t="s">
        <v>421</v>
      </c>
      <c r="Y555" s="128"/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PDM - SOLDA</v>
      </c>
      <c r="AJ555" s="9" t="str">
        <f>IF(BS_CONTROLE[[#This Row],[Atividade]]=0, "-", BS_CONTROLE[[#This Row],[Atividade]])</f>
        <v>PDM - SOLDA</v>
      </c>
      <c r="AK555" s="31" t="str">
        <f>BS_CONTROLE[[#This Row],[Local - Partida]]</f>
        <v>-</v>
      </c>
      <c r="AL555" s="31" t="str">
        <f>BS_CONTROLE[[#This Row],[Local - Encerramento]]</f>
        <v>-</v>
      </c>
      <c r="AM555" s="104" t="str">
        <f>IF(BS_CONTROLE[[#This Row],[Entre - Estações]]=0, "-", BS_CONTROLE[[#This Row],[Entre - Estações]])</f>
        <v>ZKW-ZLU</v>
      </c>
      <c r="AN555" s="104">
        <f>IF(BS_CONTROLE[[#This Row],[SB]]=0, "-", BS_CONTROLE[[#This Row],[SB]])</f>
        <v>1031022</v>
      </c>
      <c r="AO555" s="104">
        <f>IF(BS_CONTROLE[[#This Row],[SUB]]=0, "-", BS_CONTROLE[[#This Row],[SUB]])</f>
        <v>55</v>
      </c>
      <c r="AP555" s="104">
        <f>BS_CONTROLE[[#This Row],[KM - Inicio]]</f>
        <v>102.55500000000001</v>
      </c>
      <c r="AQ555" s="104">
        <f>BS_CONTROLE[[#This Row],[KM - Inicio]]</f>
        <v>102.55500000000001</v>
      </c>
      <c r="AR555" s="107"/>
      <c r="AS555" s="107"/>
      <c r="AT555" s="107"/>
      <c r="AU555" s="135"/>
      <c r="AV555" s="135"/>
      <c r="AW555" s="14"/>
      <c r="AX555" s="14"/>
      <c r="AY555" s="160">
        <f t="shared" si="54"/>
        <v>0</v>
      </c>
      <c r="AZ555" s="151"/>
      <c r="BA555" s="108"/>
      <c r="BB555" s="10" t="str">
        <f>IFERROR(_xlfn.XLOOKUP(AI555, BS_ATIVIDADE[ATIVIDADE],BS_ATIVIDADE[UNIDADE] ), "*")</f>
        <v>Nº DE SOLDA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Produção e Intervalo</v>
      </c>
      <c r="BR555" s="19">
        <f t="shared" si="57"/>
        <v>0</v>
      </c>
      <c r="BS555" s="19">
        <f t="shared" si="58"/>
        <v>0</v>
      </c>
      <c r="BT555" s="185" t="str">
        <f t="shared" si="59"/>
        <v/>
      </c>
    </row>
    <row r="556" spans="1:72" hidden="1">
      <c r="A556" s="47" t="str">
        <f t="shared" si="55"/>
        <v>EDSON (TP-780)46074</v>
      </c>
      <c r="B556" s="101">
        <v>46074</v>
      </c>
      <c r="C5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6" s="103" t="s">
        <v>878</v>
      </c>
      <c r="E556" s="155">
        <v>550</v>
      </c>
      <c r="F556" s="125" t="s">
        <v>782</v>
      </c>
      <c r="G556" s="140" t="str">
        <f>IF(D556="","*",VLOOKUP(F556,BS_ATIVIDADE[],3,FALSE))</f>
        <v>TRILHO - SUBSTITUIÇÂO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56" s="126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56" s="105">
        <v>0.39583333333333331</v>
      </c>
      <c r="P556" s="105">
        <v>0.10416666666666667</v>
      </c>
      <c r="Q556" s="104">
        <v>312</v>
      </c>
      <c r="R556" s="10" t="str">
        <f>IFERROR(_xlfn.XLOOKUP(F556, BS_ATIVIDADE[ATIVIDADE],BS_ATIVIDADE[UNIDADE] ), "*")</f>
        <v>M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6" s="104" t="s">
        <v>1097</v>
      </c>
      <c r="W556" s="149" t="s">
        <v>1341</v>
      </c>
      <c r="X556" s="103" t="s">
        <v>421</v>
      </c>
      <c r="Y556" s="128"/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PDM - SUBSTITUIÇÃO - TRILHO</v>
      </c>
      <c r="AJ556" s="9" t="str">
        <f>IF(BS_CONTROLE[[#This Row],[Atividade]]=0, "-", BS_CONTROLE[[#This Row],[Atividade]])</f>
        <v>PDM - SUBSTITUIÇÃO - TRILHO</v>
      </c>
      <c r="AK556" s="31" t="str">
        <f>BS_CONTROLE[[#This Row],[Local - Partida]]</f>
        <v>-</v>
      </c>
      <c r="AL556" s="31" t="str">
        <f>BS_CONTROLE[[#This Row],[Local - Encerramento]]</f>
        <v>-</v>
      </c>
      <c r="AM556" s="104" t="str">
        <f>IF(BS_CONTROLE[[#This Row],[Entre - Estações]]=0, "-", BS_CONTROLE[[#This Row],[Entre - Estações]])</f>
        <v>ZKW-ZLU</v>
      </c>
      <c r="AN556" s="104">
        <f>IF(BS_CONTROLE[[#This Row],[SB]]=0, "-", BS_CONTROLE[[#This Row],[SB]])</f>
        <v>1051032</v>
      </c>
      <c r="AO556" s="104">
        <f>IF(BS_CONTROLE[[#This Row],[SUB]]=0, "-", BS_CONTROLE[[#This Row],[SUB]])</f>
        <v>55</v>
      </c>
      <c r="AP556" s="104">
        <f>BS_CONTROLE[[#This Row],[KM - Inicio]]</f>
        <v>103.696</v>
      </c>
      <c r="AQ556" s="104">
        <f>BS_CONTROLE[[#This Row],[KM - Inicio]]</f>
        <v>103.696</v>
      </c>
      <c r="AR556" s="107"/>
      <c r="AS556" s="107"/>
      <c r="AT556" s="107"/>
      <c r="AU556" s="135"/>
      <c r="AV556" s="135"/>
      <c r="AW556" s="14"/>
      <c r="AX556" s="14"/>
      <c r="AY556" s="160">
        <f t="shared" si="54"/>
        <v>0</v>
      </c>
      <c r="AZ556" s="151"/>
      <c r="BA556" s="108"/>
      <c r="BB556" s="10" t="str">
        <f>IFERROR(_xlfn.XLOOKUP(AI556, BS_ATIVIDADE[ATIVIDADE],BS_ATIVIDADE[UNIDADE] ), "*")</f>
        <v>M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Produção e Intervalo</v>
      </c>
      <c r="BR556" s="19">
        <f t="shared" si="57"/>
        <v>0</v>
      </c>
      <c r="BS556" s="19">
        <f t="shared" si="58"/>
        <v>0</v>
      </c>
      <c r="BT556" s="185" t="str">
        <f t="shared" si="59"/>
        <v/>
      </c>
    </row>
    <row r="557" spans="1:72" hidden="1">
      <c r="A557" s="47" t="str">
        <f t="shared" si="55"/>
        <v>W9746074</v>
      </c>
      <c r="B557" s="101">
        <v>46074</v>
      </c>
      <c r="C5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7" s="103" t="s">
        <v>843</v>
      </c>
      <c r="E557" s="155">
        <v>552</v>
      </c>
      <c r="F557" s="125" t="s">
        <v>607</v>
      </c>
      <c r="G557" s="140" t="str">
        <f>IF(D557="","*",VLOOKUP(F557,BS_ATIVIDADE[],3,FALSE))</f>
        <v>OUTROS</v>
      </c>
      <c r="H557" s="105" t="s">
        <v>55</v>
      </c>
      <c r="I557" s="105" t="s">
        <v>1760</v>
      </c>
      <c r="J557" s="104">
        <v>48</v>
      </c>
      <c r="K557" s="104">
        <v>134</v>
      </c>
      <c r="L557" s="104" t="s">
        <v>593</v>
      </c>
      <c r="M557" s="126" t="s">
        <v>1761</v>
      </c>
      <c r="N557" s="126" t="s">
        <v>1762</v>
      </c>
      <c r="O557" s="105">
        <v>0.33333333333333331</v>
      </c>
      <c r="P557" s="105">
        <v>4.1666666666666664E-2</v>
      </c>
      <c r="Q557" s="104">
        <v>1</v>
      </c>
      <c r="R557" s="10" t="str">
        <f>IFERROR(_xlfn.XLOOKUP(F557, BS_ATIVIDADE[ATIVIDADE],BS_ATIVIDADE[UNIDADE] ), "*")</f>
        <v>BINÁRIO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57" s="104" t="s">
        <v>1105</v>
      </c>
      <c r="W557" s="149" t="s">
        <v>1050</v>
      </c>
      <c r="X557" s="103" t="s">
        <v>421</v>
      </c>
      <c r="Y557" s="128"/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tr">
        <f>IF(BS_CONTROLE[[#This Row],[Atividade]]=0, "-", BS_CONTROLE[[#This Row],[Atividade]])</f>
        <v>DESLOCAMENTO</v>
      </c>
      <c r="AJ557" s="9" t="str">
        <f>IF(BS_CONTROLE[[#This Row],[Atividade]]=0, "-", BS_CONTROLE[[#This Row],[Atividade]])</f>
        <v>DESLOCAMENTO</v>
      </c>
      <c r="AK557" s="31" t="str">
        <f>BS_CONTROLE[[#This Row],[Local - Partida]]</f>
        <v>ZEM1</v>
      </c>
      <c r="AL557" s="31" t="str">
        <f>BS_CONTROLE[[#This Row],[Local - Encerramento]]</f>
        <v>ZEV-1</v>
      </c>
      <c r="AM557" s="104" t="str">
        <f>IF(BS_CONTROLE[[#This Row],[Entre - Estações]]=0, "-", BS_CONTROLE[[#This Row],[Entre - Estações]])</f>
        <v>ZEM-ZEV</v>
      </c>
      <c r="AN557" s="104" t="str">
        <f>IF(BS_CONTROLE[[#This Row],[SB]]=0, "-", BS_CONTROLE[[#This Row],[SB]])</f>
        <v>ZEMZEV</v>
      </c>
      <c r="AO557" s="104">
        <f>IF(BS_CONTROLE[[#This Row],[SUB]]=0, "-", BS_CONTROLE[[#This Row],[SUB]])</f>
        <v>48</v>
      </c>
      <c r="AP557" s="104">
        <f>BS_CONTROLE[[#This Row],[KM - Inicio]]</f>
        <v>134</v>
      </c>
      <c r="AQ557" s="104">
        <f>BS_CONTROLE[[#This Row],[KM - Inicio]]</f>
        <v>134</v>
      </c>
      <c r="AR557" s="107"/>
      <c r="AS557" s="107"/>
      <c r="AT557" s="107"/>
      <c r="AU557" s="135"/>
      <c r="AV557" s="135"/>
      <c r="AW557" s="14"/>
      <c r="AX557" s="14"/>
      <c r="AY557" s="160">
        <f t="shared" si="54"/>
        <v>0</v>
      </c>
      <c r="AZ557" s="151"/>
      <c r="BA557" s="108"/>
      <c r="BB557" s="10" t="str">
        <f>IFERROR(_xlfn.XLOOKUP(AI557, BS_ATIVIDADE[ATIVIDADE],BS_ATIVIDADE[UNIDADE] ), "*")</f>
        <v>BINÁRIO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Produção e Intervalo</v>
      </c>
      <c r="BR557" s="19">
        <f t="shared" si="57"/>
        <v>0</v>
      </c>
      <c r="BS557" s="19">
        <f t="shared" si="58"/>
        <v>0</v>
      </c>
      <c r="BT557" s="185" t="str">
        <f t="shared" si="59"/>
        <v/>
      </c>
    </row>
    <row r="558" spans="1:72" hidden="1">
      <c r="A558" s="47" t="str">
        <f t="shared" si="55"/>
        <v>MATEUS (TP-809)46074</v>
      </c>
      <c r="B558" s="101">
        <v>46074</v>
      </c>
      <c r="C5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8" s="103" t="s">
        <v>921</v>
      </c>
      <c r="E558" s="155">
        <v>552</v>
      </c>
      <c r="F558" s="125" t="s">
        <v>726</v>
      </c>
      <c r="G558" s="140" t="str">
        <f>IF(D558="","*",VLOOKUP(F558,BS_ATIVIDADE[],3,FALSE))</f>
        <v>MODERNIZAÇÃO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8" s="126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8" s="105">
        <v>0.35416666666666669</v>
      </c>
      <c r="P558" s="105">
        <v>6.9444444444444448E-2</v>
      </c>
      <c r="Q558" s="104">
        <v>1</v>
      </c>
      <c r="R558" s="10" t="str">
        <f>IFERROR(_xlfn.XLOOKUP(F558, BS_ATIVIDADE[ATIVIDADE],BS_ATIVIDADE[UNIDADE] ), "*")</f>
        <v>Nº DE SOLDA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8" s="104" t="s">
        <v>1105</v>
      </c>
      <c r="W558" s="149" t="s">
        <v>1060</v>
      </c>
      <c r="X558" s="103" t="s">
        <v>421</v>
      </c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MODERNIZAÇÃO - SOLDA</v>
      </c>
      <c r="AJ558" s="9" t="str">
        <f>IF(BS_CONTROLE[[#This Row],[Atividade]]=0, "-", BS_CONTROLE[[#This Row],[Atividade]])</f>
        <v>MODERNIZAÇÃO - SOLDA</v>
      </c>
      <c r="AK558" s="31" t="str">
        <f>BS_CONTROLE[[#This Row],[Local - Partida]]</f>
        <v>-</v>
      </c>
      <c r="AL558" s="31" t="str">
        <f>BS_CONTROLE[[#This Row],[Local - Encerramento]]</f>
        <v>-</v>
      </c>
      <c r="AM558" s="104" t="str">
        <f>IF(BS_CONTROLE[[#This Row],[Entre - Estações]]=0, "-", BS_CONTROLE[[#This Row],[Entre - Estações]])</f>
        <v>ZRB-ZEV</v>
      </c>
      <c r="AN558" s="104">
        <f>IF(BS_CONTROLE[[#This Row],[SB]]=0, "-", BS_CONTROLE[[#This Row],[SB]])</f>
        <v>1561552</v>
      </c>
      <c r="AO558" s="104">
        <f>IF(BS_CONTROLE[[#This Row],[SUB]]=0, "-", BS_CONTROLE[[#This Row],[SUB]])</f>
        <v>55</v>
      </c>
      <c r="AP558" s="104">
        <f>BS_CONTROLE[[#This Row],[KM - Inicio]]</f>
        <v>155.39599999999999</v>
      </c>
      <c r="AQ558" s="104">
        <f>BS_CONTROLE[[#This Row],[KM - Inicio]]</f>
        <v>155.39599999999999</v>
      </c>
      <c r="AR558" s="107"/>
      <c r="AS558" s="107"/>
      <c r="AT558" s="107"/>
      <c r="AU558" s="135"/>
      <c r="AV558" s="135"/>
      <c r="AW558" s="14"/>
      <c r="AX558" s="14"/>
      <c r="AY558" s="160">
        <f t="shared" si="54"/>
        <v>0</v>
      </c>
      <c r="AZ558" s="151"/>
      <c r="BA558" s="108"/>
      <c r="BB558" s="10" t="str">
        <f>IFERROR(_xlfn.XLOOKUP(AI558, BS_ATIVIDADE[ATIVIDADE],BS_ATIVIDADE[UNIDADE] ), "*")</f>
        <v>Nº DE SOLDA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Produção e Intervalo</v>
      </c>
      <c r="BR558" s="19">
        <f t="shared" si="57"/>
        <v>0</v>
      </c>
      <c r="BS558" s="19">
        <f t="shared" si="58"/>
        <v>0</v>
      </c>
      <c r="BT558" s="185" t="str">
        <f t="shared" si="59"/>
        <v/>
      </c>
    </row>
    <row r="559" spans="1:72" hidden="1">
      <c r="A559" s="47" t="str">
        <f t="shared" si="55"/>
        <v>WALTER (TP-810)46074</v>
      </c>
      <c r="B559" s="101">
        <v>46074</v>
      </c>
      <c r="C5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59" s="103" t="s">
        <v>947</v>
      </c>
      <c r="E559" s="155">
        <v>553</v>
      </c>
      <c r="F559" s="125" t="s">
        <v>726</v>
      </c>
      <c r="G559" s="140" t="str">
        <f>IF(D559="","*",VLOOKUP(F559,BS_ATIVIDADE[],3,FALSE))</f>
        <v>MODERNIZAÇÃO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59" s="126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559" s="105">
        <v>0.35416666666666669</v>
      </c>
      <c r="P559" s="105">
        <v>6.9444444444444448E-2</v>
      </c>
      <c r="Q559" s="104">
        <v>1</v>
      </c>
      <c r="R559" s="10" t="str">
        <f>IFERROR(_xlfn.XLOOKUP(F559, BS_ATIVIDADE[ATIVIDADE],BS_ATIVIDADE[UNIDADE] ), "*")</f>
        <v>Nº DE SOLDA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59" s="104" t="s">
        <v>1105</v>
      </c>
      <c r="W559" s="149" t="s">
        <v>1060</v>
      </c>
      <c r="X559" s="103" t="s">
        <v>421</v>
      </c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MODERNIZAÇÃO - SOLDA</v>
      </c>
      <c r="AJ559" s="9" t="str">
        <f>IF(BS_CONTROLE[[#This Row],[Atividade]]=0, "-", BS_CONTROLE[[#This Row],[Atividade]])</f>
        <v>MODERNIZAÇÃO - SOLDA</v>
      </c>
      <c r="AK559" s="31" t="str">
        <f>BS_CONTROLE[[#This Row],[Local - Partida]]</f>
        <v>-</v>
      </c>
      <c r="AL559" s="31" t="str">
        <f>BS_CONTROLE[[#This Row],[Local - Encerramento]]</f>
        <v>-</v>
      </c>
      <c r="AM559" s="104" t="str">
        <f>IF(BS_CONTROLE[[#This Row],[Entre - Estações]]=0, "-", BS_CONTROLE[[#This Row],[Entre - Estações]])</f>
        <v>ZRB-ZEV</v>
      </c>
      <c r="AN559" s="104">
        <f>IF(BS_CONTROLE[[#This Row],[SB]]=0, "-", BS_CONTROLE[[#This Row],[SB]])</f>
        <v>1561552</v>
      </c>
      <c r="AO559" s="104">
        <f>IF(BS_CONTROLE[[#This Row],[SUB]]=0, "-", BS_CONTROLE[[#This Row],[SUB]])</f>
        <v>55</v>
      </c>
      <c r="AP559" s="104">
        <f>BS_CONTROLE[[#This Row],[KM - Inicio]]</f>
        <v>155.37899999999999</v>
      </c>
      <c r="AQ559" s="104">
        <f>BS_CONTROLE[[#This Row],[KM - Inicio]]</f>
        <v>155.37899999999999</v>
      </c>
      <c r="AR559" s="107"/>
      <c r="AS559" s="107"/>
      <c r="AT559" s="107"/>
      <c r="AU559" s="135"/>
      <c r="AV559" s="135"/>
      <c r="AW559" s="14"/>
      <c r="AX559" s="14"/>
      <c r="AY559" s="160">
        <f t="shared" si="54"/>
        <v>0</v>
      </c>
      <c r="AZ559" s="151"/>
      <c r="BA559" s="108"/>
      <c r="BB559" s="10" t="str">
        <f>IFERROR(_xlfn.XLOOKUP(AI559, BS_ATIVIDADE[ATIVIDADE],BS_ATIVIDADE[UNIDADE] ), "*")</f>
        <v>Nº DE SOLDA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Produção e Intervalo</v>
      </c>
      <c r="BR559" s="19">
        <f t="shared" si="57"/>
        <v>0</v>
      </c>
      <c r="BS559" s="19">
        <f t="shared" si="58"/>
        <v>0</v>
      </c>
      <c r="BT559" s="185" t="str">
        <f t="shared" si="59"/>
        <v/>
      </c>
    </row>
    <row r="560" spans="1:72" hidden="1">
      <c r="A560" s="47" t="str">
        <f t="shared" si="55"/>
        <v>ADENISON (TP-810)46074</v>
      </c>
      <c r="B560" s="101">
        <v>46074</v>
      </c>
      <c r="C5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0" s="103" t="s">
        <v>849</v>
      </c>
      <c r="E560" s="155"/>
      <c r="F560" s="125" t="s">
        <v>726</v>
      </c>
      <c r="G560" s="140" t="str">
        <f>IF(D560="","*",VLOOKUP(F560,BS_ATIVIDADE[],3,FALSE))</f>
        <v>MODERNIZAÇÃO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1359</v>
      </c>
      <c r="O560" s="105">
        <v>0.35416666666666669</v>
      </c>
      <c r="P560" s="105">
        <v>6.9444444444444448E-2</v>
      </c>
      <c r="Q560" s="104">
        <v>1</v>
      </c>
      <c r="R560" s="10" t="str">
        <f>IFERROR(_xlfn.XLOOKUP(F560, BS_ATIVIDADE[ATIVIDADE],BS_ATIVIDADE[UNIDADE] ), "*")</f>
        <v>Nº DE SOLDA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60" s="104" t="s">
        <v>1105</v>
      </c>
      <c r="W560" s="149" t="s">
        <v>1060</v>
      </c>
      <c r="X560" s="103" t="s">
        <v>421</v>
      </c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MODERNIZAÇÃO - SOLDA</v>
      </c>
      <c r="AJ560" s="9" t="str">
        <f>IF(BS_CONTROLE[[#This Row],[Atividade]]=0, "-", BS_CONTROLE[[#This Row],[Atividade]])</f>
        <v>MODERNIZAÇÃO - SOLDA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ZEV-ZPT</v>
      </c>
      <c r="AN560" s="104" t="str">
        <f>IF(BS_CONTROLE[[#This Row],[SB]]=0, "-", BS_CONTROLE[[#This Row],[SB]])</f>
        <v>ZEVZPT</v>
      </c>
      <c r="AO560" s="104">
        <f>IF(BS_CONTROLE[[#This Row],[SUB]]=0, "-", BS_CONTROLE[[#This Row],[SUB]])</f>
        <v>55</v>
      </c>
      <c r="AP560" s="104">
        <f>BS_CONTROLE[[#This Row],[KM - Inicio]]</f>
        <v>155.36799999999999</v>
      </c>
      <c r="AQ560" s="104">
        <f>BS_CONTROLE[[#This Row],[KM - Inicio]]</f>
        <v>155.36799999999999</v>
      </c>
      <c r="AR560" s="107"/>
      <c r="AS560" s="107"/>
      <c r="AT560" s="107"/>
      <c r="AU560" s="135"/>
      <c r="AV560" s="135"/>
      <c r="AW560" s="14"/>
      <c r="AX560" s="14"/>
      <c r="AY560" s="160">
        <f t="shared" si="54"/>
        <v>0</v>
      </c>
      <c r="AZ560" s="151"/>
      <c r="BA560" s="108"/>
      <c r="BB560" s="10" t="str">
        <f>IFERROR(_xlfn.XLOOKUP(AI560, BS_ATIVIDADE[ATIVIDADE],BS_ATIVIDADE[UNIDADE] ), "*")</f>
        <v>Nº DE SOLDA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Produção e Intervalo</v>
      </c>
      <c r="BR560" s="19">
        <f t="shared" si="57"/>
        <v>0</v>
      </c>
      <c r="BS560" s="19">
        <f t="shared" si="58"/>
        <v>0</v>
      </c>
      <c r="BT560" s="185" t="str">
        <f t="shared" si="59"/>
        <v/>
      </c>
    </row>
    <row r="561" spans="1:72" hidden="1">
      <c r="A561" s="47" t="str">
        <f t="shared" si="55"/>
        <v>W6146074</v>
      </c>
      <c r="B561" s="101">
        <v>46074</v>
      </c>
      <c r="C5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1" s="103" t="s">
        <v>829</v>
      </c>
      <c r="E561" s="155">
        <v>554</v>
      </c>
      <c r="F561" s="125" t="s">
        <v>607</v>
      </c>
      <c r="G561" s="140" t="str">
        <f>IF(D561="","*",VLOOKUP(F561,BS_ATIVIDADE[],3,FALSE))</f>
        <v>OUTROS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1359</v>
      </c>
      <c r="O561" s="105">
        <v>0.41666666666666669</v>
      </c>
      <c r="P561" s="105">
        <v>4.1666666666666664E-2</v>
      </c>
      <c r="Q561" s="104">
        <v>1</v>
      </c>
      <c r="R561" s="10" t="str">
        <f>IFERROR(_xlfn.XLOOKUP(F561, BS_ATIVIDADE[ATIVIDADE],BS_ATIVIDADE[UNIDADE] ), "*")</f>
        <v>BINÁRIO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61" s="104" t="s">
        <v>1148</v>
      </c>
      <c r="W561" s="149" t="s">
        <v>1050</v>
      </c>
      <c r="X561" s="103" t="s">
        <v>421</v>
      </c>
      <c r="Y561" s="128"/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tr">
        <f>IF(BS_CONTROLE[[#This Row],[Atividade]]=0, "-", BS_CONTROLE[[#This Row],[Atividade]])</f>
        <v>DESLOCAMENTO</v>
      </c>
      <c r="AJ561" s="9" t="str">
        <f>IF(BS_CONTROLE[[#This Row],[Atividade]]=0, "-", BS_CONTROLE[[#This Row],[Atividade]])</f>
        <v>DESLOCAMENTO</v>
      </c>
      <c r="AK561" s="31" t="str">
        <f>BS_CONTROLE[[#This Row],[Local - Partida]]</f>
        <v>ZEV</v>
      </c>
      <c r="AL561" s="31" t="str">
        <f>BS_CONTROLE[[#This Row],[Local - Encerramento]]</f>
        <v>ZPTZDR</v>
      </c>
      <c r="AM561" s="104" t="str">
        <f>IF(BS_CONTROLE[[#This Row],[Entre - Estações]]=0, "-", BS_CONTROLE[[#This Row],[Entre - Estações]])</f>
        <v>ZEV-ZPT</v>
      </c>
      <c r="AN561" s="104" t="str">
        <f>IF(BS_CONTROLE[[#This Row],[SB]]=0, "-", BS_CONTROLE[[#This Row],[SB]])</f>
        <v>ZEVZPT</v>
      </c>
      <c r="AO561" s="104">
        <f>IF(BS_CONTROLE[[#This Row],[SUB]]=0, "-", BS_CONTROLE[[#This Row],[SUB]])</f>
        <v>92</v>
      </c>
      <c r="AP561" s="104">
        <f>BS_CONTROLE[[#This Row],[KM - Inicio]]</f>
        <v>66</v>
      </c>
      <c r="AQ561" s="104">
        <f>BS_CONTROLE[[#This Row],[KM - Inicio]]</f>
        <v>66</v>
      </c>
      <c r="AR561" s="107"/>
      <c r="AS561" s="107"/>
      <c r="AT561" s="107"/>
      <c r="AU561" s="135"/>
      <c r="AV561" s="135"/>
      <c r="AW561" s="14"/>
      <c r="AX561" s="14"/>
      <c r="AY561" s="160">
        <f t="shared" si="54"/>
        <v>0</v>
      </c>
      <c r="AZ561" s="151"/>
      <c r="BA561" s="108"/>
      <c r="BB561" s="10" t="str">
        <f>IFERROR(_xlfn.XLOOKUP(AI561, BS_ATIVIDADE[ATIVIDADE],BS_ATIVIDADE[UNIDADE] ), "*")</f>
        <v>BINÁRIO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Produção e Intervalo</v>
      </c>
      <c r="BR561" s="19">
        <f t="shared" si="57"/>
        <v>0</v>
      </c>
      <c r="BS561" s="19">
        <f t="shared" si="58"/>
        <v>0</v>
      </c>
      <c r="BT561" s="185" t="str">
        <f t="shared" si="59"/>
        <v/>
      </c>
    </row>
    <row r="562" spans="1:72" hidden="1">
      <c r="A562" s="47" t="str">
        <f t="shared" si="55"/>
        <v>W6146074</v>
      </c>
      <c r="B562" s="101">
        <v>46074</v>
      </c>
      <c r="C5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2" s="103" t="s">
        <v>829</v>
      </c>
      <c r="E562" s="155">
        <v>554</v>
      </c>
      <c r="F562" s="125" t="s">
        <v>607</v>
      </c>
      <c r="G562" s="140" t="str">
        <f>IF(D562="","*",VLOOKUP(F562,BS_ATIVIDADE[],3,FALSE))</f>
        <v>OUTROS</v>
      </c>
      <c r="H562" s="105" t="s">
        <v>1112</v>
      </c>
      <c r="I562" s="105" t="s">
        <v>1760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tr">
        <f>IFERROR(_xlfn.XLOOKUP(F562, BS_ATIVIDADE[ATIVIDADE],BS_ATIVIDADE[UNIDADE] ), "*")</f>
        <v>BINÁRIO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2" s="104" t="s">
        <v>1148</v>
      </c>
      <c r="W562" s="149" t="s">
        <v>1050</v>
      </c>
      <c r="X562" s="103" t="s">
        <v>421</v>
      </c>
      <c r="Y562" s="128"/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tr">
        <f>IF(BS_CONTROLE[[#This Row],[Atividade]]=0, "-", BS_CONTROLE[[#This Row],[Atividade]])</f>
        <v>DESLOCAMENTO</v>
      </c>
      <c r="AJ562" s="9" t="str">
        <f>IF(BS_CONTROLE[[#This Row],[Atividade]]=0, "-", BS_CONTROLE[[#This Row],[Atividade]])</f>
        <v>DESLOCAMENTO</v>
      </c>
      <c r="AK562" s="31" t="str">
        <f>BS_CONTROLE[[#This Row],[Local - Partida]]</f>
        <v>ZPTZDR</v>
      </c>
      <c r="AL562" s="31" t="str">
        <f>BS_CONTROLE[[#This Row],[Local - Encerramento]]</f>
        <v>ZEV-1</v>
      </c>
      <c r="AM562" s="104" t="str">
        <f>IF(BS_CONTROLE[[#This Row],[Entre - Estações]]=0, "-", BS_CONTROLE[[#This Row],[Entre - Estações]])</f>
        <v>ZPT-ZEV</v>
      </c>
      <c r="AN562" s="104" t="str">
        <f>IF(BS_CONTROLE[[#This Row],[SB]]=0, "-", BS_CONTROLE[[#This Row],[SB]])</f>
        <v>ZPTZEV</v>
      </c>
      <c r="AO562" s="104">
        <f>IF(BS_CONTROLE[[#This Row],[SUB]]=0, "-", BS_CONTROLE[[#This Row],[SUB]])</f>
        <v>54</v>
      </c>
      <c r="AP562" s="104">
        <f>BS_CONTROLE[[#This Row],[KM - Inicio]]</f>
        <v>106</v>
      </c>
      <c r="AQ562" s="104">
        <f>BS_CONTROLE[[#This Row],[KM - Inicio]]</f>
        <v>106</v>
      </c>
      <c r="AR562" s="107"/>
      <c r="AS562" s="107"/>
      <c r="AT562" s="107"/>
      <c r="AU562" s="135"/>
      <c r="AV562" s="135"/>
      <c r="AW562" s="14"/>
      <c r="AX562" s="14"/>
      <c r="AY562" s="160">
        <f t="shared" si="54"/>
        <v>0</v>
      </c>
      <c r="AZ562" s="151"/>
      <c r="BA562" s="108"/>
      <c r="BB562" s="10" t="str">
        <f>IFERROR(_xlfn.XLOOKUP(AI562, BS_ATIVIDADE[ATIVIDADE],BS_ATIVIDADE[UNIDADE] ), "*")</f>
        <v>BINÁRIO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Produção e Intervalo</v>
      </c>
      <c r="BR562" s="19">
        <f t="shared" si="57"/>
        <v>0</v>
      </c>
      <c r="BS562" s="19">
        <f t="shared" si="58"/>
        <v>0</v>
      </c>
      <c r="BT562" s="185" t="str">
        <f t="shared" si="59"/>
        <v/>
      </c>
    </row>
    <row r="563" spans="1:72" hidden="1">
      <c r="A563" s="47" t="str">
        <f t="shared" si="55"/>
        <v>HUELTON (TP-725)46074</v>
      </c>
      <c r="B563" s="101">
        <v>46074</v>
      </c>
      <c r="C5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3" s="103" t="s">
        <v>891</v>
      </c>
      <c r="E563" s="155">
        <v>557</v>
      </c>
      <c r="F563" s="125" t="s">
        <v>775</v>
      </c>
      <c r="G563" s="140" t="str">
        <f>IF(D563="","*",VLOOKUP(F563,BS_ATIVIDADE[],3,FALSE))</f>
        <v>SOLDA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563" s="105">
        <v>0.41666666666666669</v>
      </c>
      <c r="P563" s="105">
        <v>6.25E-2</v>
      </c>
      <c r="Q563" s="104">
        <v>1</v>
      </c>
      <c r="R563" s="10" t="str">
        <f>IFERROR(_xlfn.XLOOKUP(F563, BS_ATIVIDADE[ATIVIDADE],BS_ATIVIDADE[UNIDADE] ), "*")</f>
        <v>Nº DE SOLDA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563" s="104" t="s">
        <v>1109</v>
      </c>
      <c r="W563" s="149" t="s">
        <v>1060</v>
      </c>
      <c r="X563" s="103" t="s">
        <v>421</v>
      </c>
      <c r="Y563" s="128"/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PDM - SOLDA</v>
      </c>
      <c r="AJ563" s="9" t="str">
        <f>IF(BS_CONTROLE[[#This Row],[Atividade]]=0, "-", BS_CONTROLE[[#This Row],[Atividade]])</f>
        <v>PDM - SOLDA</v>
      </c>
      <c r="AK563" s="31" t="str">
        <f>BS_CONTROLE[[#This Row],[Local - Partida]]</f>
        <v>-</v>
      </c>
      <c r="AL563" s="31" t="str">
        <f>BS_CONTROLE[[#This Row],[Local - Encerramento]]</f>
        <v>-</v>
      </c>
      <c r="AM563" s="104" t="str">
        <f>IF(BS_CONTROLE[[#This Row],[Entre - Estações]]=0, "-", BS_CONTROLE[[#This Row],[Entre - Estações]])</f>
        <v>ZPG-MRS</v>
      </c>
      <c r="AN563" s="104" t="str">
        <f>IF(BS_CONTROLE[[#This Row],[SB]]=0, "-", BS_CONTROLE[[#This Row],[SB]])</f>
        <v>K67ZEV1</v>
      </c>
      <c r="AO563" s="104">
        <f>IF(BS_CONTROLE[[#This Row],[SUB]]=0, "-", BS_CONTROLE[[#This Row],[SUB]])</f>
        <v>54</v>
      </c>
      <c r="AP563" s="104">
        <f>BS_CONTROLE[[#This Row],[KM - Inicio]]</f>
        <v>65.3</v>
      </c>
      <c r="AQ563" s="104">
        <f>BS_CONTROLE[[#This Row],[KM - Inicio]]</f>
        <v>65.3</v>
      </c>
      <c r="AR563" s="107"/>
      <c r="AS563" s="107"/>
      <c r="AT563" s="107"/>
      <c r="AU563" s="135"/>
      <c r="AV563" s="135"/>
      <c r="AW563" s="14"/>
      <c r="AX563" s="14"/>
      <c r="AY563" s="160">
        <f t="shared" si="54"/>
        <v>0</v>
      </c>
      <c r="AZ563" s="151"/>
      <c r="BA563" s="108"/>
      <c r="BB563" s="10" t="str">
        <f>IFERROR(_xlfn.XLOOKUP(AI563, BS_ATIVIDADE[ATIVIDADE],BS_ATIVIDADE[UNIDADE] ), "*")</f>
        <v>Nº DE SOLDA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Produção e Intervalo</v>
      </c>
      <c r="BR563" s="19">
        <f t="shared" si="57"/>
        <v>0</v>
      </c>
      <c r="BS563" s="19">
        <f t="shared" si="58"/>
        <v>0</v>
      </c>
      <c r="BT563" s="185" t="str">
        <f t="shared" si="59"/>
        <v/>
      </c>
    </row>
    <row r="564" spans="1:72" hidden="1">
      <c r="A564" s="47" t="str">
        <f t="shared" si="55"/>
        <v>DIEGO (TF-42)46074</v>
      </c>
      <c r="B564" s="101">
        <v>46074</v>
      </c>
      <c r="C5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4" s="103" t="s">
        <v>872</v>
      </c>
      <c r="E564" s="155">
        <v>492</v>
      </c>
      <c r="F564" s="125" t="s">
        <v>671</v>
      </c>
      <c r="G564" s="140" t="str">
        <f>IF(D564="","*",VLOOKUP(F564,BS_ATIVIDADE[],3,FALSE))</f>
        <v>LIMPEZA LASTRO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4" s="105">
        <v>0.41666666666666669</v>
      </c>
      <c r="P564" s="105">
        <v>6.25E-2</v>
      </c>
      <c r="Q564" s="104">
        <v>15</v>
      </c>
      <c r="R564" s="10" t="str">
        <f>IFERROR(_xlfn.XLOOKUP(F564, BS_ATIVIDADE[ATIVIDADE],BS_ATIVIDADE[UNIDADE] ), "*")</f>
        <v>M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4" s="104" t="s">
        <v>1698</v>
      </c>
      <c r="W564" s="149" t="s">
        <v>1196</v>
      </c>
      <c r="X564" s="103" t="s">
        <v>421</v>
      </c>
      <c r="Y564" s="128"/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LIMPEZA LASTRO</v>
      </c>
      <c r="AJ564" s="9" t="str">
        <f>IF(BS_CONTROLE[[#This Row],[Atividade]]=0, "-", BS_CONTROLE[[#This Row],[Atividade]])</f>
        <v>LIMPEZA LASTRO</v>
      </c>
      <c r="AK564" s="31" t="str">
        <f>BS_CONTROLE[[#This Row],[Local - Partida]]</f>
        <v>-</v>
      </c>
      <c r="AL564" s="31" t="str">
        <f>BS_CONTROLE[[#This Row],[Local - Encerramento]]</f>
        <v>-</v>
      </c>
      <c r="AM564" s="104" t="str">
        <f>IF(BS_CONTROLE[[#This Row],[Entre - Estações]]=0, "-", BS_CONTROLE[[#This Row],[Entre - Estações]])</f>
        <v>PAT-ZGM</v>
      </c>
      <c r="AN564" s="104" t="str">
        <f>IF(BS_CONTROLE[[#This Row],[SB]]=0, "-", BS_CONTROLE[[#This Row],[SB]])</f>
        <v>PAT1102</v>
      </c>
      <c r="AO564" s="104">
        <f>IF(BS_CONTROLE[[#This Row],[SUB]]=0, "-", BS_CONTROLE[[#This Row],[SUB]])</f>
        <v>53</v>
      </c>
      <c r="AP564" s="104">
        <f>BS_CONTROLE[[#This Row],[KM - Inicio]]</f>
        <v>109.25</v>
      </c>
      <c r="AQ564" s="104">
        <f>BS_CONTROLE[[#This Row],[KM - Inicio]]</f>
        <v>109.25</v>
      </c>
      <c r="AR564" s="107"/>
      <c r="AS564" s="107"/>
      <c r="AT564" s="107"/>
      <c r="AU564" s="135"/>
      <c r="AV564" s="135"/>
      <c r="AW564" s="14"/>
      <c r="AX564" s="14"/>
      <c r="AY564" s="160">
        <f t="shared" si="54"/>
        <v>0</v>
      </c>
      <c r="AZ564" s="151"/>
      <c r="BA564" s="108"/>
      <c r="BB564" s="10" t="str">
        <f>IFERROR(_xlfn.XLOOKUP(AI564, BS_ATIVIDADE[ATIVIDADE],BS_ATIVIDADE[UNIDADE] ), "*")</f>
        <v>M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Produção e Intervalo</v>
      </c>
      <c r="BR564" s="19">
        <f t="shared" si="57"/>
        <v>0</v>
      </c>
      <c r="BS564" s="19">
        <f t="shared" si="58"/>
        <v>0</v>
      </c>
      <c r="BT564" s="185" t="str">
        <f t="shared" si="59"/>
        <v/>
      </c>
    </row>
    <row r="565" spans="1:72" hidden="1">
      <c r="A565" s="47" t="str">
        <f t="shared" si="55"/>
        <v>EXPANSÃO TURMA 146074</v>
      </c>
      <c r="B565" s="101">
        <v>46074</v>
      </c>
      <c r="C5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5" s="103" t="s">
        <v>594</v>
      </c>
      <c r="E565" s="155">
        <v>559</v>
      </c>
      <c r="F565" s="125" t="s">
        <v>654</v>
      </c>
      <c r="G565" s="140" t="str">
        <f>IF(D565="","*",VLOOKUP(F565,BS_ATIVIDADE[],3,FALSE))</f>
        <v>EXPANSÃO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65" s="126" t="s">
        <v>1763</v>
      </c>
      <c r="O565" s="105">
        <v>0.35416666666666669</v>
      </c>
      <c r="P565" s="105">
        <v>6.25E-2</v>
      </c>
      <c r="Q565" s="104">
        <v>1</v>
      </c>
      <c r="R565" s="10" t="str">
        <f>IFERROR(_xlfn.XLOOKUP(F565, BS_ATIVIDADE[ATIVIDADE],BS_ATIVIDADE[UNIDADE] ), "*")</f>
        <v>Nº DE SOLDA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65" s="104" t="s">
        <v>1118</v>
      </c>
      <c r="W565" s="149" t="s">
        <v>1060</v>
      </c>
      <c r="X565" s="103" t="s">
        <v>421</v>
      </c>
      <c r="Y565" s="128"/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EXPANSÃO - SOLDA</v>
      </c>
      <c r="AJ565" s="9" t="str">
        <f>IF(BS_CONTROLE[[#This Row],[Atividade]]=0, "-", BS_CONTROLE[[#This Row],[Atividade]])</f>
        <v>EXPANSÃO - SOLDA</v>
      </c>
      <c r="AK565" s="31" t="str">
        <f>BS_CONTROLE[[#This Row],[Local - Partida]]</f>
        <v>-</v>
      </c>
      <c r="AL565" s="31" t="str">
        <f>BS_CONTROLE[[#This Row],[Local - Encerramento]]</f>
        <v>-</v>
      </c>
      <c r="AM565" s="104" t="str">
        <f>IF(BS_CONTROLE[[#This Row],[Entre - Estações]]=0, "-", BS_CONTROLE[[#This Row],[Entre - Estações]])</f>
        <v>109-ZGM</v>
      </c>
      <c r="AN565" s="104" t="str">
        <f>IF(BS_CONTROLE[[#This Row],[SB]]=0, "-", BS_CONTROLE[[#This Row],[SB]])</f>
        <v>1121101/1131121</v>
      </c>
      <c r="AO565" s="104">
        <f>IF(BS_CONTROLE[[#This Row],[SUB]]=0, "-", BS_CONTROLE[[#This Row],[SUB]])</f>
        <v>30</v>
      </c>
      <c r="AP565" s="104">
        <f>BS_CONTROLE[[#This Row],[KM - Inicio]]</f>
        <v>111.64</v>
      </c>
      <c r="AQ565" s="104">
        <f>BS_CONTROLE[[#This Row],[KM - Inicio]]</f>
        <v>111.64</v>
      </c>
      <c r="AR565" s="107"/>
      <c r="AS565" s="107"/>
      <c r="AT565" s="107"/>
      <c r="AU565" s="135"/>
      <c r="AV565" s="135"/>
      <c r="AW565" s="14"/>
      <c r="AX565" s="14"/>
      <c r="AY565" s="160">
        <f t="shared" si="54"/>
        <v>0</v>
      </c>
      <c r="AZ565" s="151"/>
      <c r="BA565" s="108"/>
      <c r="BB565" s="10" t="str">
        <f>IFERROR(_xlfn.XLOOKUP(AI565, BS_ATIVIDADE[ATIVIDADE],BS_ATIVIDADE[UNIDADE] ), "*")</f>
        <v>Nº DE SOLDA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Produção e Intervalo</v>
      </c>
      <c r="BR565" s="19">
        <f t="shared" si="57"/>
        <v>0</v>
      </c>
      <c r="BS565" s="19">
        <f t="shared" si="58"/>
        <v>0</v>
      </c>
      <c r="BT565" s="185" t="str">
        <f t="shared" si="59"/>
        <v/>
      </c>
    </row>
    <row r="566" spans="1:72" hidden="1">
      <c r="A566" s="47" t="str">
        <f t="shared" si="55"/>
        <v>ANDERSON (TF-680)46074</v>
      </c>
      <c r="B566" s="101">
        <v>46074</v>
      </c>
      <c r="C5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66" s="103" t="s">
        <v>853</v>
      </c>
      <c r="E566" s="155">
        <v>559</v>
      </c>
      <c r="F566" s="125" t="s">
        <v>749</v>
      </c>
      <c r="G566" s="140" t="str">
        <f>IF(D566="","*",VLOOKUP(F566,BS_ATIVIDADE[],3,FALSE))</f>
        <v>AMV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566" s="126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566" s="105">
        <v>0.45833333333333331</v>
      </c>
      <c r="P566" s="105">
        <v>0.10416666666666667</v>
      </c>
      <c r="Q566" s="104">
        <v>1</v>
      </c>
      <c r="R566" s="10" t="str">
        <f>IFERROR(_xlfn.XLOOKUP(F566, BS_ATIVIDADE[ATIVIDADE],BS_ATIVIDADE[UNIDADE] ), "*")</f>
        <v>Nº DE PEÇAS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66" s="104" t="s">
        <v>1109</v>
      </c>
      <c r="W566" s="149" t="s">
        <v>1764</v>
      </c>
      <c r="X566" s="103" t="s">
        <v>421</v>
      </c>
      <c r="Y566" s="128"/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PDM - AMV - JACARÉ</v>
      </c>
      <c r="AJ566" s="9" t="str">
        <f>IF(BS_CONTROLE[[#This Row],[Atividade]]=0, "-", BS_CONTROLE[[#This Row],[Atividade]])</f>
        <v>PDM - AMV - JACARÉ</v>
      </c>
      <c r="AK566" s="31" t="str">
        <f>BS_CONTROLE[[#This Row],[Local - Partida]]</f>
        <v>-</v>
      </c>
      <c r="AL566" s="31" t="str">
        <f>BS_CONTROLE[[#This Row],[Local - Encerramento]]</f>
        <v>-</v>
      </c>
      <c r="AM566" s="104" t="str">
        <f>IF(BS_CONTROLE[[#This Row],[Entre - Estações]]=0, "-", BS_CONTROLE[[#This Row],[Entre - Estações]])</f>
        <v>ZGM-ZZV</v>
      </c>
      <c r="AN566" s="104">
        <f>IF(BS_CONTROLE[[#This Row],[SB]]=0, "-", BS_CONTROLE[[#This Row],[SB]])</f>
        <v>1181172</v>
      </c>
      <c r="AO566" s="104">
        <f>IF(BS_CONTROLE[[#This Row],[SUB]]=0, "-", BS_CONTROLE[[#This Row],[SUB]])</f>
        <v>53</v>
      </c>
      <c r="AP566" s="104">
        <f>BS_CONTROLE[[#This Row],[KM - Inicio]]</f>
        <v>116.8</v>
      </c>
      <c r="AQ566" s="104">
        <f>BS_CONTROLE[[#This Row],[KM - Inicio]]</f>
        <v>116.8</v>
      </c>
      <c r="AR566" s="107"/>
      <c r="AS566" s="107"/>
      <c r="AT566" s="107"/>
      <c r="AU566" s="135"/>
      <c r="AV566" s="135"/>
      <c r="AW566" s="14"/>
      <c r="AX566" s="14"/>
      <c r="AY566" s="160">
        <f t="shared" si="54"/>
        <v>0</v>
      </c>
      <c r="AZ566" s="151"/>
      <c r="BA566" s="108"/>
      <c r="BB566" s="10" t="str">
        <f>IFERROR(_xlfn.XLOOKUP(AI566, BS_ATIVIDADE[ATIVIDADE],BS_ATIVIDADE[UNIDADE] ), "*")</f>
        <v>Nº DE PEÇAS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Produção e Intervalo</v>
      </c>
      <c r="BR566" s="19">
        <f t="shared" si="57"/>
        <v>0</v>
      </c>
      <c r="BS566" s="19">
        <f t="shared" si="58"/>
        <v>0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>V9746075</v>
      </c>
      <c r="B568" s="101">
        <v>46075</v>
      </c>
      <c r="C5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8" s="103" t="s">
        <v>820</v>
      </c>
      <c r="E568" s="155">
        <v>562</v>
      </c>
      <c r="F568" s="125" t="s">
        <v>616</v>
      </c>
      <c r="G568" s="140" t="str">
        <f>IF(D568="","*",VLOOKUP(F568,BS_ATIVIDADE[],3,FALSE))</f>
        <v>DETECÇÃO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1765</v>
      </c>
      <c r="N568" s="126" t="s">
        <v>1766</v>
      </c>
      <c r="O568" s="105">
        <v>0.375</v>
      </c>
      <c r="P568" s="105">
        <v>4.1666666666666664E-2</v>
      </c>
      <c r="Q568" s="104">
        <v>1</v>
      </c>
      <c r="R568" s="10" t="str">
        <f>IFERROR(_xlfn.XLOOKUP(F568, BS_ATIVIDADE[ATIVIDADE],BS_ATIVIDADE[UNIDADE] ), "*")</f>
        <v>KM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68" s="104" t="s">
        <v>1351</v>
      </c>
      <c r="W568" s="149" t="s">
        <v>1767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tr">
        <f>IF(BS_CONTROLE[[#This Row],[Atividade]]=0, "-", BS_CONTROLE[[#This Row],[Atividade]])</f>
        <v>DETECÇÃO - ULTRASSOM - SPERRY</v>
      </c>
      <c r="AJ568" s="9" t="str">
        <f>IF(BS_CONTROLE[[#This Row],[Atividade]]=0, "-", BS_CONTROLE[[#This Row],[Atividade]])</f>
        <v>DETECÇÃO - ULTRASSOM - SPERRY</v>
      </c>
      <c r="AK568" s="31" t="str">
        <f>BS_CONTROLE[[#This Row],[Local - Partida]]</f>
        <v>ZRX</v>
      </c>
      <c r="AL568" s="31" t="str">
        <f>BS_CONTROLE[[#This Row],[Local - Encerramento]]</f>
        <v>ZTT</v>
      </c>
      <c r="AM568" s="104" t="str">
        <f>IF(BS_CONTROLE[[#This Row],[Entre - Estações]]=0, "-", BS_CONTROLE[[#This Row],[Entre - Estações]])</f>
        <v>ZRX-ZTT</v>
      </c>
      <c r="AN568" s="104" t="str">
        <f>IF(BS_CONTROLE[[#This Row],[SB]]=0, "-", BS_CONTROLE[[#This Row],[SB]])</f>
        <v>ZRXZTT</v>
      </c>
      <c r="AO568" s="104">
        <f>IF(BS_CONTROLE[[#This Row],[SUB]]=0, "-", BS_CONTROLE[[#This Row],[SUB]])</f>
        <v>70</v>
      </c>
      <c r="AP568" s="104">
        <f>BS_CONTROLE[[#This Row],[KM - Inicio]]</f>
        <v>135</v>
      </c>
      <c r="AQ568" s="104">
        <f>BS_CONTROLE[[#This Row],[KM - Inicio]]</f>
        <v>135</v>
      </c>
      <c r="AR568" s="107"/>
      <c r="AS568" s="107"/>
      <c r="AT568" s="107"/>
      <c r="AU568" s="135"/>
      <c r="AV568" s="135"/>
      <c r="AW568" s="14"/>
      <c r="AX568" s="14"/>
      <c r="AY568" s="160">
        <f t="shared" si="54"/>
        <v>0</v>
      </c>
      <c r="AZ568" s="151"/>
      <c r="BA568" s="108"/>
      <c r="BB568" s="10" t="str">
        <f>IFERROR(_xlfn.XLOOKUP(AI568, BS_ATIVIDADE[ATIVIDADE],BS_ATIVIDADE[UNIDADE] ), "*")</f>
        <v>KM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Produção e Intervalo</v>
      </c>
      <c r="BR568" s="19">
        <f t="shared" si="57"/>
        <v>0</v>
      </c>
      <c r="BS568" s="19">
        <f t="shared" si="58"/>
        <v>0</v>
      </c>
      <c r="BT568" s="185" t="str">
        <f t="shared" si="59"/>
        <v/>
      </c>
    </row>
    <row r="569" spans="1:72" hidden="1">
      <c r="A569" s="47" t="str">
        <f t="shared" si="55"/>
        <v>V9346075</v>
      </c>
      <c r="B569" s="101">
        <v>46075</v>
      </c>
      <c r="C5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69" s="103" t="s">
        <v>814</v>
      </c>
      <c r="E569" s="155">
        <v>162</v>
      </c>
      <c r="F569" s="125" t="s">
        <v>698</v>
      </c>
      <c r="G569" s="140" t="str">
        <f>IF(D569="","*",VLOOKUP(F569,BS_ATIVIDADE[],3,FALSE))</f>
        <v>MECANIZAÇÃO - SOCADORA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69" s="105">
        <v>0.375</v>
      </c>
      <c r="P569" s="105">
        <v>8.3333333333333329E-2</v>
      </c>
      <c r="Q569" s="104">
        <v>1020</v>
      </c>
      <c r="R569" s="10" t="str">
        <f>IFERROR(_xlfn.XLOOKUP(F569, BS_ATIVIDADE[ATIVIDADE],BS_ATIVIDADE[UNIDADE] ), "*")</f>
        <v>M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9" s="104" t="s">
        <v>1109</v>
      </c>
      <c r="W569" s="149" t="s">
        <v>1661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tr">
        <f>IF(BS_CONTROLE[[#This Row],[Atividade]]=0, "-", BS_CONTROLE[[#This Row],[Atividade]])</f>
        <v>MECANIZAÇÃO - SOCADORA</v>
      </c>
      <c r="AJ569" s="9" t="str">
        <f>IF(BS_CONTROLE[[#This Row],[Atividade]]=0, "-", BS_CONTROLE[[#This Row],[Atividade]])</f>
        <v>MECANIZAÇÃO - SOCADORA</v>
      </c>
      <c r="AK569" s="31" t="str">
        <f>BS_CONTROLE[[#This Row],[Local - Partida]]</f>
        <v>ZYU1</v>
      </c>
      <c r="AL569" s="31" t="str">
        <f>BS_CONTROLE[[#This Row],[Local - Encerramento]]</f>
        <v>ZYU1</v>
      </c>
      <c r="AM569" s="104" t="str">
        <f>IF(BS_CONTROLE[[#This Row],[Entre - Estações]]=0, "-", BS_CONTROLE[[#This Row],[Entre - Estações]])</f>
        <v>ZYU-ZST</v>
      </c>
      <c r="AN569" s="104" t="str">
        <f>IF(BS_CONTROLE[[#This Row],[SB]]=0, "-", BS_CONTROLE[[#This Row],[SB]])</f>
        <v>ZYU206</v>
      </c>
      <c r="AO569" s="104">
        <f>IF(BS_CONTROLE[[#This Row],[SUB]]=0, "-", BS_CONTROLE[[#This Row],[SUB]])</f>
        <v>56</v>
      </c>
      <c r="AP569" s="104">
        <f>BS_CONTROLE[[#This Row],[KM - Inicio]]</f>
        <v>204.4</v>
      </c>
      <c r="AQ569" s="104">
        <f>BS_CONTROLE[[#This Row],[KM - Inicio]]</f>
        <v>204.4</v>
      </c>
      <c r="AR569" s="107"/>
      <c r="AS569" s="107"/>
      <c r="AT569" s="107"/>
      <c r="AU569" s="135"/>
      <c r="AV569" s="135"/>
      <c r="AW569" s="14"/>
      <c r="AX569" s="14"/>
      <c r="AY569" s="160">
        <f t="shared" si="54"/>
        <v>0</v>
      </c>
      <c r="AZ569" s="151"/>
      <c r="BA569" s="108"/>
      <c r="BB569" s="10" t="str">
        <f>IFERROR(_xlfn.XLOOKUP(AI569, BS_ATIVIDADE[ATIVIDADE],BS_ATIVIDADE[UNIDADE] ), "*")</f>
        <v>M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Produção e Intervalo</v>
      </c>
      <c r="BR569" s="19">
        <f t="shared" si="57"/>
        <v>0</v>
      </c>
      <c r="BS569" s="19">
        <f t="shared" si="58"/>
        <v>0</v>
      </c>
      <c r="BT569" s="185" t="str">
        <f t="shared" si="59"/>
        <v/>
      </c>
    </row>
    <row r="570" spans="1:72" hidden="1">
      <c r="A570" s="47" t="str">
        <f t="shared" si="55"/>
        <v>FERNANDO (TF-686)46075</v>
      </c>
      <c r="B570" s="101">
        <v>46075</v>
      </c>
      <c r="C5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0" s="103" t="s">
        <v>884</v>
      </c>
      <c r="E570" s="155"/>
      <c r="F570" s="125" t="s">
        <v>671</v>
      </c>
      <c r="G570" s="140" t="str">
        <f>IF(D570="","*",VLOOKUP(F570,BS_ATIVIDADE[],3,FALSE))</f>
        <v>LIMPEZA LASTRO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70" s="105">
        <v>0.375</v>
      </c>
      <c r="P570" s="105">
        <v>8.3333333333333329E-2</v>
      </c>
      <c r="Q570" s="104">
        <v>15</v>
      </c>
      <c r="R570" s="10" t="str">
        <f>IFERROR(_xlfn.XLOOKUP(F570, BS_ATIVIDADE[ATIVIDADE],BS_ATIVIDADE[UNIDADE] ), "*")</f>
        <v>M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LIMPEZA LASTRO</v>
      </c>
      <c r="AJ570" s="9" t="str">
        <f>IF(BS_CONTROLE[[#This Row],[Atividade]]=0, "-", BS_CONTROLE[[#This Row],[Atividade]])</f>
        <v>LIMPEZA LASTRO</v>
      </c>
      <c r="AK570" s="31" t="str">
        <f>BS_CONTROLE[[#This Row],[Local - Partida]]</f>
        <v>-</v>
      </c>
      <c r="AL570" s="31" t="str">
        <f>BS_CONTROLE[[#This Row],[Local - Encerramento]]</f>
        <v>-</v>
      </c>
      <c r="AM570" s="104" t="str">
        <f>IF(BS_CONTROLE[[#This Row],[Entre - Estações]]=0, "-", BS_CONTROLE[[#This Row],[Entre - Estações]])</f>
        <v>ZEM</v>
      </c>
      <c r="AN570" s="104" t="str">
        <f>IF(BS_CONTROLE[[#This Row],[SB]]=0, "-", BS_CONTROLE[[#This Row],[SB]])</f>
        <v>ZEM2</v>
      </c>
      <c r="AO570" s="104">
        <f>IF(BS_CONTROLE[[#This Row],[SUB]]=0, "-", BS_CONTROLE[[#This Row],[SUB]])</f>
        <v>55</v>
      </c>
      <c r="AP570" s="104">
        <f>BS_CONTROLE[[#This Row],[KM - Inicio]]</f>
        <v>134.9</v>
      </c>
      <c r="AQ570" s="104">
        <f>BS_CONTROLE[[#This Row],[KM - Inicio]]</f>
        <v>134.9</v>
      </c>
      <c r="AR570" s="107"/>
      <c r="AS570" s="107"/>
      <c r="AT570" s="107"/>
      <c r="AU570" s="135"/>
      <c r="AV570" s="135"/>
      <c r="AW570" s="14"/>
      <c r="AX570" s="14"/>
      <c r="AY570" s="160">
        <f t="shared" si="54"/>
        <v>0</v>
      </c>
      <c r="AZ570" s="151"/>
      <c r="BA570" s="108"/>
      <c r="BB570" s="10" t="str">
        <f>IFERROR(_xlfn.XLOOKUP(AI570, BS_ATIVIDADE[ATIVIDADE],BS_ATIVIDADE[UNIDADE] ), "*")</f>
        <v>M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Produção e Intervalo</v>
      </c>
      <c r="BR570" s="19">
        <f t="shared" si="57"/>
        <v>0</v>
      </c>
      <c r="BS570" s="19">
        <f t="shared" si="58"/>
        <v>0</v>
      </c>
      <c r="BT570" s="185" t="str">
        <f t="shared" si="59"/>
        <v/>
      </c>
    </row>
    <row r="571" spans="1:72" hidden="1">
      <c r="A571" s="47" t="str">
        <f t="shared" si="55"/>
        <v>DIEGO (TF-42)46075</v>
      </c>
      <c r="B571" s="101">
        <v>46075</v>
      </c>
      <c r="C5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1" s="103" t="s">
        <v>872</v>
      </c>
      <c r="E571" s="155">
        <v>492</v>
      </c>
      <c r="F571" s="125" t="s">
        <v>671</v>
      </c>
      <c r="G571" s="140" t="str">
        <f>IF(D571="","*",VLOOKUP(F571,BS_ATIVIDADE[],3,FALSE))</f>
        <v>LIMPEZA LASTRO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71" s="105">
        <v>0.41666666666666669</v>
      </c>
      <c r="P571" s="105">
        <v>6.25E-2</v>
      </c>
      <c r="Q571" s="104">
        <v>15</v>
      </c>
      <c r="R571" s="10" t="str">
        <f>IFERROR(_xlfn.XLOOKUP(F571, BS_ATIVIDADE[ATIVIDADE],BS_ATIVIDADE[UNIDADE] ), "*")</f>
        <v>M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71" s="104" t="s">
        <v>1698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LIMPEZA LASTRO</v>
      </c>
      <c r="AJ571" s="9" t="str">
        <f>IF(BS_CONTROLE[[#This Row],[Atividade]]=0, "-", BS_CONTROLE[[#This Row],[Atividade]])</f>
        <v>LIMPEZA LASTRO</v>
      </c>
      <c r="AK571" s="31" t="str">
        <f>BS_CONTROLE[[#This Row],[Local - Partida]]</f>
        <v>-</v>
      </c>
      <c r="AL571" s="31" t="str">
        <f>BS_CONTROLE[[#This Row],[Local - Encerramento]]</f>
        <v>-</v>
      </c>
      <c r="AM571" s="104" t="str">
        <f>IF(BS_CONTROLE[[#This Row],[Entre - Estações]]=0, "-", BS_CONTROLE[[#This Row],[Entre - Estações]])</f>
        <v>PAT-ZGM</v>
      </c>
      <c r="AN571" s="104" t="str">
        <f>IF(BS_CONTROLE[[#This Row],[SB]]=0, "-", BS_CONTROLE[[#This Row],[SB]])</f>
        <v>PAT1102</v>
      </c>
      <c r="AO571" s="104">
        <f>IF(BS_CONTROLE[[#This Row],[SUB]]=0, "-", BS_CONTROLE[[#This Row],[SUB]])</f>
        <v>53</v>
      </c>
      <c r="AP571" s="104">
        <f>BS_CONTROLE[[#This Row],[KM - Inicio]]</f>
        <v>109.25</v>
      </c>
      <c r="AQ571" s="104">
        <f>BS_CONTROLE[[#This Row],[KM - Inicio]]</f>
        <v>109.25</v>
      </c>
      <c r="AR571" s="107"/>
      <c r="AS571" s="107"/>
      <c r="AT571" s="107"/>
      <c r="AU571" s="135"/>
      <c r="AV571" s="135"/>
      <c r="AW571" s="14"/>
      <c r="AX571" s="14"/>
      <c r="AY571" s="160">
        <f t="shared" si="54"/>
        <v>0</v>
      </c>
      <c r="AZ571" s="151"/>
      <c r="BA571" s="108"/>
      <c r="BB571" s="10" t="str">
        <f>IFERROR(_xlfn.XLOOKUP(AI571, BS_ATIVIDADE[ATIVIDADE],BS_ATIVIDADE[UNIDADE] ), "*")</f>
        <v>M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Produção e Intervalo</v>
      </c>
      <c r="BR571" s="19">
        <f t="shared" si="57"/>
        <v>0</v>
      </c>
      <c r="BS571" s="19">
        <f t="shared" si="58"/>
        <v>0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>V9746076</v>
      </c>
      <c r="B573" s="101">
        <v>46076</v>
      </c>
      <c r="C5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3" s="103" t="s">
        <v>820</v>
      </c>
      <c r="E573" s="155">
        <v>562</v>
      </c>
      <c r="F573" s="125" t="s">
        <v>616</v>
      </c>
      <c r="G573" s="140" t="str">
        <f>IF(D573="","*",VLOOKUP(F573,BS_ATIVIDADE[],3,FALSE))</f>
        <v>DETECÇÃO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1765</v>
      </c>
      <c r="N573" s="126" t="s">
        <v>1766</v>
      </c>
      <c r="O573" s="105">
        <v>0.375</v>
      </c>
      <c r="P573" s="105">
        <v>4.1666666666666664E-2</v>
      </c>
      <c r="Q573" s="104">
        <v>1</v>
      </c>
      <c r="R573" s="10" t="str">
        <f>IFERROR(_xlfn.XLOOKUP(F573, BS_ATIVIDADE[ATIVIDADE],BS_ATIVIDADE[UNIDADE] ), "*")</f>
        <v>KM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73" s="104" t="s">
        <v>1351</v>
      </c>
      <c r="W573" s="149" t="s">
        <v>1767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tr">
        <f>IF(BS_CONTROLE[[#This Row],[Atividade]]=0, "-", BS_CONTROLE[[#This Row],[Atividade]])</f>
        <v>DETECÇÃO - ULTRASSOM - SPERRY</v>
      </c>
      <c r="AJ573" s="9" t="str">
        <f>IF(BS_CONTROLE[[#This Row],[Atividade]]=0, "-", BS_CONTROLE[[#This Row],[Atividade]])</f>
        <v>DETECÇÃO - ULTRASSOM - SPERRY</v>
      </c>
      <c r="AK573" s="31" t="str">
        <f>BS_CONTROLE[[#This Row],[Local - Partida]]</f>
        <v>ZRX</v>
      </c>
      <c r="AL573" s="31" t="str">
        <f>BS_CONTROLE[[#This Row],[Local - Encerramento]]</f>
        <v>ZTT</v>
      </c>
      <c r="AM573" s="104" t="str">
        <f>IF(BS_CONTROLE[[#This Row],[Entre - Estações]]=0, "-", BS_CONTROLE[[#This Row],[Entre - Estações]])</f>
        <v>ZRX-ZTT</v>
      </c>
      <c r="AN573" s="104" t="str">
        <f>IF(BS_CONTROLE[[#This Row],[SB]]=0, "-", BS_CONTROLE[[#This Row],[SB]])</f>
        <v>ZRXZTT</v>
      </c>
      <c r="AO573" s="104">
        <f>IF(BS_CONTROLE[[#This Row],[SUB]]=0, "-", BS_CONTROLE[[#This Row],[SUB]])</f>
        <v>70</v>
      </c>
      <c r="AP573" s="104">
        <f>BS_CONTROLE[[#This Row],[KM - Inicio]]</f>
        <v>135</v>
      </c>
      <c r="AQ573" s="104">
        <f>BS_CONTROLE[[#This Row],[KM - Inicio]]</f>
        <v>135</v>
      </c>
      <c r="AR573" s="107"/>
      <c r="AS573" s="107"/>
      <c r="AT573" s="107"/>
      <c r="AU573" s="135"/>
      <c r="AV573" s="135"/>
      <c r="AW573" s="14"/>
      <c r="AX573" s="14"/>
      <c r="AY573" s="160">
        <f t="shared" si="54"/>
        <v>0</v>
      </c>
      <c r="AZ573" s="151"/>
      <c r="BA573" s="108"/>
      <c r="BB573" s="10" t="str">
        <f>IFERROR(_xlfn.XLOOKUP(AI573, BS_ATIVIDADE[ATIVIDADE],BS_ATIVIDADE[UNIDADE] ), "*")</f>
        <v>KM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Produção e Intervalo</v>
      </c>
      <c r="BR573" s="19">
        <f t="shared" si="57"/>
        <v>0</v>
      </c>
      <c r="BS573" s="19">
        <f t="shared" si="58"/>
        <v>0</v>
      </c>
      <c r="BT573" s="185" t="str">
        <f t="shared" si="59"/>
        <v/>
      </c>
    </row>
    <row r="574" spans="1:72" hidden="1">
      <c r="A574" s="47" t="str">
        <f t="shared" si="55"/>
        <v>KLECIO (TP-699)46076</v>
      </c>
      <c r="B574" s="101">
        <v>46076</v>
      </c>
      <c r="C5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4" s="103" t="s">
        <v>913</v>
      </c>
      <c r="E574" s="155"/>
      <c r="F574" s="125" t="s">
        <v>775</v>
      </c>
      <c r="G574" s="140" t="str">
        <f>IF(D574="","*",VLOOKUP(F574,BS_ATIVIDADE[],3,FALSE))</f>
        <v>SOLDA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K74ZNO</v>
      </c>
      <c r="O574" s="105">
        <v>0.375</v>
      </c>
      <c r="P574" s="105">
        <v>6.25E-2</v>
      </c>
      <c r="Q574" s="104">
        <v>1</v>
      </c>
      <c r="R574" s="10" t="str">
        <f>IFERROR(_xlfn.XLOOKUP(F574, BS_ATIVIDADE[ATIVIDADE],BS_ATIVIDADE[UNIDADE] ), "*")</f>
        <v>Nº DE SOLDA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PDM - SOLDA</v>
      </c>
      <c r="AJ574" s="9" t="str">
        <f>IF(BS_CONTROLE[[#This Row],[Atividade]]=0, "-", BS_CONTROLE[[#This Row],[Atividade]])</f>
        <v>PDM - SOLDA</v>
      </c>
      <c r="AK574" s="31" t="str">
        <f>BS_CONTROLE[[#This Row],[Local - Partida]]</f>
        <v>-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ZSU-ZNO</v>
      </c>
      <c r="AN574" s="104" t="str">
        <f>IF(BS_CONTROLE[[#This Row],[SB]]=0, "-", BS_CONTROLE[[#This Row],[SB]])</f>
        <v>K74ZNO</v>
      </c>
      <c r="AO574" s="104">
        <f>IF(BS_CONTROLE[[#This Row],[SUB]]=0, "-", BS_CONTROLE[[#This Row],[SUB]])</f>
        <v>68</v>
      </c>
      <c r="AP574" s="104">
        <f>BS_CONTROLE[[#This Row],[KM - Inicio]]</f>
        <v>76.262</v>
      </c>
      <c r="AQ574" s="104">
        <f>BS_CONTROLE[[#This Row],[KM - Inicio]]</f>
        <v>76.262</v>
      </c>
      <c r="AR574" s="107"/>
      <c r="AS574" s="107"/>
      <c r="AT574" s="107"/>
      <c r="AU574" s="135"/>
      <c r="AV574" s="135"/>
      <c r="AW574" s="14"/>
      <c r="AX574" s="14"/>
      <c r="AY574" s="160">
        <f t="shared" si="54"/>
        <v>0</v>
      </c>
      <c r="AZ574" s="151"/>
      <c r="BA574" s="108"/>
      <c r="BB574" s="10" t="str">
        <f>IFERROR(_xlfn.XLOOKUP(AI574, BS_ATIVIDADE[ATIVIDADE],BS_ATIVIDADE[UNIDADE] ), "*")</f>
        <v>Nº DE SOLDA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Produção e Intervalo</v>
      </c>
      <c r="BR574" s="19">
        <f t="shared" si="57"/>
        <v>0</v>
      </c>
      <c r="BS574" s="19">
        <f t="shared" si="58"/>
        <v>0</v>
      </c>
      <c r="BT574" s="185" t="str">
        <f t="shared" si="59"/>
        <v/>
      </c>
    </row>
    <row r="575" spans="1:72" hidden="1">
      <c r="A575" s="47" t="str">
        <f t="shared" si="55"/>
        <v>E4246076</v>
      </c>
      <c r="B575" s="101">
        <v>46076</v>
      </c>
      <c r="C5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5" s="103" t="s">
        <v>752</v>
      </c>
      <c r="E575" s="155">
        <v>193</v>
      </c>
      <c r="F575" s="125" t="s">
        <v>660</v>
      </c>
      <c r="G575" s="140" t="str">
        <f>IF(D575="","*",VLOOKUP(F575,BS_ATIVIDADE[],3,FALSE))</f>
        <v>TRILHEIRO - DESCARGA</v>
      </c>
      <c r="H575" s="105" t="s">
        <v>1330</v>
      </c>
      <c r="I575" s="105" t="s">
        <v>1330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1575</v>
      </c>
      <c r="O575" s="105">
        <v>0.54166666666666663</v>
      </c>
      <c r="P575" s="105">
        <v>8.3333333333333329E-2</v>
      </c>
      <c r="Q575" s="104">
        <v>2496</v>
      </c>
      <c r="R575" s="10" t="str">
        <f>IFERROR(_xlfn.XLOOKUP(F575, BS_ATIVIDADE[ATIVIDADE],BS_ATIVIDADE[UNIDADE] ), "*")</f>
        <v>M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1706</v>
      </c>
      <c r="AB575" s="102" t="s">
        <v>412</v>
      </c>
      <c r="AC575" s="150"/>
      <c r="AD575" s="106">
        <v>0.29166666666666669</v>
      </c>
      <c r="AE575" s="104" t="s">
        <v>1333</v>
      </c>
      <c r="AF575" s="104" t="s">
        <v>1334</v>
      </c>
      <c r="AG575" s="104" t="s">
        <v>593</v>
      </c>
      <c r="AH575" s="15"/>
      <c r="AI575" s="125" t="str">
        <f>IF(BS_CONTROLE[[#This Row],[Atividade]]=0, "-", BS_CONTROLE[[#This Row],[Atividade]])</f>
        <v>TRILHEIRO - DESCARGA</v>
      </c>
      <c r="AJ575" s="9" t="str">
        <f>IF(BS_CONTROLE[[#This Row],[Atividade]]=0, "-", BS_CONTROLE[[#This Row],[Atividade]])</f>
        <v>TRILHEIRO - DESCARGA</v>
      </c>
      <c r="AK575" s="31" t="str">
        <f>BS_CONTROLE[[#This Row],[Local - Partida]]</f>
        <v>ZBV3</v>
      </c>
      <c r="AL575" s="31" t="str">
        <f>BS_CONTROLE[[#This Row],[Local - Encerramento]]</f>
        <v>ZBV3</v>
      </c>
      <c r="AM575" s="104" t="str">
        <f>IF(BS_CONTROLE[[#This Row],[Entre - Estações]]=0, "-", BS_CONTROLE[[#This Row],[Entre - Estações]])</f>
        <v>ZBM-ZHO</v>
      </c>
      <c r="AN575" s="104" t="str">
        <f>IF(BS_CONTROLE[[#This Row],[SB]]=0, "-", BS_CONTROLE[[#This Row],[SB]])</f>
        <v>ZBM1/ZK57ZHO</v>
      </c>
      <c r="AO575" s="104">
        <f>IF(BS_CONTROLE[[#This Row],[SUB]]=0, "-", BS_CONTROLE[[#This Row],[SUB]])</f>
        <v>68</v>
      </c>
      <c r="AP575" s="104">
        <f>BS_CONTROLE[[#This Row],[KM - Inicio]]</f>
        <v>54.96</v>
      </c>
      <c r="AQ575" s="104">
        <f>BS_CONTROLE[[#This Row],[KM - Inicio]]</f>
        <v>54.96</v>
      </c>
      <c r="AR575" s="107"/>
      <c r="AS575" s="107"/>
      <c r="AT575" s="107"/>
      <c r="AU575" s="135"/>
      <c r="AV575" s="135"/>
      <c r="AW575" s="14"/>
      <c r="AX575" s="14"/>
      <c r="AY575" s="160">
        <f t="shared" si="54"/>
        <v>0</v>
      </c>
      <c r="AZ575" s="151"/>
      <c r="BA575" s="108"/>
      <c r="BB575" s="10" t="str">
        <f>IFERROR(_xlfn.XLOOKUP(AI575, BS_ATIVIDADE[ATIVIDADE],BS_ATIVIDADE[UNIDADE] ), "*")</f>
        <v>M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Produção e Intervalo</v>
      </c>
      <c r="BR575" s="19">
        <f t="shared" si="57"/>
        <v>0</v>
      </c>
      <c r="BS575" s="19">
        <f t="shared" si="58"/>
        <v>0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>DANIEL (TP-647)46076</v>
      </c>
      <c r="B578" s="101">
        <v>46076</v>
      </c>
      <c r="C5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8" s="103" t="s">
        <v>867</v>
      </c>
      <c r="E578" s="155">
        <v>162</v>
      </c>
      <c r="F578" s="125" t="s">
        <v>775</v>
      </c>
      <c r="G578" s="140" t="str">
        <f>IF(D578="","*",VLOOKUP(F578,BS_ATIVIDADE[],3,FALSE))</f>
        <v>SOLDA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78" s="105">
        <v>0.375</v>
      </c>
      <c r="P578" s="105">
        <v>6.25E-2</v>
      </c>
      <c r="Q578" s="104">
        <v>1</v>
      </c>
      <c r="R578" s="10" t="str">
        <f>IFERROR(_xlfn.XLOOKUP(F578, BS_ATIVIDADE[ATIVIDADE],BS_ATIVIDADE[UNIDADE] ), "*")</f>
        <v>Nº DE SOLDA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PDM - SOLDA</v>
      </c>
      <c r="AJ578" s="9" t="str">
        <f>IF(BS_CONTROLE[[#This Row],[Atividade]]=0, "-", BS_CONTROLE[[#This Row],[Atividade]])</f>
        <v>PDM - SOLDA</v>
      </c>
      <c r="AK578" s="31" t="str">
        <f>BS_CONTROLE[[#This Row],[Local - Partida]]</f>
        <v>-</v>
      </c>
      <c r="AL578" s="31" t="str">
        <f>BS_CONTROLE[[#This Row],[Local - Encerramento]]</f>
        <v>-</v>
      </c>
      <c r="AM578" s="104" t="str">
        <f>IF(BS_CONTROLE[[#This Row],[Entre - Estações]]=0, "-", BS_CONTROLE[[#This Row],[Entre - Estações]])</f>
        <v>ZST</v>
      </c>
      <c r="AN578" s="104" t="str">
        <f>IF(BS_CONTROLE[[#This Row],[SB]]=0, "-", BS_CONTROLE[[#This Row],[SB]])</f>
        <v>ZST2</v>
      </c>
      <c r="AO578" s="104">
        <f>IF(BS_CONTROLE[[#This Row],[SUB]]=0, "-", BS_CONTROLE[[#This Row],[SUB]])</f>
        <v>56</v>
      </c>
      <c r="AP578" s="104">
        <f>BS_CONTROLE[[#This Row],[KM - Inicio]]</f>
        <v>208.75</v>
      </c>
      <c r="AQ578" s="104">
        <f>BS_CONTROLE[[#This Row],[KM - Inicio]]</f>
        <v>208.75</v>
      </c>
      <c r="AR578" s="107"/>
      <c r="AS578" s="107"/>
      <c r="AT578" s="107"/>
      <c r="AU578" s="135"/>
      <c r="AV578" s="135"/>
      <c r="AW578" s="14"/>
      <c r="AX578" s="14"/>
      <c r="AY578" s="160">
        <f t="shared" si="54"/>
        <v>0</v>
      </c>
      <c r="AZ578" s="151"/>
      <c r="BA578" s="108"/>
      <c r="BB578" s="10" t="str">
        <f>IFERROR(_xlfn.XLOOKUP(AI578, BS_ATIVIDADE[ATIVIDADE],BS_ATIVIDADE[UNIDADE] ), "*")</f>
        <v>Nº DE SOLDA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Produção e Intervalo</v>
      </c>
      <c r="BR578" s="19">
        <f t="shared" si="57"/>
        <v>0</v>
      </c>
      <c r="BS578" s="19">
        <f t="shared" si="58"/>
        <v>0</v>
      </c>
      <c r="BT578" s="185" t="str">
        <f t="shared" si="59"/>
        <v/>
      </c>
    </row>
    <row r="579" spans="1:72" hidden="1">
      <c r="A579" s="47" t="str">
        <f t="shared" si="55"/>
        <v>V9346076</v>
      </c>
      <c r="B579" s="101">
        <v>46076</v>
      </c>
      <c r="C5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79" s="103" t="s">
        <v>814</v>
      </c>
      <c r="E579" s="155">
        <v>162</v>
      </c>
      <c r="F579" s="125" t="s">
        <v>698</v>
      </c>
      <c r="G579" s="140" t="str">
        <f>IF(D579="","*",VLOOKUP(F579,BS_ATIVIDADE[],3,FALSE))</f>
        <v>MECANIZAÇÃO - SOCADORA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79" s="105">
        <v>0.375</v>
      </c>
      <c r="P579" s="105">
        <v>0.125</v>
      </c>
      <c r="Q579" s="104">
        <v>1020</v>
      </c>
      <c r="R579" s="10" t="str">
        <f>IFERROR(_xlfn.XLOOKUP(F579, BS_ATIVIDADE[ATIVIDADE],BS_ATIVIDADE[UNIDADE] ), "*")</f>
        <v>M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9" s="104" t="s">
        <v>1109</v>
      </c>
      <c r="W579" s="149" t="s">
        <v>1661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tr">
        <f>IF(BS_CONTROLE[[#This Row],[Atividade]]=0, "-", BS_CONTROLE[[#This Row],[Atividade]])</f>
        <v>MECANIZAÇÃO - SOCADORA</v>
      </c>
      <c r="AJ579" s="9" t="str">
        <f>IF(BS_CONTROLE[[#This Row],[Atividade]]=0, "-", BS_CONTROLE[[#This Row],[Atividade]])</f>
        <v>MECANIZAÇÃO - SOCADORA</v>
      </c>
      <c r="AK579" s="31" t="str">
        <f>BS_CONTROLE[[#This Row],[Local - Partida]]</f>
        <v>ZYU1</v>
      </c>
      <c r="AL579" s="31" t="str">
        <f>BS_CONTROLE[[#This Row],[Local - Encerramento]]</f>
        <v>ZYU1</v>
      </c>
      <c r="AM579" s="104" t="str">
        <f>IF(BS_CONTROLE[[#This Row],[Entre - Estações]]=0, "-", BS_CONTROLE[[#This Row],[Entre - Estações]])</f>
        <v>ZYU-ZST</v>
      </c>
      <c r="AN579" s="104" t="str">
        <f>IF(BS_CONTROLE[[#This Row],[SB]]=0, "-", BS_CONTROLE[[#This Row],[SB]])</f>
        <v>ZYU206</v>
      </c>
      <c r="AO579" s="104">
        <f>IF(BS_CONTROLE[[#This Row],[SUB]]=0, "-", BS_CONTROLE[[#This Row],[SUB]])</f>
        <v>56</v>
      </c>
      <c r="AP579" s="104">
        <f>BS_CONTROLE[[#This Row],[KM - Inicio]]</f>
        <v>204.4</v>
      </c>
      <c r="AQ579" s="104">
        <f>BS_CONTROLE[[#This Row],[KM - Inicio]]</f>
        <v>204.4</v>
      </c>
      <c r="AR579" s="107"/>
      <c r="AS579" s="107"/>
      <c r="AT579" s="107"/>
      <c r="AU579" s="135"/>
      <c r="AV579" s="135"/>
      <c r="AW579" s="14"/>
      <c r="AX579" s="14"/>
      <c r="AY579" s="160">
        <f t="shared" si="54"/>
        <v>0</v>
      </c>
      <c r="AZ579" s="151"/>
      <c r="BA579" s="108"/>
      <c r="BB579" s="10" t="str">
        <f>IFERROR(_xlfn.XLOOKUP(AI579, BS_ATIVIDADE[ATIVIDADE],BS_ATIVIDADE[UNIDADE] ), "*")</f>
        <v>M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Produção e Intervalo</v>
      </c>
      <c r="BR579" s="19">
        <f t="shared" si="57"/>
        <v>0</v>
      </c>
      <c r="BS579" s="19">
        <f t="shared" si="58"/>
        <v>0</v>
      </c>
      <c r="BT579" s="185" t="str">
        <f t="shared" si="59"/>
        <v/>
      </c>
    </row>
    <row r="580" spans="1:72" hidden="1">
      <c r="A580" s="47" t="str">
        <f t="shared" si="55"/>
        <v>W5946076</v>
      </c>
      <c r="B580" s="101">
        <v>46076</v>
      </c>
      <c r="C5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0" s="103" t="s">
        <v>827</v>
      </c>
      <c r="E580" s="155">
        <v>574</v>
      </c>
      <c r="F580" s="125" t="s">
        <v>756</v>
      </c>
      <c r="G580" s="140" t="str">
        <f>IF(D580="","*",VLOOKUP(F580,BS_ATIVIDADE[],3,FALSE))</f>
        <v>DORMENTE - DESCARGA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80" s="105">
        <v>0.39583333333333331</v>
      </c>
      <c r="P580" s="105">
        <v>4.1666666666666664E-2</v>
      </c>
      <c r="Q580" s="104">
        <v>150</v>
      </c>
      <c r="R580" s="10" t="str">
        <f>IFERROR(_xlfn.XLOOKUP(F580, BS_ATIVIDADE[ATIVIDADE],BS_ATIVIDADE[UNIDADE] ), "*")</f>
        <v>Nº DE DORMENTES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tr">
        <f>IF(BS_CONTROLE[[#This Row],[Atividade]]=0, "-", BS_CONTROLE[[#This Row],[Atividade]])</f>
        <v>PDM - DESCARGA - DORMENTE</v>
      </c>
      <c r="AJ580" s="9" t="str">
        <f>IF(BS_CONTROLE[[#This Row],[Atividade]]=0, "-", BS_CONTROLE[[#This Row],[Atividade]])</f>
        <v>PDM - DESCARGA - DORMENTE</v>
      </c>
      <c r="AK580" s="31" t="str">
        <f>BS_CONTROLE[[#This Row],[Local - Partida]]</f>
        <v>ZYU1</v>
      </c>
      <c r="AL580" s="31" t="str">
        <f>BS_CONTROLE[[#This Row],[Local - Encerramento]]</f>
        <v>ZYU1</v>
      </c>
      <c r="AM580" s="104" t="str">
        <f>IF(BS_CONTROLE[[#This Row],[Entre - Estações]]=0, "-", BS_CONTROLE[[#This Row],[Entre - Estações]])</f>
        <v>ZYU</v>
      </c>
      <c r="AN580" s="104" t="str">
        <f>IF(BS_CONTROLE[[#This Row],[SB]]=0, "-", BS_CONTROLE[[#This Row],[SB]])</f>
        <v>ZYU1</v>
      </c>
      <c r="AO580" s="104">
        <f>IF(BS_CONTROLE[[#This Row],[SUB]]=0, "-", BS_CONTROLE[[#This Row],[SUB]])</f>
        <v>49</v>
      </c>
      <c r="AP580" s="104">
        <f>BS_CONTROLE[[#This Row],[KM - Inicio]]</f>
        <v>203.7</v>
      </c>
      <c r="AQ580" s="104">
        <f>BS_CONTROLE[[#This Row],[KM - Inicio]]</f>
        <v>203.7</v>
      </c>
      <c r="AR580" s="107"/>
      <c r="AS580" s="107"/>
      <c r="AT580" s="107"/>
      <c r="AU580" s="135"/>
      <c r="AV580" s="135"/>
      <c r="AW580" s="14"/>
      <c r="AX580" s="14"/>
      <c r="AY580" s="160">
        <f t="shared" si="54"/>
        <v>0</v>
      </c>
      <c r="AZ580" s="151"/>
      <c r="BA580" s="108"/>
      <c r="BB580" s="10" t="str">
        <f>IFERROR(_xlfn.XLOOKUP(AI580, BS_ATIVIDADE[ATIVIDADE],BS_ATIVIDADE[UNIDADE] ), "*")</f>
        <v>Nº DE DORMENTES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Produção e Intervalo</v>
      </c>
      <c r="BR580" s="19">
        <f t="shared" si="57"/>
        <v>0</v>
      </c>
      <c r="BS580" s="19">
        <f t="shared" si="58"/>
        <v>0</v>
      </c>
      <c r="BT580" s="185" t="str">
        <f t="shared" si="59"/>
        <v/>
      </c>
    </row>
    <row r="581" spans="1:72" hidden="1">
      <c r="A581" s="47" t="str">
        <f t="shared" si="55"/>
        <v>ROGÉRIO (TP-730)46076</v>
      </c>
      <c r="B581" s="101">
        <v>46076</v>
      </c>
      <c r="C5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1" s="103" t="s">
        <v>937</v>
      </c>
      <c r="E581" s="155">
        <v>543</v>
      </c>
      <c r="F581" s="125" t="s">
        <v>779</v>
      </c>
      <c r="G581" s="140" t="str">
        <f>IF(D581="","*",VLOOKUP(F581,BS_ATIVIDADE[],3,FALSE))</f>
        <v>DORMENTE - SUBSTITUIÇÂO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581" s="105">
        <v>0.41666666666666669</v>
      </c>
      <c r="P581" s="105">
        <v>8.3333333333333329E-2</v>
      </c>
      <c r="Q581" s="104">
        <v>20</v>
      </c>
      <c r="R581" s="10" t="str">
        <f>IFERROR(_xlfn.XLOOKUP(F581, BS_ATIVIDADE[ATIVIDADE],BS_ATIVIDADE[UNIDADE] ), "*")</f>
        <v>Nº DE DORMENTES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PDM - SUBSTITUIÇÃO - DORMENTE</v>
      </c>
      <c r="AJ581" s="9" t="str">
        <f>IF(BS_CONTROLE[[#This Row],[Atividade]]=0, "-", BS_CONTROLE[[#This Row],[Atividade]])</f>
        <v>PDM - SUBSTITUIÇÃO - DORMENTE</v>
      </c>
      <c r="AK581" s="31" t="str">
        <f>BS_CONTROLE[[#This Row],[Local - Partida]]</f>
        <v>-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ZYU</v>
      </c>
      <c r="AN581" s="104" t="str">
        <f>IF(BS_CONTROLE[[#This Row],[SB]]=0, "-", BS_CONTROLE[[#This Row],[SB]])</f>
        <v>ZYU2</v>
      </c>
      <c r="AO581" s="104">
        <f>IF(BS_CONTROLE[[#This Row],[SUB]]=0, "-", BS_CONTROLE[[#This Row],[SUB]])</f>
        <v>56</v>
      </c>
      <c r="AP581" s="104">
        <f>BS_CONTROLE[[#This Row],[KM - Inicio]]</f>
        <v>202</v>
      </c>
      <c r="AQ581" s="104">
        <f>BS_CONTROLE[[#This Row],[KM - Inicio]]</f>
        <v>202</v>
      </c>
      <c r="AR581" s="107"/>
      <c r="AS581" s="107"/>
      <c r="AT581" s="107"/>
      <c r="AU581" s="135"/>
      <c r="AV581" s="135"/>
      <c r="AW581" s="14"/>
      <c r="AX581" s="14"/>
      <c r="AY581" s="160">
        <f t="shared" si="54"/>
        <v>0</v>
      </c>
      <c r="AZ581" s="151"/>
      <c r="BA581" s="108"/>
      <c r="BB581" s="10" t="str">
        <f>IFERROR(_xlfn.XLOOKUP(AI581, BS_ATIVIDADE[ATIVIDADE],BS_ATIVIDADE[UNIDADE] ), "*")</f>
        <v>Nº DE DORMENTES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Produção e Intervalo</v>
      </c>
      <c r="BR581" s="19">
        <f t="shared" si="57"/>
        <v>0</v>
      </c>
      <c r="BS581" s="19">
        <f t="shared" si="58"/>
        <v>0</v>
      </c>
      <c r="BT581" s="185" t="str">
        <f t="shared" si="59"/>
        <v/>
      </c>
    </row>
    <row r="582" spans="1:72" hidden="1">
      <c r="A582" s="47" t="str">
        <f t="shared" si="55"/>
        <v>ROBSON (TF-701)46076</v>
      </c>
      <c r="B582" s="101">
        <v>46076</v>
      </c>
      <c r="C5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2" s="103" t="s">
        <v>935</v>
      </c>
      <c r="E582" s="155">
        <v>310</v>
      </c>
      <c r="F582" s="125" t="s">
        <v>779</v>
      </c>
      <c r="G582" s="140" t="str">
        <f>IF(D582="","*",VLOOKUP(F582,BS_ATIVIDADE[],3,FALSE))</f>
        <v>DORMENTE - SUBSTITUIÇÂO</v>
      </c>
      <c r="H582" s="105" t="s">
        <v>593</v>
      </c>
      <c r="I582" s="105" t="s">
        <v>593</v>
      </c>
      <c r="J582" s="104">
        <v>56</v>
      </c>
      <c r="K582" s="104">
        <v>190.3</v>
      </c>
      <c r="L582" s="104">
        <v>190.5</v>
      </c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2" s="105">
        <v>0.375</v>
      </c>
      <c r="P582" s="105">
        <v>8.3333333333333329E-2</v>
      </c>
      <c r="Q582" s="104">
        <v>50</v>
      </c>
      <c r="R582" s="10" t="str">
        <f>IFERROR(_xlfn.XLOOKUP(F582, BS_ATIVIDADE[ATIVIDADE],BS_ATIVIDADE[UNIDADE] ), "*")</f>
        <v>Nº DE DORMENTES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2" s="104" t="s">
        <v>1414</v>
      </c>
      <c r="W582" s="149" t="s">
        <v>1075</v>
      </c>
      <c r="X582" s="103" t="s">
        <v>421</v>
      </c>
      <c r="Y582" s="128"/>
      <c r="Z582" s="103"/>
      <c r="AA582" s="104" t="s">
        <v>593</v>
      </c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PDM - SUBSTITUIÇÃO - DORMENTE</v>
      </c>
      <c r="AJ582" s="9" t="str">
        <f>IF(BS_CONTROLE[[#This Row],[Atividade]]=0, "-", BS_CONTROLE[[#This Row],[Atividade]])</f>
        <v>PDM - SUBSTITUIÇÃO - DORMENTE</v>
      </c>
      <c r="AK582" s="31" t="str">
        <f>BS_CONTROLE[[#This Row],[Local - Partida]]</f>
        <v>-</v>
      </c>
      <c r="AL582" s="31" t="str">
        <f>BS_CONTROLE[[#This Row],[Local - Encerramento]]</f>
        <v>-</v>
      </c>
      <c r="AM582" s="104" t="str">
        <f>IF(BS_CONTROLE[[#This Row],[Entre - Estações]]=0, "-", BS_CONTROLE[[#This Row],[Entre - Estações]])</f>
        <v>ZDY-ZFY</v>
      </c>
      <c r="AN582" s="104" t="str">
        <f>IF(BS_CONTROLE[[#This Row],[SB]]=0, "-", BS_CONTROLE[[#This Row],[SB]])</f>
        <v>189ZFY</v>
      </c>
      <c r="AO582" s="104">
        <f>IF(BS_CONTROLE[[#This Row],[SUB]]=0, "-", BS_CONTROLE[[#This Row],[SUB]])</f>
        <v>56</v>
      </c>
      <c r="AP582" s="104">
        <f>BS_CONTROLE[[#This Row],[KM - Inicio]]</f>
        <v>190.3</v>
      </c>
      <c r="AQ582" s="104">
        <f>BS_CONTROLE[[#This Row],[KM - Inicio]]</f>
        <v>190.3</v>
      </c>
      <c r="AR582" s="107"/>
      <c r="AS582" s="107"/>
      <c r="AT582" s="107"/>
      <c r="AU582" s="135"/>
      <c r="AV582" s="135"/>
      <c r="AW582" s="14"/>
      <c r="AX582" s="14"/>
      <c r="AY582" s="160">
        <f t="shared" si="54"/>
        <v>0</v>
      </c>
      <c r="AZ582" s="151"/>
      <c r="BA582" s="108"/>
      <c r="BB582" s="10" t="str">
        <f>IFERROR(_xlfn.XLOOKUP(AI582, BS_ATIVIDADE[ATIVIDADE],BS_ATIVIDADE[UNIDADE] ), "*")</f>
        <v>Nº DE DORMENTES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Produção e Intervalo</v>
      </c>
      <c r="BR582" s="19">
        <f t="shared" si="57"/>
        <v>0</v>
      </c>
      <c r="BS582" s="19">
        <f t="shared" si="58"/>
        <v>0</v>
      </c>
      <c r="BT582" s="185" t="str">
        <f t="shared" si="59"/>
        <v/>
      </c>
    </row>
    <row r="583" spans="1:72" hidden="1">
      <c r="A583" s="47" t="str">
        <f t="shared" si="55"/>
        <v>JACIANO (TF-674)46076</v>
      </c>
      <c r="B583" s="101">
        <v>46076</v>
      </c>
      <c r="C5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3" s="103" t="s">
        <v>895</v>
      </c>
      <c r="E583" s="155"/>
      <c r="F583" s="125" t="s">
        <v>779</v>
      </c>
      <c r="G583" s="140" t="str">
        <f>IF(D583="","*",VLOOKUP(F583,BS_ATIVIDADE[],3,FALSE))</f>
        <v>DORMENTE - SUBSTITUIÇÂO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83" s="105">
        <v>0.375</v>
      </c>
      <c r="P583" s="105">
        <v>8.3333333333333329E-2</v>
      </c>
      <c r="Q583" s="104">
        <v>50</v>
      </c>
      <c r="R583" s="10" t="str">
        <f>IFERROR(_xlfn.XLOOKUP(F583, BS_ATIVIDADE[ATIVIDADE],BS_ATIVIDADE[UNIDADE] ), "*")</f>
        <v>Nº DE DORMENTES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3" s="104" t="s">
        <v>1759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PDM - SUBSTITUIÇÃO - DORMENTE</v>
      </c>
      <c r="AJ583" s="9" t="str">
        <f>IF(BS_CONTROLE[[#This Row],[Atividade]]=0, "-", BS_CONTROLE[[#This Row],[Atividade]])</f>
        <v>PDM - SUBSTITUIÇÃO - DORMENTE</v>
      </c>
      <c r="AK583" s="31" t="str">
        <f>BS_CONTROLE[[#This Row],[Local - Partida]]</f>
        <v>-</v>
      </c>
      <c r="AL583" s="31" t="str">
        <f>BS_CONTROLE[[#This Row],[Local - Encerramento]]</f>
        <v>-</v>
      </c>
      <c r="AM583" s="104" t="str">
        <f>IF(BS_CONTROLE[[#This Row],[Entre - Estações]]=0, "-", BS_CONTROLE[[#This Row],[Entre - Estações]])</f>
        <v>ZDY-ZFY</v>
      </c>
      <c r="AN583" s="104" t="str">
        <f>IF(BS_CONTROLE[[#This Row],[SB]]=0, "-", BS_CONTROLE[[#This Row],[SB]])</f>
        <v>189ZFY</v>
      </c>
      <c r="AO583" s="104">
        <f>IF(BS_CONTROLE[[#This Row],[SUB]]=0, "-", BS_CONTROLE[[#This Row],[SUB]])</f>
        <v>56</v>
      </c>
      <c r="AP583" s="104">
        <f>BS_CONTROLE[[#This Row],[KM - Inicio]]</f>
        <v>190.3</v>
      </c>
      <c r="AQ583" s="104">
        <f>BS_CONTROLE[[#This Row],[KM - Inicio]]</f>
        <v>190.3</v>
      </c>
      <c r="AR583" s="107"/>
      <c r="AS583" s="107"/>
      <c r="AT583" s="107"/>
      <c r="AU583" s="135"/>
      <c r="AV583" s="135"/>
      <c r="AW583" s="14"/>
      <c r="AX583" s="14"/>
      <c r="AY583" s="160">
        <f t="shared" ref="AY583:AY646" si="60">IF(D583="","*",IFERROR(IF(ISODD(COUNT(AS583:AX583)),"ERRO",SUM((AT583-AS583),(AV583-AU583),(AX583-AW583))),"ERRO"))</f>
        <v>0</v>
      </c>
      <c r="AZ583" s="151"/>
      <c r="BA583" s="108"/>
      <c r="BB583" s="10" t="str">
        <f>IFERROR(_xlfn.XLOOKUP(AI583, BS_ATIVIDADE[ATIVIDADE],BS_ATIVIDADE[UNIDADE] ), "*")</f>
        <v>Nº DE DORMENTES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Produção e Intervalo</v>
      </c>
      <c r="BR583" s="19">
        <f t="shared" si="57"/>
        <v>0</v>
      </c>
      <c r="BS583" s="19">
        <f t="shared" si="58"/>
        <v>0</v>
      </c>
      <c r="BT583" s="185" t="str">
        <f t="shared" si="59"/>
        <v/>
      </c>
    </row>
    <row r="584" spans="1:72" hidden="1">
      <c r="A584" s="47" t="str">
        <f t="shared" ref="A584:A647" si="61">D584&amp;B584</f>
        <v>ROBSON (TP-729)46076</v>
      </c>
      <c r="B584" s="101">
        <v>46076</v>
      </c>
      <c r="C5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4" s="103" t="s">
        <v>936</v>
      </c>
      <c r="E584" s="155"/>
      <c r="F584" s="125" t="s">
        <v>671</v>
      </c>
      <c r="G584" s="140" t="str">
        <f>IF(D584="","*",VLOOKUP(F584,BS_ATIVIDADE[],3,FALSE))</f>
        <v>LIMPEZA LASTRO</v>
      </c>
      <c r="H584" s="105" t="s">
        <v>593</v>
      </c>
      <c r="I584" s="105" t="s">
        <v>593</v>
      </c>
      <c r="J584" s="104">
        <v>56</v>
      </c>
      <c r="K584" s="104">
        <v>187.58</v>
      </c>
      <c r="L584" s="104" t="s">
        <v>593</v>
      </c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84" s="105">
        <v>0.375</v>
      </c>
      <c r="P584" s="105">
        <v>8.3333333333333329E-2</v>
      </c>
      <c r="Q584" s="104">
        <v>10</v>
      </c>
      <c r="R584" s="10" t="str">
        <f>IFERROR(_xlfn.XLOOKUP(F584, BS_ATIVIDADE[ATIVIDADE],BS_ATIVIDADE[UNIDADE] ), "*")</f>
        <v>M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4" s="104" t="s">
        <v>1414</v>
      </c>
      <c r="W584" s="149" t="s">
        <v>1196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LIMPEZA LASTRO</v>
      </c>
      <c r="AJ584" s="9" t="str">
        <f>IF(BS_CONTROLE[[#This Row],[Atividade]]=0, "-", BS_CONTROLE[[#This Row],[Atividade]])</f>
        <v>LIMPEZA LASTRO</v>
      </c>
      <c r="AK584" s="31" t="str">
        <f>BS_CONTROLE[[#This Row],[Local - Partida]]</f>
        <v>-</v>
      </c>
      <c r="AL584" s="31" t="str">
        <f>BS_CONTROLE[[#This Row],[Local - Encerramento]]</f>
        <v>-</v>
      </c>
      <c r="AM584" s="104" t="str">
        <f>IF(BS_CONTROLE[[#This Row],[Entre - Estações]]=0, "-", BS_CONTROLE[[#This Row],[Entre - Estações]])</f>
        <v>ZDY-ZFY</v>
      </c>
      <c r="AN584" s="104" t="str">
        <f>IF(BS_CONTROLE[[#This Row],[SB]]=0, "-", BS_CONTROLE[[#This Row],[SB]])</f>
        <v>ZXP189</v>
      </c>
      <c r="AO584" s="104">
        <f>IF(BS_CONTROLE[[#This Row],[SUB]]=0, "-", BS_CONTROLE[[#This Row],[SUB]])</f>
        <v>56</v>
      </c>
      <c r="AP584" s="104">
        <f>BS_CONTROLE[[#This Row],[KM - Inicio]]</f>
        <v>187.58</v>
      </c>
      <c r="AQ584" s="104">
        <f>BS_CONTROLE[[#This Row],[KM - Inicio]]</f>
        <v>187.58</v>
      </c>
      <c r="AR584" s="107"/>
      <c r="AS584" s="107"/>
      <c r="AT584" s="107"/>
      <c r="AU584" s="135"/>
      <c r="AV584" s="135"/>
      <c r="AW584" s="14"/>
      <c r="AX584" s="14"/>
      <c r="AY584" s="160">
        <f t="shared" si="60"/>
        <v>0</v>
      </c>
      <c r="AZ584" s="151"/>
      <c r="BA584" s="108"/>
      <c r="BB584" s="10" t="str">
        <f>IFERROR(_xlfn.XLOOKUP(AI584, BS_ATIVIDADE[ATIVIDADE],BS_ATIVIDADE[UNIDADE] ), "*")</f>
        <v>M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Produção e Intervalo</v>
      </c>
      <c r="BR584" s="19">
        <f t="shared" ref="BR584:BR647" si="63">IF(OR(B584="",F584=""),"*",AY584/P584)</f>
        <v>0</v>
      </c>
      <c r="BS584" s="19">
        <f t="shared" ref="BS584:BS647" si="64">IF(OR(B584="",F584=""),"*",BA584/Q584)</f>
        <v>0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>EDSON (TP-780)46076</v>
      </c>
      <c r="B586" s="101">
        <v>46076</v>
      </c>
      <c r="C5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6" s="103" t="s">
        <v>878</v>
      </c>
      <c r="E586" s="155">
        <v>580</v>
      </c>
      <c r="F586" s="125" t="s">
        <v>782</v>
      </c>
      <c r="G586" s="140" t="str">
        <f>IF(D586="","*",VLOOKUP(F586,BS_ATIVIDADE[],3,FALSE))</f>
        <v>TRILHO - SUBSTITUIÇÂO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586" s="105">
        <v>0.4375</v>
      </c>
      <c r="P586" s="105">
        <v>8.3333333333333329E-2</v>
      </c>
      <c r="Q586" s="104">
        <v>313</v>
      </c>
      <c r="R586" s="10" t="str">
        <f>IFERROR(_xlfn.XLOOKUP(F586, BS_ATIVIDADE[ATIVIDADE],BS_ATIVIDADE[UNIDADE] ), "*")</f>
        <v>M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6" s="104" t="s">
        <v>1097</v>
      </c>
      <c r="W586" s="149" t="s">
        <v>1341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PDM - SUBSTITUIÇÃO - TRILHO</v>
      </c>
      <c r="AJ586" s="9" t="str">
        <f>IF(BS_CONTROLE[[#This Row],[Atividade]]=0, "-", BS_CONTROLE[[#This Row],[Atividade]])</f>
        <v>PDM - SUBSTITUIÇÃO - TRILHO</v>
      </c>
      <c r="AK586" s="31" t="str">
        <f>BS_CONTROLE[[#This Row],[Local - Partida]]</f>
        <v>-</v>
      </c>
      <c r="AL586" s="31" t="str">
        <f>BS_CONTROLE[[#This Row],[Local - Encerramento]]</f>
        <v>-</v>
      </c>
      <c r="AM586" s="104" t="str">
        <f>IF(BS_CONTROLE[[#This Row],[Entre - Estações]]=0, "-", BS_CONTROLE[[#This Row],[Entre - Estações]])</f>
        <v>ZKW</v>
      </c>
      <c r="AN586" s="104" t="str">
        <f>IF(BS_CONTROLE[[#This Row],[SB]]=0, "-", BS_CONTROLE[[#This Row],[SB]])</f>
        <v>ZKW2</v>
      </c>
      <c r="AO586" s="104">
        <f>IF(BS_CONTROLE[[#This Row],[SUB]]=0, "-", BS_CONTROLE[[#This Row],[SUB]])</f>
        <v>55</v>
      </c>
      <c r="AP586" s="104">
        <f>BS_CONTROLE[[#This Row],[KM - Inicio]]</f>
        <v>95.385000000000005</v>
      </c>
      <c r="AQ586" s="104">
        <f>BS_CONTROLE[[#This Row],[KM - Inicio]]</f>
        <v>95.385000000000005</v>
      </c>
      <c r="AR586" s="107"/>
      <c r="AS586" s="107"/>
      <c r="AT586" s="107"/>
      <c r="AU586" s="135"/>
      <c r="AV586" s="135"/>
      <c r="AW586" s="14"/>
      <c r="AX586" s="14"/>
      <c r="AY586" s="160">
        <f t="shared" si="60"/>
        <v>0</v>
      </c>
      <c r="AZ586" s="151"/>
      <c r="BA586" s="108"/>
      <c r="BB586" s="10" t="str">
        <f>IFERROR(_xlfn.XLOOKUP(AI586, BS_ATIVIDADE[ATIVIDADE],BS_ATIVIDADE[UNIDADE] ), "*")</f>
        <v>M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Produção e Intervalo</v>
      </c>
      <c r="BR586" s="19">
        <f t="shared" si="63"/>
        <v>0</v>
      </c>
      <c r="BS586" s="19">
        <f t="shared" si="64"/>
        <v>0</v>
      </c>
      <c r="BT586" s="185" t="str">
        <f t="shared" si="65"/>
        <v/>
      </c>
    </row>
    <row r="587" spans="1:72" hidden="1">
      <c r="A587" s="47" t="str">
        <f t="shared" si="61"/>
        <v>V8946076</v>
      </c>
      <c r="B587" s="101">
        <v>46076</v>
      </c>
      <c r="C5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7" s="103" t="s">
        <v>807</v>
      </c>
      <c r="E587" s="155"/>
      <c r="F587" s="125" t="s">
        <v>698</v>
      </c>
      <c r="G587" s="140" t="str">
        <f>IF(D587="","*",VLOOKUP(F587,BS_ATIVIDADE[],3,FALSE))</f>
        <v>MECANIZAÇÃO - SOCADORA</v>
      </c>
      <c r="H587" s="105" t="s">
        <v>201</v>
      </c>
      <c r="I587" s="105" t="s">
        <v>201</v>
      </c>
      <c r="J587" s="104">
        <v>55</v>
      </c>
      <c r="K587" s="104">
        <v>97.9</v>
      </c>
      <c r="L587" s="104">
        <v>100</v>
      </c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87" s="105">
        <v>0.4375</v>
      </c>
      <c r="P587" s="105">
        <v>8.3333333333333329E-2</v>
      </c>
      <c r="Q587" s="104">
        <v>480</v>
      </c>
      <c r="R587" s="10" t="str">
        <f>IFERROR(_xlfn.XLOOKUP(F587, BS_ATIVIDADE[ATIVIDADE],BS_ATIVIDADE[UNIDADE] ), "*")</f>
        <v>M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7" s="104" t="s">
        <v>1066</v>
      </c>
      <c r="W587" s="149" t="s">
        <v>1661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/>
      <c r="AD587" s="106">
        <v>0.29166666666666669</v>
      </c>
      <c r="AE587" s="104">
        <v>6239</v>
      </c>
      <c r="AF587" s="104">
        <v>6809</v>
      </c>
      <c r="AG587" s="104" t="s">
        <v>593</v>
      </c>
      <c r="AH587" s="15"/>
      <c r="AI587" s="125" t="str">
        <f>IF(BS_CONTROLE[[#This Row],[Atividade]]=0, "-", BS_CONTROLE[[#This Row],[Atividade]])</f>
        <v>MECANIZAÇÃO - SOCADORA</v>
      </c>
      <c r="AJ587" s="9" t="str">
        <f>IF(BS_CONTROLE[[#This Row],[Atividade]]=0, "-", BS_CONTROLE[[#This Row],[Atividade]])</f>
        <v>MECANIZAÇÃO - SOCADORA</v>
      </c>
      <c r="AK587" s="31" t="str">
        <f>BS_CONTROLE[[#This Row],[Local - Partida]]</f>
        <v>102ZKW2</v>
      </c>
      <c r="AL587" s="31" t="str">
        <f>BS_CONTROLE[[#This Row],[Local - Encerramento]]</f>
        <v>102ZKW2</v>
      </c>
      <c r="AM587" s="104" t="str">
        <f>IF(BS_CONTROLE[[#This Row],[Entre - Estações]]=0, "-", BS_CONTROLE[[#This Row],[Entre - Estações]])</f>
        <v>ZKW-ZLU</v>
      </c>
      <c r="AN587" s="104" t="str">
        <f>IF(BS_CONTROLE[[#This Row],[SB]]=0, "-", BS_CONTROLE[[#This Row],[SB]])</f>
        <v>102ZKW2</v>
      </c>
      <c r="AO587" s="104">
        <f>IF(BS_CONTROLE[[#This Row],[SUB]]=0, "-", BS_CONTROLE[[#This Row],[SUB]])</f>
        <v>55</v>
      </c>
      <c r="AP587" s="104">
        <f>BS_CONTROLE[[#This Row],[KM - Inicio]]</f>
        <v>97.9</v>
      </c>
      <c r="AQ587" s="104">
        <f>BS_CONTROLE[[#This Row],[KM - Inicio]]</f>
        <v>97.9</v>
      </c>
      <c r="AR587" s="107"/>
      <c r="AS587" s="107"/>
      <c r="AT587" s="107"/>
      <c r="AU587" s="135"/>
      <c r="AV587" s="135"/>
      <c r="AW587" s="14"/>
      <c r="AX587" s="14"/>
      <c r="AY587" s="160">
        <f t="shared" si="60"/>
        <v>0</v>
      </c>
      <c r="AZ587" s="151"/>
      <c r="BA587" s="108"/>
      <c r="BB587" s="10" t="str">
        <f>IFERROR(_xlfn.XLOOKUP(AI587, BS_ATIVIDADE[ATIVIDADE],BS_ATIVIDADE[UNIDADE] ), "*")</f>
        <v>M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Produção e Intervalo</v>
      </c>
      <c r="BR587" s="19">
        <f t="shared" si="63"/>
        <v>0</v>
      </c>
      <c r="BS587" s="19">
        <f t="shared" si="64"/>
        <v>0</v>
      </c>
      <c r="BT587" s="185" t="str">
        <f t="shared" si="65"/>
        <v/>
      </c>
    </row>
    <row r="588" spans="1:72" hidden="1">
      <c r="A588" s="47" t="str">
        <f t="shared" si="61"/>
        <v>W6046076</v>
      </c>
      <c r="B588" s="101">
        <v>46076</v>
      </c>
      <c r="C5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88" s="103" t="s">
        <v>828</v>
      </c>
      <c r="E588" s="155">
        <v>582</v>
      </c>
      <c r="F588" s="125" t="s">
        <v>756</v>
      </c>
      <c r="G588" s="140" t="str">
        <f>IF(D588="","*",VLOOKUP(F588,BS_ATIVIDADE[],3,FALSE))</f>
        <v>DORMENTE - DESCARGA</v>
      </c>
      <c r="H588" s="105" t="s">
        <v>1768</v>
      </c>
      <c r="I588" s="105" t="s">
        <v>1768</v>
      </c>
      <c r="J588" s="104">
        <v>55</v>
      </c>
      <c r="K588" s="104">
        <v>127.4</v>
      </c>
      <c r="L588" s="104">
        <v>137</v>
      </c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588" s="126" t="s">
        <v>1769</v>
      </c>
      <c r="O588" s="105">
        <v>0.33333333333333331</v>
      </c>
      <c r="P588" s="105">
        <v>8.3333333333333329E-2</v>
      </c>
      <c r="Q588" s="104">
        <v>1000</v>
      </c>
      <c r="R588" s="10" t="str">
        <f>IFERROR(_xlfn.XLOOKUP(F588, BS_ATIVIDADE[ATIVIDADE],BS_ATIVIDADE[UNIDADE] ), "*")</f>
        <v>Nº DE DORMENTES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88" s="104" t="s">
        <v>1097</v>
      </c>
      <c r="W588" s="149" t="s">
        <v>1581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/>
      <c r="AD588" s="106">
        <v>0.29166666666666669</v>
      </c>
      <c r="AE588" s="104">
        <v>7694</v>
      </c>
      <c r="AF588" s="104" t="s">
        <v>593</v>
      </c>
      <c r="AG588" s="104" t="s">
        <v>593</v>
      </c>
      <c r="AH588" s="15"/>
      <c r="AI588" s="125" t="str">
        <f>IF(BS_CONTROLE[[#This Row],[Atividade]]=0, "-", BS_CONTROLE[[#This Row],[Atividade]])</f>
        <v>PDM - DESCARGA - DORMENTE</v>
      </c>
      <c r="AJ588" s="9" t="str">
        <f>IF(BS_CONTROLE[[#This Row],[Atividade]]=0, "-", BS_CONTROLE[[#This Row],[Atividade]])</f>
        <v>PDM - DESCARGA - DORMENTE</v>
      </c>
      <c r="AK588" s="31" t="str">
        <f>BS_CONTROLE[[#This Row],[Local - Partida]]</f>
        <v>ZEM130-2</v>
      </c>
      <c r="AL588" s="31" t="str">
        <f>BS_CONTROLE[[#This Row],[Local - Encerramento]]</f>
        <v>ZEM130-2</v>
      </c>
      <c r="AM588" s="104" t="str">
        <f>IF(BS_CONTROLE[[#This Row],[Entre - Estações]]=0, "-", BS_CONTROLE[[#This Row],[Entre - Estações]])</f>
        <v>ZWI-ZEM</v>
      </c>
      <c r="AN588" s="104" t="str">
        <f>IF(BS_CONTROLE[[#This Row],[SB]]=0, "-", BS_CONTROLE[[#This Row],[SB]])</f>
        <v>130ZYQW/ZEM2</v>
      </c>
      <c r="AO588" s="104">
        <f>IF(BS_CONTROLE[[#This Row],[SUB]]=0, "-", BS_CONTROLE[[#This Row],[SUB]])</f>
        <v>55</v>
      </c>
      <c r="AP588" s="104">
        <f>BS_CONTROLE[[#This Row],[KM - Inicio]]</f>
        <v>127.4</v>
      </c>
      <c r="AQ588" s="104">
        <f>BS_CONTROLE[[#This Row],[KM - Inicio]]</f>
        <v>127.4</v>
      </c>
      <c r="AR588" s="107"/>
      <c r="AS588" s="107"/>
      <c r="AT588" s="107"/>
      <c r="AU588" s="135"/>
      <c r="AV588" s="135"/>
      <c r="AW588" s="14"/>
      <c r="AX588" s="14"/>
      <c r="AY588" s="160">
        <f t="shared" si="60"/>
        <v>0</v>
      </c>
      <c r="AZ588" s="151"/>
      <c r="BA588" s="108"/>
      <c r="BB588" s="10" t="str">
        <f>IFERROR(_xlfn.XLOOKUP(AI588, BS_ATIVIDADE[ATIVIDADE],BS_ATIVIDADE[UNIDADE] ), "*")</f>
        <v>Nº DE DORMENTES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Produção e Intervalo</v>
      </c>
      <c r="BR588" s="19">
        <f t="shared" si="63"/>
        <v>0</v>
      </c>
      <c r="BS588" s="19">
        <f t="shared" si="64"/>
        <v>0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>WALTER (TP-810)46076</v>
      </c>
      <c r="B590" s="101">
        <v>46076</v>
      </c>
      <c r="C5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0" s="103" t="s">
        <v>947</v>
      </c>
      <c r="E590" s="155">
        <v>584</v>
      </c>
      <c r="F590" s="125" t="s">
        <v>726</v>
      </c>
      <c r="G590" s="140" t="str">
        <f>IF(D590="","*",VLOOKUP(F590,BS_ATIVIDADE[],3,FALSE))</f>
        <v>MODERNIZAÇÃO</v>
      </c>
      <c r="H590" s="105" t="s">
        <v>593</v>
      </c>
      <c r="I590" s="105" t="s">
        <v>593</v>
      </c>
      <c r="J590" s="104">
        <v>48</v>
      </c>
      <c r="K590" s="104">
        <v>155.62299999999999</v>
      </c>
      <c r="L590" s="104" t="s">
        <v>593</v>
      </c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0" s="126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0" s="105">
        <v>0.35416666666666669</v>
      </c>
      <c r="P590" s="105">
        <v>6.9444444444444448E-2</v>
      </c>
      <c r="Q590" s="104">
        <v>1</v>
      </c>
      <c r="R590" s="10" t="str">
        <f>IFERROR(_xlfn.XLOOKUP(F590, BS_ATIVIDADE[ATIVIDADE],BS_ATIVIDADE[UNIDADE] ), "*")</f>
        <v>Nº DE SOLDA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0" s="104" t="s">
        <v>1591</v>
      </c>
      <c r="W590" s="149" t="s">
        <v>1060</v>
      </c>
      <c r="X590" s="103" t="s">
        <v>421</v>
      </c>
      <c r="Y590" s="128"/>
      <c r="Z590" s="103"/>
      <c r="AA590" s="104" t="s">
        <v>593</v>
      </c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MODERNIZAÇÃO - SOLDA</v>
      </c>
      <c r="AJ590" s="9" t="str">
        <f>IF(BS_CONTROLE[[#This Row],[Atividade]]=0, "-", BS_CONTROLE[[#This Row],[Atividade]])</f>
        <v>MODERNIZAÇÃO - SOLDA</v>
      </c>
      <c r="AK590" s="31" t="str">
        <f>BS_CONTROLE[[#This Row],[Local - Partida]]</f>
        <v>-</v>
      </c>
      <c r="AL590" s="31" t="str">
        <f>BS_CONTROLE[[#This Row],[Local - Encerramento]]</f>
        <v>-</v>
      </c>
      <c r="AM590" s="104" t="str">
        <f>IF(BS_CONTROLE[[#This Row],[Entre - Estações]]=0, "-", BS_CONTROLE[[#This Row],[Entre - Estações]])</f>
        <v>ZRB-ZEV</v>
      </c>
      <c r="AN590" s="104">
        <f>IF(BS_CONTROLE[[#This Row],[SB]]=0, "-", BS_CONTROLE[[#This Row],[SB]])</f>
        <v>1561551</v>
      </c>
      <c r="AO590" s="104">
        <f>IF(BS_CONTROLE[[#This Row],[SUB]]=0, "-", BS_CONTROLE[[#This Row],[SUB]])</f>
        <v>48</v>
      </c>
      <c r="AP590" s="104">
        <f>BS_CONTROLE[[#This Row],[KM - Inicio]]</f>
        <v>155.62299999999999</v>
      </c>
      <c r="AQ590" s="104">
        <f>BS_CONTROLE[[#This Row],[KM - Inicio]]</f>
        <v>155.62299999999999</v>
      </c>
      <c r="AR590" s="107"/>
      <c r="AS590" s="107"/>
      <c r="AT590" s="107"/>
      <c r="AU590" s="135"/>
      <c r="AV590" s="135"/>
      <c r="AW590" s="14"/>
      <c r="AX590" s="14"/>
      <c r="AY590" s="160">
        <f t="shared" si="60"/>
        <v>0</v>
      </c>
      <c r="AZ590" s="151"/>
      <c r="BA590" s="108"/>
      <c r="BB590" s="10" t="str">
        <f>IFERROR(_xlfn.XLOOKUP(AI590, BS_ATIVIDADE[ATIVIDADE],BS_ATIVIDADE[UNIDADE] ), "*")</f>
        <v>Nº DE SOLDA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Produção e Intervalo</v>
      </c>
      <c r="BR590" s="19">
        <f t="shared" si="63"/>
        <v>0</v>
      </c>
      <c r="BS590" s="19">
        <f t="shared" si="64"/>
        <v>0</v>
      </c>
      <c r="BT590" s="185" t="str">
        <f t="shared" si="65"/>
        <v/>
      </c>
    </row>
    <row r="591" spans="1:72" hidden="1">
      <c r="A591" s="47" t="str">
        <f t="shared" si="61"/>
        <v>ADENISON (TP-810)46076</v>
      </c>
      <c r="B591" s="101">
        <v>46076</v>
      </c>
      <c r="C5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1" s="103" t="s">
        <v>849</v>
      </c>
      <c r="E591" s="155">
        <v>585</v>
      </c>
      <c r="F591" s="125" t="s">
        <v>726</v>
      </c>
      <c r="G591" s="140" t="str">
        <f>IF(D591="","*",VLOOKUP(F591,BS_ATIVIDADE[],3,FALSE))</f>
        <v>MODERNIZAÇÃO</v>
      </c>
      <c r="H591" s="105" t="s">
        <v>593</v>
      </c>
      <c r="I591" s="105" t="s">
        <v>593</v>
      </c>
      <c r="J591" s="104">
        <v>48</v>
      </c>
      <c r="K591" s="104">
        <v>155.691</v>
      </c>
      <c r="L591" s="104" t="s">
        <v>593</v>
      </c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1" s="126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591" s="105">
        <v>0.35416666666666669</v>
      </c>
      <c r="P591" s="105">
        <v>6.9444444444444448E-2</v>
      </c>
      <c r="Q591" s="104">
        <v>1</v>
      </c>
      <c r="R591" s="10" t="str">
        <f>IFERROR(_xlfn.XLOOKUP(F591, BS_ATIVIDADE[ATIVIDADE],BS_ATIVIDADE[UNIDADE] ), "*")</f>
        <v>Nº DE SOLDA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1" s="104" t="s">
        <v>1591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MODERNIZAÇÃO - SOLDA</v>
      </c>
      <c r="AJ591" s="9" t="str">
        <f>IF(BS_CONTROLE[[#This Row],[Atividade]]=0, "-", BS_CONTROLE[[#This Row],[Atividade]])</f>
        <v>MODERNIZAÇÃO - SOLDA</v>
      </c>
      <c r="AK591" s="31" t="str">
        <f>BS_CONTROLE[[#This Row],[Local - Partida]]</f>
        <v>-</v>
      </c>
      <c r="AL591" s="31" t="str">
        <f>BS_CONTROLE[[#This Row],[Local - Encerramento]]</f>
        <v>-</v>
      </c>
      <c r="AM591" s="104" t="str">
        <f>IF(BS_CONTROLE[[#This Row],[Entre - Estações]]=0, "-", BS_CONTROLE[[#This Row],[Entre - Estações]])</f>
        <v>ZRB-ZEV</v>
      </c>
      <c r="AN591" s="104">
        <f>IF(BS_CONTROLE[[#This Row],[SB]]=0, "-", BS_CONTROLE[[#This Row],[SB]])</f>
        <v>1561551</v>
      </c>
      <c r="AO591" s="104">
        <f>IF(BS_CONTROLE[[#This Row],[SUB]]=0, "-", BS_CONTROLE[[#This Row],[SUB]])</f>
        <v>48</v>
      </c>
      <c r="AP591" s="104">
        <f>BS_CONTROLE[[#This Row],[KM - Inicio]]</f>
        <v>155.691</v>
      </c>
      <c r="AQ591" s="104">
        <f>BS_CONTROLE[[#This Row],[KM - Inicio]]</f>
        <v>155.691</v>
      </c>
      <c r="AR591" s="107"/>
      <c r="AS591" s="107"/>
      <c r="AT591" s="107"/>
      <c r="AU591" s="135"/>
      <c r="AV591" s="135"/>
      <c r="AW591" s="14"/>
      <c r="AX591" s="14"/>
      <c r="AY591" s="160">
        <f t="shared" si="60"/>
        <v>0</v>
      </c>
      <c r="AZ591" s="151"/>
      <c r="BA591" s="108"/>
      <c r="BB591" s="10" t="str">
        <f>IFERROR(_xlfn.XLOOKUP(AI591, BS_ATIVIDADE[ATIVIDADE],BS_ATIVIDADE[UNIDADE] ), "*")</f>
        <v>Nº DE SOLDA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Produção e Intervalo</v>
      </c>
      <c r="BR591" s="19">
        <f t="shared" si="63"/>
        <v>0</v>
      </c>
      <c r="BS591" s="19">
        <f t="shared" si="64"/>
        <v>0</v>
      </c>
      <c r="BT591" s="185" t="str">
        <f t="shared" si="65"/>
        <v/>
      </c>
    </row>
    <row r="592" spans="1:72" hidden="1">
      <c r="A592" s="47" t="str">
        <f t="shared" si="61"/>
        <v>MATEUS (TP-809)46076</v>
      </c>
      <c r="B592" s="101">
        <v>46076</v>
      </c>
      <c r="C5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2" s="103" t="s">
        <v>921</v>
      </c>
      <c r="E592" s="155">
        <v>586</v>
      </c>
      <c r="F592" s="125" t="s">
        <v>726</v>
      </c>
      <c r="G592" s="140" t="str">
        <f>IF(D592="","*",VLOOKUP(F592,BS_ATIVIDADE[],3,FALSE))</f>
        <v>MODERNIZAÇÃO</v>
      </c>
      <c r="H592" s="105" t="s">
        <v>593</v>
      </c>
      <c r="I592" s="105" t="s">
        <v>593</v>
      </c>
      <c r="J592" s="104">
        <v>48</v>
      </c>
      <c r="K592" s="104">
        <v>156.005</v>
      </c>
      <c r="L592" s="104" t="s">
        <v>593</v>
      </c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592" s="126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592" s="105">
        <v>0.35416666666666669</v>
      </c>
      <c r="P592" s="105">
        <v>6.9444444444444448E-2</v>
      </c>
      <c r="Q592" s="104">
        <v>1</v>
      </c>
      <c r="R592" s="10" t="str">
        <f>IFERROR(_xlfn.XLOOKUP(F592, BS_ATIVIDADE[ATIVIDADE],BS_ATIVIDADE[UNIDADE] ), "*")</f>
        <v>Nº DE SOLDA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92" s="104" t="s">
        <v>1591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MODERNIZAÇÃO - SOLDA</v>
      </c>
      <c r="AJ592" s="9" t="str">
        <f>IF(BS_CONTROLE[[#This Row],[Atividade]]=0, "-", BS_CONTROLE[[#This Row],[Atividade]])</f>
        <v>MODERNIZAÇÃO - SOLDA</v>
      </c>
      <c r="AK592" s="31" t="str">
        <f>BS_CONTROLE[[#This Row],[Local - Partida]]</f>
        <v>-</v>
      </c>
      <c r="AL592" s="31" t="str">
        <f>BS_CONTROLE[[#This Row],[Local - Encerramento]]</f>
        <v>-</v>
      </c>
      <c r="AM592" s="104" t="str">
        <f>IF(BS_CONTROLE[[#This Row],[Entre - Estações]]=0, "-", BS_CONTROLE[[#This Row],[Entre - Estações]])</f>
        <v>ZRB-ZEV</v>
      </c>
      <c r="AN592" s="104">
        <f>IF(BS_CONTROLE[[#This Row],[SB]]=0, "-", BS_CONTROLE[[#This Row],[SB]])</f>
        <v>1571561</v>
      </c>
      <c r="AO592" s="104">
        <f>IF(BS_CONTROLE[[#This Row],[SUB]]=0, "-", BS_CONTROLE[[#This Row],[SUB]])</f>
        <v>48</v>
      </c>
      <c r="AP592" s="104">
        <f>BS_CONTROLE[[#This Row],[KM - Inicio]]</f>
        <v>156.005</v>
      </c>
      <c r="AQ592" s="104">
        <f>BS_CONTROLE[[#This Row],[KM - Inicio]]</f>
        <v>156.005</v>
      </c>
      <c r="AR592" s="107"/>
      <c r="AS592" s="107"/>
      <c r="AT592" s="107"/>
      <c r="AU592" s="135"/>
      <c r="AV592" s="135"/>
      <c r="AW592" s="14"/>
      <c r="AX592" s="14"/>
      <c r="AY592" s="160">
        <f t="shared" si="60"/>
        <v>0</v>
      </c>
      <c r="AZ592" s="151"/>
      <c r="BA592" s="108"/>
      <c r="BB592" s="10" t="str">
        <f>IFERROR(_xlfn.XLOOKUP(AI592, BS_ATIVIDADE[ATIVIDADE],BS_ATIVIDADE[UNIDADE] ), "*")</f>
        <v>Nº DE SOLDA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Produção e Intervalo</v>
      </c>
      <c r="BR592" s="19">
        <f t="shared" si="63"/>
        <v>0</v>
      </c>
      <c r="BS592" s="19">
        <f t="shared" si="64"/>
        <v>0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>W6146076</v>
      </c>
      <c r="B594" s="101">
        <v>46076</v>
      </c>
      <c r="C5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4" s="103" t="s">
        <v>829</v>
      </c>
      <c r="E594" s="155">
        <v>554</v>
      </c>
      <c r="F594" s="125" t="s">
        <v>607</v>
      </c>
      <c r="G594" s="140" t="str">
        <f>IF(D594="","*",VLOOKUP(F594,BS_ATIVIDADE[],3,FALSE))</f>
        <v>OUTROS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4" s="105">
        <v>0.41666666666666669</v>
      </c>
      <c r="P594" s="105">
        <v>4.1666666666666664E-2</v>
      </c>
      <c r="Q594" s="167">
        <v>1</v>
      </c>
      <c r="R594" s="10" t="str">
        <f>IFERROR(_xlfn.XLOOKUP(F594, BS_ATIVIDADE[ATIVIDADE],BS_ATIVIDADE[UNIDADE] ), "*")</f>
        <v>BINÁRIO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/>
      <c r="AF594" s="104"/>
      <c r="AG594" s="104"/>
      <c r="AH594" s="15"/>
      <c r="AI594" s="125" t="str">
        <f>IF(BS_CONTROLE[[#This Row],[Atividade]]=0, "-", BS_CONTROLE[[#This Row],[Atividade]])</f>
        <v>DESLOCAMENTO</v>
      </c>
      <c r="AJ594" s="9" t="str">
        <f>IF(BS_CONTROLE[[#This Row],[Atividade]]=0, "-", BS_CONTROLE[[#This Row],[Atividade]])</f>
        <v>DESLOCAMENTO</v>
      </c>
      <c r="AK594" s="31" t="str">
        <f>BS_CONTROLE[[#This Row],[Local - Partida]]</f>
        <v>K67ZEV2</v>
      </c>
      <c r="AL594" s="31" t="str">
        <f>BS_CONTROLE[[#This Row],[Local - Encerramento]]</f>
        <v>K67ZEV2</v>
      </c>
      <c r="AM594" s="104" t="str">
        <f>IF(BS_CONTROLE[[#This Row],[Entre - Estações]]=0, "-", BS_CONTROLE[[#This Row],[Entre - Estações]])</f>
        <v>ZXW-ZGP</v>
      </c>
      <c r="AN594" s="104" t="str">
        <f>IF(BS_CONTROLE[[#This Row],[SB]]=0, "-", BS_CONTROLE[[#This Row],[SB]])</f>
        <v>K84ZXW2</v>
      </c>
      <c r="AO594" s="104">
        <f>IF(BS_CONTROLE[[#This Row],[SUB]]=0, "-", BS_CONTROLE[[#This Row],[SUB]])</f>
        <v>92</v>
      </c>
      <c r="AP594" s="104">
        <f>BS_CONTROLE[[#This Row],[KM - Inicio]]</f>
        <v>83.7</v>
      </c>
      <c r="AQ594" s="104">
        <f>BS_CONTROLE[[#This Row],[KM - Inicio]]</f>
        <v>83.7</v>
      </c>
      <c r="AR594" s="107"/>
      <c r="AS594" s="107"/>
      <c r="AT594" s="107"/>
      <c r="AU594" s="135"/>
      <c r="AV594" s="135"/>
      <c r="AW594" s="14"/>
      <c r="AX594" s="14"/>
      <c r="AY594" s="160">
        <f t="shared" si="60"/>
        <v>0</v>
      </c>
      <c r="AZ594" s="151"/>
      <c r="BA594" s="108"/>
      <c r="BB594" s="10" t="str">
        <f>IFERROR(_xlfn.XLOOKUP(AI594, BS_ATIVIDADE[ATIVIDADE],BS_ATIVIDADE[UNIDADE] ), "*")</f>
        <v>BINÁRIO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Produção e Intervalo</v>
      </c>
      <c r="BR594" s="19">
        <f t="shared" si="63"/>
        <v>0</v>
      </c>
      <c r="BS594" s="19">
        <f t="shared" si="64"/>
        <v>0</v>
      </c>
      <c r="BT594" s="185" t="str">
        <f t="shared" si="65"/>
        <v/>
      </c>
    </row>
    <row r="595" spans="1:72" hidden="1">
      <c r="A595" s="47" t="str">
        <f t="shared" si="61"/>
        <v>W6246076</v>
      </c>
      <c r="B595" s="101">
        <v>46076</v>
      </c>
      <c r="C5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5" s="103" t="s">
        <v>830</v>
      </c>
      <c r="E595" s="155">
        <v>589</v>
      </c>
      <c r="F595" s="125" t="s">
        <v>607</v>
      </c>
      <c r="G595" s="140" t="str">
        <f>IF(D595="","*",VLOOKUP(F595,BS_ATIVIDADE[],3,FALSE))</f>
        <v>OUTROS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95" s="105">
        <v>0.3125</v>
      </c>
      <c r="P595" s="105">
        <v>4.1666666666666664E-2</v>
      </c>
      <c r="Q595" s="104">
        <v>1</v>
      </c>
      <c r="R595" s="10" t="str">
        <f>IFERROR(_xlfn.XLOOKUP(F595, BS_ATIVIDADE[ATIVIDADE],BS_ATIVIDADE[UNIDADE] ), "*")</f>
        <v>BINÁRIO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5" s="104" t="s">
        <v>1109</v>
      </c>
      <c r="W595" s="149" t="s">
        <v>1736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/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tr">
        <f>IF(BS_CONTROLE[[#This Row],[Atividade]]=0, "-", BS_CONTROLE[[#This Row],[Atividade]])</f>
        <v>DESLOCAMENTO</v>
      </c>
      <c r="AJ595" s="9" t="str">
        <f>IF(BS_CONTROLE[[#This Row],[Atividade]]=0, "-", BS_CONTROLE[[#This Row],[Atividade]])</f>
        <v>DESLOCAMENTO</v>
      </c>
      <c r="AK595" s="31" t="str">
        <f>BS_CONTROLE[[#This Row],[Local - Partida]]</f>
        <v>ZPT1051</v>
      </c>
      <c r="AL595" s="31" t="str">
        <f>BS_CONTROLE[[#This Row],[Local - Encerramento]]</f>
        <v>ZPTZDR</v>
      </c>
      <c r="AM595" s="104" t="str">
        <f>IF(BS_CONTROLE[[#This Row],[Entre - Estações]]=0, "-", BS_CONTROLE[[#This Row],[Entre - Estações]])</f>
        <v>ZXW-ZGP</v>
      </c>
      <c r="AN595" s="104" t="str">
        <f>IF(BS_CONTROLE[[#This Row],[SB]]=0, "-", BS_CONTROLE[[#This Row],[SB]])</f>
        <v>K84ZXW2</v>
      </c>
      <c r="AO595" s="104">
        <f>IF(BS_CONTROLE[[#This Row],[SUB]]=0, "-", BS_CONTROLE[[#This Row],[SUB]])</f>
        <v>92</v>
      </c>
      <c r="AP595" s="104">
        <f>BS_CONTROLE[[#This Row],[KM - Inicio]]</f>
        <v>83.7</v>
      </c>
      <c r="AQ595" s="104">
        <f>BS_CONTROLE[[#This Row],[KM - Inicio]]</f>
        <v>83.7</v>
      </c>
      <c r="AR595" s="107"/>
      <c r="AS595" s="107"/>
      <c r="AT595" s="107"/>
      <c r="AU595" s="135"/>
      <c r="AV595" s="135"/>
      <c r="AW595" s="14"/>
      <c r="AX595" s="14"/>
      <c r="AY595" s="160">
        <f t="shared" si="60"/>
        <v>0</v>
      </c>
      <c r="AZ595" s="151"/>
      <c r="BA595" s="108"/>
      <c r="BB595" s="10" t="str">
        <f>IFERROR(_xlfn.XLOOKUP(AI595, BS_ATIVIDADE[ATIVIDADE],BS_ATIVIDADE[UNIDADE] ), "*")</f>
        <v>BINÁRIO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Produção e Intervalo</v>
      </c>
      <c r="BR595" s="19">
        <f t="shared" si="63"/>
        <v>0</v>
      </c>
      <c r="BS595" s="19">
        <f t="shared" si="64"/>
        <v>0</v>
      </c>
      <c r="BT595" s="185" t="str">
        <f t="shared" si="65"/>
        <v/>
      </c>
    </row>
    <row r="596" spans="1:72" hidden="1">
      <c r="A596" s="47" t="str">
        <f t="shared" si="61"/>
        <v>HUELTON (TP-725)46076</v>
      </c>
      <c r="B596" s="101">
        <v>46076</v>
      </c>
      <c r="C5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6" s="103" t="s">
        <v>891</v>
      </c>
      <c r="E596" s="155">
        <v>557</v>
      </c>
      <c r="F596" s="125" t="s">
        <v>775</v>
      </c>
      <c r="G596" s="140" t="str">
        <f>IF(D596="","*",VLOOKUP(F596,BS_ATIVIDADE[],3,FALSE))</f>
        <v>SOLDA</v>
      </c>
      <c r="H596" s="105" t="s">
        <v>593</v>
      </c>
      <c r="I596" s="105" t="s">
        <v>593</v>
      </c>
      <c r="J596" s="104">
        <v>92</v>
      </c>
      <c r="K596" s="104">
        <v>106.7</v>
      </c>
      <c r="L596" s="104" t="s">
        <v>593</v>
      </c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96" s="126" t="s">
        <v>337</v>
      </c>
      <c r="O596" s="105">
        <v>0.41666666666666669</v>
      </c>
      <c r="P596" s="105">
        <v>6.25E-2</v>
      </c>
      <c r="Q596" s="104">
        <v>15</v>
      </c>
      <c r="R596" s="10" t="str">
        <f>IFERROR(_xlfn.XLOOKUP(F596, BS_ATIVIDADE[ATIVIDADE],BS_ATIVIDADE[UNIDADE] ), "*")</f>
        <v>Nº DE SOLDA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96" s="104" t="s">
        <v>1109</v>
      </c>
      <c r="W596" s="149" t="s">
        <v>1060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PDM - SOLDA</v>
      </c>
      <c r="AJ596" s="9" t="str">
        <f>IF(BS_CONTROLE[[#This Row],[Atividade]]=0, "-", BS_CONTROLE[[#This Row],[Atividade]])</f>
        <v>PDM - SOLDA</v>
      </c>
      <c r="AK596" s="31" t="str">
        <f>BS_CONTROLE[[#This Row],[Local - Partida]]</f>
        <v>-</v>
      </c>
      <c r="AL596" s="31" t="str">
        <f>BS_CONTROLE[[#This Row],[Local - Encerramento]]</f>
        <v>-</v>
      </c>
      <c r="AM596" s="104" t="str">
        <f>IF(BS_CONTROLE[[#This Row],[Entre - Estações]]=0, "-", BS_CONTROLE[[#This Row],[Entre - Estações]])</f>
        <v>ZPT</v>
      </c>
      <c r="AN596" s="104" t="str">
        <f>IF(BS_CONTROLE[[#This Row],[SB]]=0, "-", BS_CONTROLE[[#This Row],[SB]])</f>
        <v>ZPT2</v>
      </c>
      <c r="AO596" s="104">
        <f>IF(BS_CONTROLE[[#This Row],[SUB]]=0, "-", BS_CONTROLE[[#This Row],[SUB]])</f>
        <v>92</v>
      </c>
      <c r="AP596" s="104">
        <f>BS_CONTROLE[[#This Row],[KM - Inicio]]</f>
        <v>106.7</v>
      </c>
      <c r="AQ596" s="104">
        <f>BS_CONTROLE[[#This Row],[KM - Inicio]]</f>
        <v>106.7</v>
      </c>
      <c r="AR596" s="107"/>
      <c r="AS596" s="107"/>
      <c r="AT596" s="107"/>
      <c r="AU596" s="135"/>
      <c r="AV596" s="135"/>
      <c r="AW596" s="14"/>
      <c r="AX596" s="14"/>
      <c r="AY596" s="160">
        <f t="shared" si="60"/>
        <v>0</v>
      </c>
      <c r="AZ596" s="151"/>
      <c r="BA596" s="108"/>
      <c r="BB596" s="10" t="str">
        <f>IFERROR(_xlfn.XLOOKUP(AI596, BS_ATIVIDADE[ATIVIDADE],BS_ATIVIDADE[UNIDADE] ), "*")</f>
        <v>Nº DE SOLDA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Produção e Intervalo</v>
      </c>
      <c r="BR596" s="19">
        <f t="shared" si="63"/>
        <v>0</v>
      </c>
      <c r="BS596" s="19">
        <f t="shared" si="64"/>
        <v>0</v>
      </c>
      <c r="BT596" s="185" t="str">
        <f t="shared" si="65"/>
        <v/>
      </c>
    </row>
    <row r="597" spans="1:72" hidden="1">
      <c r="A597" s="47" t="str">
        <f t="shared" si="61"/>
        <v>DIEGO (TF-42)46076</v>
      </c>
      <c r="B597" s="101">
        <v>46076</v>
      </c>
      <c r="C5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7" s="103" t="s">
        <v>872</v>
      </c>
      <c r="E597" s="155">
        <v>492</v>
      </c>
      <c r="F597" s="125" t="s">
        <v>671</v>
      </c>
      <c r="G597" s="140" t="str">
        <f>IF(D597="","*",VLOOKUP(F597,BS_ATIVIDADE[],3,FALSE))</f>
        <v>LIMPEZA LASTRO</v>
      </c>
      <c r="H597" s="105" t="s">
        <v>593</v>
      </c>
      <c r="I597" s="105" t="s">
        <v>593</v>
      </c>
      <c r="J597" s="104">
        <v>53</v>
      </c>
      <c r="K597" s="104">
        <v>109.25</v>
      </c>
      <c r="L597" s="104" t="s">
        <v>593</v>
      </c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97" s="105">
        <v>0.41666666666666669</v>
      </c>
      <c r="P597" s="105">
        <v>6.25E-2</v>
      </c>
      <c r="Q597" s="104">
        <v>15</v>
      </c>
      <c r="R597" s="10" t="str">
        <f>IFERROR(_xlfn.XLOOKUP(F597, BS_ATIVIDADE[ATIVIDADE],BS_ATIVIDADE[UNIDADE] ), "*")</f>
        <v>M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97" s="104" t="s">
        <v>1698</v>
      </c>
      <c r="W597" s="149" t="s">
        <v>1196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LIMPEZA LASTRO</v>
      </c>
      <c r="AJ597" s="9" t="str">
        <f>IF(BS_CONTROLE[[#This Row],[Atividade]]=0, "-", BS_CONTROLE[[#This Row],[Atividade]])</f>
        <v>LIMPEZA LASTRO</v>
      </c>
      <c r="AK597" s="31" t="str">
        <f>BS_CONTROLE[[#This Row],[Local - Partida]]</f>
        <v>-</v>
      </c>
      <c r="AL597" s="31" t="str">
        <f>BS_CONTROLE[[#This Row],[Local - Encerramento]]</f>
        <v>-</v>
      </c>
      <c r="AM597" s="104" t="str">
        <f>IF(BS_CONTROLE[[#This Row],[Entre - Estações]]=0, "-", BS_CONTROLE[[#This Row],[Entre - Estações]])</f>
        <v>PAT-ZGM</v>
      </c>
      <c r="AN597" s="104" t="str">
        <f>IF(BS_CONTROLE[[#This Row],[SB]]=0, "-", BS_CONTROLE[[#This Row],[SB]])</f>
        <v>PAT1102</v>
      </c>
      <c r="AO597" s="104">
        <f>IF(BS_CONTROLE[[#This Row],[SUB]]=0, "-", BS_CONTROLE[[#This Row],[SUB]])</f>
        <v>53</v>
      </c>
      <c r="AP597" s="104">
        <f>BS_CONTROLE[[#This Row],[KM - Inicio]]</f>
        <v>109.25</v>
      </c>
      <c r="AQ597" s="104">
        <f>BS_CONTROLE[[#This Row],[KM - Inicio]]</f>
        <v>109.25</v>
      </c>
      <c r="AR597" s="107"/>
      <c r="AS597" s="107"/>
      <c r="AT597" s="107"/>
      <c r="AU597" s="135"/>
      <c r="AV597" s="135"/>
      <c r="AW597" s="14"/>
      <c r="AX597" s="14"/>
      <c r="AY597" s="160">
        <f t="shared" si="60"/>
        <v>0</v>
      </c>
      <c r="AZ597" s="151"/>
      <c r="BA597" s="108"/>
      <c r="BB597" s="10" t="str">
        <f>IFERROR(_xlfn.XLOOKUP(AI597, BS_ATIVIDADE[ATIVIDADE],BS_ATIVIDADE[UNIDADE] ), "*")</f>
        <v>M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Produção e Intervalo</v>
      </c>
      <c r="BR597" s="19">
        <f t="shared" si="63"/>
        <v>0</v>
      </c>
      <c r="BS597" s="19">
        <f t="shared" si="64"/>
        <v>0</v>
      </c>
      <c r="BT597" s="185" t="str">
        <f t="shared" si="65"/>
        <v/>
      </c>
    </row>
    <row r="598" spans="1:72" hidden="1">
      <c r="A598" s="47" t="str">
        <f t="shared" si="61"/>
        <v>EXPANSÃO TURMA 146076</v>
      </c>
      <c r="B598" s="101">
        <v>46076</v>
      </c>
      <c r="C5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9</v>
      </c>
      <c r="D598" s="103" t="s">
        <v>594</v>
      </c>
      <c r="E598" s="155">
        <v>559</v>
      </c>
      <c r="F598" s="125" t="s">
        <v>654</v>
      </c>
      <c r="G598" s="140" t="str">
        <f>IF(D598="","*",VLOOKUP(F598,BS_ATIVIDADE[],3,FALSE))</f>
        <v>EXPANSÃO</v>
      </c>
      <c r="H598" s="105" t="s">
        <v>593</v>
      </c>
      <c r="I598" s="105" t="s">
        <v>593</v>
      </c>
      <c r="J598" s="104">
        <v>30</v>
      </c>
      <c r="K598" s="104">
        <v>111.98</v>
      </c>
      <c r="L598" s="104" t="s">
        <v>593</v>
      </c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598" s="126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598" s="105">
        <v>0.35416666666666669</v>
      </c>
      <c r="P598" s="105">
        <v>6.25E-2</v>
      </c>
      <c r="Q598" s="104">
        <v>1</v>
      </c>
      <c r="R598" s="10" t="str">
        <f>IFERROR(_xlfn.XLOOKUP(F598, BS_ATIVIDADE[ATIVIDADE],BS_ATIVIDADE[UNIDADE] ), "*")</f>
        <v>Nº DE SOLDA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598" s="104" t="s">
        <v>1118</v>
      </c>
      <c r="W598" s="149" t="s">
        <v>1060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EXPANSÃO - SOLDA</v>
      </c>
      <c r="AJ598" s="9" t="str">
        <f>IF(BS_CONTROLE[[#This Row],[Atividade]]=0, "-", BS_CONTROLE[[#This Row],[Atividade]])</f>
        <v>EXPANSÃO - SOLDA</v>
      </c>
      <c r="AK598" s="31" t="str">
        <f>BS_CONTROLE[[#This Row],[Local - Partida]]</f>
        <v>-</v>
      </c>
      <c r="AL598" s="31" t="str">
        <f>BS_CONTROLE[[#This Row],[Local - Encerramento]]</f>
        <v>-</v>
      </c>
      <c r="AM598" s="104" t="str">
        <f>IF(BS_CONTROLE[[#This Row],[Entre - Estações]]=0, "-", BS_CONTROLE[[#This Row],[Entre - Estações]])</f>
        <v>109-ZGM</v>
      </c>
      <c r="AN598" s="104">
        <f>IF(BS_CONTROLE[[#This Row],[SB]]=0, "-", BS_CONTROLE[[#This Row],[SB]])</f>
        <v>1131121</v>
      </c>
      <c r="AO598" s="104">
        <f>IF(BS_CONTROLE[[#This Row],[SUB]]=0, "-", BS_CONTROLE[[#This Row],[SUB]])</f>
        <v>30</v>
      </c>
      <c r="AP598" s="104">
        <f>BS_CONTROLE[[#This Row],[KM - Inicio]]</f>
        <v>111.98</v>
      </c>
      <c r="AQ598" s="104">
        <f>BS_CONTROLE[[#This Row],[KM - Inicio]]</f>
        <v>111.98</v>
      </c>
      <c r="AR598" s="107"/>
      <c r="AS598" s="107"/>
      <c r="AT598" s="107"/>
      <c r="AU598" s="135"/>
      <c r="AV598" s="135"/>
      <c r="AW598" s="14"/>
      <c r="AX598" s="14"/>
      <c r="AY598" s="160">
        <f t="shared" si="60"/>
        <v>0</v>
      </c>
      <c r="AZ598" s="151"/>
      <c r="BA598" s="108"/>
      <c r="BB598" s="10" t="str">
        <f>IFERROR(_xlfn.XLOOKUP(AI598, BS_ATIVIDADE[ATIVIDADE],BS_ATIVIDADE[UNIDADE] ), "*")</f>
        <v>Nº DE SOLDA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Produção e Intervalo</v>
      </c>
      <c r="BR598" s="19">
        <f t="shared" si="63"/>
        <v>0</v>
      </c>
      <c r="BS598" s="19">
        <f t="shared" si="64"/>
        <v>0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1770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1771</v>
      </c>
      <c r="C4" s="156" t="s">
        <v>1772</v>
      </c>
      <c r="D4" s="156" t="s">
        <v>1773</v>
      </c>
      <c r="E4" s="156" t="s">
        <v>1774</v>
      </c>
      <c r="F4" s="156" t="s">
        <v>4</v>
      </c>
      <c r="G4" s="156" t="s">
        <v>1775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1776</v>
      </c>
      <c r="C6" s="157">
        <v>407867</v>
      </c>
      <c r="D6" s="157" t="s">
        <v>1777</v>
      </c>
      <c r="E6" s="157" t="s">
        <v>826</v>
      </c>
      <c r="F6" s="157" t="s">
        <v>1778</v>
      </c>
      <c r="G6" s="158"/>
    </row>
    <row r="7" spans="2:7">
      <c r="B7" s="177" t="s">
        <v>1779</v>
      </c>
      <c r="C7" s="177">
        <v>293644</v>
      </c>
      <c r="D7" s="177" t="s">
        <v>1780</v>
      </c>
      <c r="E7" s="177" t="s">
        <v>826</v>
      </c>
      <c r="F7" s="177" t="s">
        <v>1778</v>
      </c>
      <c r="G7" s="178" t="s">
        <v>1781</v>
      </c>
    </row>
    <row r="8" spans="2:7">
      <c r="B8" s="157" t="s">
        <v>1782</v>
      </c>
      <c r="C8" s="157">
        <v>256790</v>
      </c>
      <c r="D8" s="157" t="s">
        <v>1783</v>
      </c>
      <c r="E8" s="157" t="s">
        <v>827</v>
      </c>
      <c r="F8" s="157" t="s">
        <v>1784</v>
      </c>
      <c r="G8" s="158">
        <v>46357</v>
      </c>
    </row>
    <row r="9" spans="2:7" ht="29.25">
      <c r="B9" s="157" t="s">
        <v>1785</v>
      </c>
      <c r="C9" s="157"/>
      <c r="D9" s="157"/>
      <c r="E9" s="157" t="s">
        <v>827</v>
      </c>
      <c r="F9" s="157" t="s">
        <v>1784</v>
      </c>
      <c r="G9" s="158" t="s">
        <v>1786</v>
      </c>
    </row>
    <row r="10" spans="2:7">
      <c r="B10" s="157" t="s">
        <v>1787</v>
      </c>
      <c r="C10" s="157">
        <v>265193</v>
      </c>
      <c r="D10" s="157" t="s">
        <v>1788</v>
      </c>
      <c r="E10" s="157" t="s">
        <v>828</v>
      </c>
      <c r="F10" s="157" t="s">
        <v>54</v>
      </c>
      <c r="G10" s="157" t="s">
        <v>1789</v>
      </c>
    </row>
    <row r="11" spans="2:7">
      <c r="B11" s="157" t="s">
        <v>1790</v>
      </c>
      <c r="C11" s="157">
        <v>293716</v>
      </c>
      <c r="D11" s="157" t="s">
        <v>1791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1792</v>
      </c>
      <c r="C12" s="157">
        <v>257258</v>
      </c>
      <c r="D12" s="157" t="s">
        <v>1793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1794</v>
      </c>
      <c r="C13" s="157">
        <v>371147</v>
      </c>
      <c r="D13" s="157" t="s">
        <v>1795</v>
      </c>
      <c r="E13" s="157" t="s">
        <v>829</v>
      </c>
      <c r="F13" s="157" t="s">
        <v>71</v>
      </c>
      <c r="G13" s="157" t="s">
        <v>1789</v>
      </c>
    </row>
    <row r="14" spans="2:7">
      <c r="B14" s="157" t="s">
        <v>1796</v>
      </c>
      <c r="C14" s="157">
        <v>259230</v>
      </c>
      <c r="D14" s="157" t="s">
        <v>1797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1798</v>
      </c>
      <c r="C15" s="157">
        <v>370705</v>
      </c>
      <c r="D15" s="157"/>
      <c r="E15" s="157" t="s">
        <v>829</v>
      </c>
      <c r="F15" s="157" t="s">
        <v>71</v>
      </c>
      <c r="G15" s="157" t="s">
        <v>1789</v>
      </c>
    </row>
    <row r="16" spans="2:7" ht="29.25">
      <c r="B16" s="157" t="s">
        <v>1799</v>
      </c>
      <c r="C16" s="157">
        <v>258542</v>
      </c>
      <c r="D16" s="157" t="s">
        <v>1800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1801</v>
      </c>
      <c r="C17" s="157">
        <v>257050</v>
      </c>
      <c r="D17" s="157" t="s">
        <v>1802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1803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1804</v>
      </c>
      <c r="D4" s="159" t="s">
        <v>1805</v>
      </c>
      <c r="E4" s="159" t="s">
        <v>1806</v>
      </c>
      <c r="F4" s="156" t="s">
        <v>1807</v>
      </c>
      <c r="G4" s="159" t="s">
        <v>1808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1809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1810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1809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1809</v>
      </c>
      <c r="G9" s="192" t="s">
        <v>1811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1809</v>
      </c>
      <c r="G10" s="162"/>
    </row>
    <row r="11" spans="2:7" ht="19.5" customHeight="1">
      <c r="B11" s="162" t="s">
        <v>1812</v>
      </c>
      <c r="C11" s="162">
        <v>9038</v>
      </c>
      <c r="D11" s="163">
        <v>46070</v>
      </c>
      <c r="E11" s="162">
        <v>9637</v>
      </c>
      <c r="F11" s="164" t="s">
        <v>1813</v>
      </c>
      <c r="G11" s="162"/>
    </row>
    <row r="12" spans="2:7" ht="19.5" customHeight="1">
      <c r="B12" s="162" t="s">
        <v>752</v>
      </c>
      <c r="C12" s="162" t="s">
        <v>1814</v>
      </c>
      <c r="D12" s="163">
        <v>46066</v>
      </c>
      <c r="E12" s="162">
        <v>9500</v>
      </c>
      <c r="F12" s="164" t="s">
        <v>1815</v>
      </c>
      <c r="G12" s="162"/>
    </row>
    <row r="13" spans="2:7" ht="19.5" customHeight="1">
      <c r="B13" s="162" t="s">
        <v>752</v>
      </c>
      <c r="C13" s="162" t="s">
        <v>1816</v>
      </c>
      <c r="D13" s="163">
        <v>46066</v>
      </c>
      <c r="E13" s="162">
        <v>10500</v>
      </c>
      <c r="F13" s="164" t="s">
        <v>1815</v>
      </c>
      <c r="G13" s="162"/>
    </row>
    <row r="14" spans="2:7" ht="19.5" customHeight="1">
      <c r="B14" s="162" t="s">
        <v>752</v>
      </c>
      <c r="C14" s="162" t="s">
        <v>1817</v>
      </c>
      <c r="D14" s="163">
        <v>46066</v>
      </c>
      <c r="E14" s="162">
        <v>9000</v>
      </c>
      <c r="F14" s="164" t="s">
        <v>1815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1818</v>
      </c>
      <c r="D5" s="245"/>
      <c r="E5" s="245"/>
      <c r="F5" s="245"/>
      <c r="G5" s="245"/>
      <c r="H5" s="245"/>
      <c r="I5" s="245"/>
      <c r="J5" s="246"/>
      <c r="K5" s="247" t="s">
        <v>1819</v>
      </c>
      <c r="L5" s="248"/>
      <c r="M5" s="248"/>
      <c r="N5" s="248"/>
      <c r="O5" s="249" t="s">
        <v>1820</v>
      </c>
      <c r="P5" s="250"/>
    </row>
    <row r="6" spans="1:16" s="73" customFormat="1" ht="15" customHeight="1">
      <c r="A6" s="65" t="s">
        <v>1821</v>
      </c>
      <c r="B6" s="74" t="s">
        <v>1822</v>
      </c>
      <c r="C6" s="75" t="s">
        <v>995</v>
      </c>
      <c r="D6" s="76" t="s">
        <v>996</v>
      </c>
      <c r="E6" s="75" t="s">
        <v>1823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1824</v>
      </c>
      <c r="M6" s="79" t="s">
        <v>611</v>
      </c>
      <c r="N6" s="80" t="s">
        <v>990</v>
      </c>
      <c r="O6" s="154" t="s">
        <v>1033</v>
      </c>
      <c r="P6" s="132" t="s">
        <v>1825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1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>
        <f>IF(SP_SUL!B561="","*",SP_SUL!B561)</f>
        <v>46074</v>
      </c>
      <c r="B561" s="82" t="str">
        <f>IF(SP_SUL!X561="","*",SP_SUL!X561)</f>
        <v>Oportunidade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111.64</v>
      </c>
      <c r="N565" s="82" t="str">
        <f>IF(SP_SUL!AM565="","*",SP_SUL!AM565)</f>
        <v>109-ZGM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>
        <f>IF(SP_SUL!B568="","*",SP_SUL!B568)</f>
        <v>46075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>
        <f>IF(SP_SUL!B573="","*",SP_SUL!B573)</f>
        <v>46076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0.375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0.39583333333333331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ROBSON (TF-701)</v>
      </c>
      <c r="F582" s="82" t="str">
        <f>IF(SP_SUL!H582="","*",SP_SUL!H582)</f>
        <v>-</v>
      </c>
      <c r="G582" s="82" t="str">
        <f>IF(SP_SUL!M582="","*",SP_SUL!M582)</f>
        <v>ZDY-ZFY</v>
      </c>
      <c r="H582" s="115">
        <f>IF(SP_SUL!K582="","*",SP_SUL!K582)</f>
        <v>190.3</v>
      </c>
      <c r="I582" s="112">
        <f>IF(SP_SUL!O582="","*",SP_SUL!O582)</f>
        <v>0.375</v>
      </c>
      <c r="J582" s="112">
        <f>IF(SP_SUL!P582="","*",SP_SUL!P582)</f>
        <v>8.3333333333333329E-2</v>
      </c>
      <c r="K582" s="82" t="str">
        <f>IF(SP_SUL!AK582="","*",SP_SUL!AK582)</f>
        <v>-</v>
      </c>
      <c r="L582" s="82" t="str">
        <f>IF(SP_SUL!AM582="","*",SP_SUL!AM582)</f>
        <v>ZDY-ZFY</v>
      </c>
      <c r="M582" s="82">
        <f>IF(SP_SUL!AP582="","*",SP_SUL!AP582)</f>
        <v>190.3</v>
      </c>
      <c r="N582" s="82" t="str">
        <f>IF(SP_SUL!AM582="","*",SP_SUL!AM582)</f>
        <v>ZDY-ZFY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JACIANO (TF-674)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ROBSON (TP-729)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187.58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187.58</v>
      </c>
      <c r="N584" s="82" t="str">
        <f>IF(SP_SUL!AM584="","*",SP_SUL!AM584)</f>
        <v>ZDY-ZFY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ZKE-ZEV</v>
      </c>
      <c r="E587" s="82" t="str">
        <f>IF(SP_SUL!D587="","*",SP_SUL!D587)</f>
        <v>V89</v>
      </c>
      <c r="F587" s="82" t="str">
        <f>IF(SP_SUL!H587="","*",SP_SUL!H587)</f>
        <v>102ZKW2</v>
      </c>
      <c r="G587" s="82" t="str">
        <f>IF(SP_SUL!M587="","*",SP_SUL!M587)</f>
        <v>ZKW-ZLU</v>
      </c>
      <c r="H587" s="115">
        <f>IF(SP_SUL!K587="","*",SP_SUL!K587)</f>
        <v>97.9</v>
      </c>
      <c r="I587" s="112">
        <f>IF(SP_SUL!O587="","*",SP_SUL!O587)</f>
        <v>0.4375</v>
      </c>
      <c r="J587" s="112">
        <f>IF(SP_SUL!P587="","*",SP_SUL!P587)</f>
        <v>8.3333333333333329E-2</v>
      </c>
      <c r="K587" s="82" t="str">
        <f>IF(SP_SUL!AK587="","*",SP_SUL!AK587)</f>
        <v>102ZKW2</v>
      </c>
      <c r="L587" s="82" t="str">
        <f>IF(SP_SUL!AM587="","*",SP_SUL!AM587)</f>
        <v>ZKW-ZLU</v>
      </c>
      <c r="M587" s="82">
        <f>IF(SP_SUL!AP587="","*",SP_SUL!AP587)</f>
        <v>97.9</v>
      </c>
      <c r="N587" s="82" t="str">
        <f>IF(SP_SUL!AM587="","*",SP_SUL!AM587)</f>
        <v>ZKW-ZLU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W60</v>
      </c>
      <c r="F588" s="82" t="str">
        <f>IF(SP_SUL!H588="","*",SP_SUL!H588)</f>
        <v>ZEM130-2</v>
      </c>
      <c r="G588" s="82" t="str">
        <f>IF(SP_SUL!M588="","*",SP_SUL!M588)</f>
        <v>ZWI-ZEM</v>
      </c>
      <c r="H588" s="115">
        <f>IF(SP_SUL!K588="","*",SP_SUL!K588)</f>
        <v>127.4</v>
      </c>
      <c r="I588" s="112">
        <f>IF(SP_SUL!O588="","*",SP_SUL!O588)</f>
        <v>0.33333333333333331</v>
      </c>
      <c r="J588" s="112">
        <f>IF(SP_SUL!P588="","*",SP_SUL!P588)</f>
        <v>8.3333333333333329E-2</v>
      </c>
      <c r="K588" s="82" t="str">
        <f>IF(SP_SUL!AK588="","*",SP_SUL!AK588)</f>
        <v>ZEM130-2</v>
      </c>
      <c r="L588" s="82" t="str">
        <f>IF(SP_SUL!AM588="","*",SP_SUL!AM588)</f>
        <v>ZWI-ZEM</v>
      </c>
      <c r="M588" s="82">
        <f>IF(SP_SUL!AP588="","*",SP_SUL!AP588)</f>
        <v>127.4</v>
      </c>
      <c r="N588" s="82" t="str">
        <f>IF(SP_SUL!AM588="","*",SP_SUL!AM588)</f>
        <v>ZWI-ZEM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WALTER (TP-810)</v>
      </c>
      <c r="F590" s="82" t="str">
        <f>IF(SP_SUL!H590="","*",SP_SUL!H590)</f>
        <v>-</v>
      </c>
      <c r="G590" s="82" t="str">
        <f>IF(SP_SUL!M590="","*",SP_SUL!M590)</f>
        <v>ZRB-ZEV</v>
      </c>
      <c r="H590" s="115">
        <f>IF(SP_SUL!K590="","*",SP_SUL!K590)</f>
        <v>155.62299999999999</v>
      </c>
      <c r="I590" s="112">
        <f>IF(SP_SUL!O590="","*",SP_SUL!O590)</f>
        <v>0.35416666666666669</v>
      </c>
      <c r="J590" s="112">
        <f>IF(SP_SUL!P590="","*",SP_SUL!P590)</f>
        <v>6.9444444444444448E-2</v>
      </c>
      <c r="K590" s="82" t="str">
        <f>IF(SP_SUL!AK590="","*",SP_SUL!AK590)</f>
        <v>-</v>
      </c>
      <c r="L590" s="82" t="str">
        <f>IF(SP_SUL!AM590="","*",SP_SUL!AM590)</f>
        <v>ZRB-ZEV</v>
      </c>
      <c r="M590" s="82">
        <f>IF(SP_SUL!AP590="","*",SP_SUL!AP590)</f>
        <v>155.62299999999999</v>
      </c>
      <c r="N590" s="82" t="str">
        <f>IF(SP_SUL!AM590="","*",SP_SUL!AM590)</f>
        <v>ZRB-ZEV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ADENISON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155.691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155.691</v>
      </c>
      <c r="N591" s="82" t="str">
        <f>IF(SP_SUL!AM591="","*",SP_SUL!AM591)</f>
        <v>ZRB-ZEV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MATEUS (TP-809)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156.005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156.005</v>
      </c>
      <c r="N592" s="82" t="str">
        <f>IF(SP_SUL!AM592="","*",SP_SUL!AM592)</f>
        <v>ZRB-ZEV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0.3125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HUELTON (TP-725)</v>
      </c>
      <c r="F596" s="82" t="str">
        <f>IF(SP_SUL!H596="","*",SP_SUL!H596)</f>
        <v>-</v>
      </c>
      <c r="G596" s="82" t="str">
        <f>IF(SP_SUL!M596="","*",SP_SUL!M596)</f>
        <v>ZPT</v>
      </c>
      <c r="H596" s="115">
        <f>IF(SP_SUL!K596="","*",SP_SUL!K596)</f>
        <v>106.7</v>
      </c>
      <c r="I596" s="112">
        <f>IF(SP_SUL!O596="","*",SP_SUL!O596)</f>
        <v>0.41666666666666669</v>
      </c>
      <c r="J596" s="112">
        <f>IF(SP_SUL!P596="","*",SP_SUL!P596)</f>
        <v>6.25E-2</v>
      </c>
      <c r="K596" s="82" t="str">
        <f>IF(SP_SUL!AK596="","*",SP_SUL!AK596)</f>
        <v>-</v>
      </c>
      <c r="L596" s="82" t="str">
        <f>IF(SP_SUL!AM596="","*",SP_SUL!AM596)</f>
        <v>ZPT</v>
      </c>
      <c r="M596" s="82">
        <f>IF(SP_SUL!AP596="","*",SP_SUL!AP596)</f>
        <v>106.7</v>
      </c>
      <c r="N596" s="82" t="str">
        <f>IF(SP_SUL!AM596="","*",SP_SUL!AM596)</f>
        <v>ZPT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ZPT-ZPG</v>
      </c>
      <c r="E597" s="82" t="str">
        <f>IF(SP_SUL!D597="","*",SP_SUL!D597)</f>
        <v>DIEGO (TF-42)</v>
      </c>
      <c r="F597" s="82" t="str">
        <f>IF(SP_SUL!H597="","*",SP_SUL!H597)</f>
        <v>-</v>
      </c>
      <c r="G597" s="82" t="str">
        <f>IF(SP_SUL!M597="","*",SP_SUL!M597)</f>
        <v>PAT-ZGM</v>
      </c>
      <c r="H597" s="115">
        <f>IF(SP_SUL!K597="","*",SP_SUL!K597)</f>
        <v>109.25</v>
      </c>
      <c r="I597" s="112">
        <f>IF(SP_SUL!O597="","*",SP_SUL!O597)</f>
        <v>0.41666666666666669</v>
      </c>
      <c r="J597" s="112">
        <f>IF(SP_SUL!P597="","*",SP_SUL!P597)</f>
        <v>6.25E-2</v>
      </c>
      <c r="K597" s="82" t="str">
        <f>IF(SP_SUL!AK597="","*",SP_SUL!AK597)</f>
        <v>-</v>
      </c>
      <c r="L597" s="82" t="str">
        <f>IF(SP_SUL!AM597="","*",SP_SUL!AM597)</f>
        <v>PAT-ZGM</v>
      </c>
      <c r="M597" s="82">
        <f>IF(SP_SUL!AP597="","*",SP_SUL!AP597)</f>
        <v>109.25</v>
      </c>
      <c r="N597" s="82" t="str">
        <f>IF(SP_SUL!AM597="","*",SP_SUL!AM597)</f>
        <v>PAT-ZGM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EXPANSÃO TURMA 1</v>
      </c>
      <c r="F598" s="82" t="str">
        <f>IF(SP_SUL!H598="","*",SP_SUL!H598)</f>
        <v>-</v>
      </c>
      <c r="G598" s="82" t="str">
        <f>IF(SP_SUL!M598="","*",SP_SUL!M598)</f>
        <v>109-ZGM</v>
      </c>
      <c r="H598" s="115">
        <f>IF(SP_SUL!K598="","*",SP_SUL!K598)</f>
        <v>111.98</v>
      </c>
      <c r="I598" s="112">
        <f>IF(SP_SUL!O598="","*",SP_SUL!O598)</f>
        <v>0.35416666666666669</v>
      </c>
      <c r="J598" s="112">
        <f>IF(SP_SUL!P598="","*",SP_SUL!P598)</f>
        <v>6.25E-2</v>
      </c>
      <c r="K598" s="82" t="str">
        <f>IF(SP_SUL!AK598="","*",SP_SUL!AK598)</f>
        <v>-</v>
      </c>
      <c r="L598" s="82" t="str">
        <f>IF(SP_SUL!AM598="","*",SP_SUL!AM598)</f>
        <v>109-ZGM</v>
      </c>
      <c r="M598" s="82">
        <f>IF(SP_SUL!AP598="","*",SP_SUL!AP598)</f>
        <v>111.98</v>
      </c>
      <c r="N598" s="82" t="str">
        <f>IF(SP_SUL!AM598="","*",SP_SUL!AM598)</f>
        <v>109-ZGM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565" sqref="B565:T568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1826</v>
      </c>
      <c r="V1" s="256"/>
      <c r="W1" s="256"/>
    </row>
    <row r="2" spans="1:23" ht="15" customHeight="1">
      <c r="A2" s="86" t="s">
        <v>1827</v>
      </c>
      <c r="B2" s="86" t="s">
        <v>1822</v>
      </c>
      <c r="C2" s="86" t="s">
        <v>411</v>
      </c>
      <c r="D2" s="87" t="s">
        <v>995</v>
      </c>
      <c r="E2" s="87" t="s">
        <v>4</v>
      </c>
      <c r="F2" s="87" t="s">
        <v>1821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1828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2</v>
      </c>
      <c r="V539" s="136">
        <f ca="1">_xlfn.XLOOKUP(G539&amp;$V$2,BS_CONTROLE[CHAVE],BS_CONTROLE[Quantidade_11],"-")</f>
        <v>2</v>
      </c>
      <c r="W539" s="136">
        <f ca="1">_xlfn.XLOOKUP(G539&amp;$W$2,BS_CONTROLE[CHAVE],BS_CONTROLE[Quantidade_11],"-")</f>
        <v>2</v>
      </c>
    </row>
    <row r="540" spans="1:23" hidden="1">
      <c r="A540" s="144" t="str">
        <f>IF(SP_SUL!Y543="","*",SP_SUL!Y543)</f>
        <v>*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0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1</v>
      </c>
    </row>
    <row r="541" spans="1:23" hidden="1">
      <c r="A541" s="144" t="str">
        <f>IF(SP_SUL!Y544="","*",SP_SUL!Y544)</f>
        <v>*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>
        <f ca="1">_xlfn.XLOOKUP(G541&amp;$V$2,BS_CONTROLE[CHAVE],BS_CONTROLE[Quantidade_11],"-")</f>
        <v>0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>
        <f ca="1">_xlfn.XLOOKUP(G544&amp;$U$2,BS_CONTROLE[CHAVE],BS_CONTROLE[Quantidade_11],"-")</f>
        <v>1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0</v>
      </c>
      <c r="V545" s="136">
        <f ca="1">_xlfn.XLOOKUP(G545&amp;$V$2,BS_CONTROLE[CHAVE],BS_CONTROLE[Quantidade_11],"-")</f>
        <v>0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*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43</v>
      </c>
    </row>
    <row r="547" spans="1:23" hidden="1">
      <c r="A547" s="144" t="str">
        <f>IF(SP_SUL!Y550="","*",SP_SUL!Y550)</f>
        <v>*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>
        <f ca="1">_xlfn.XLOOKUP(G547&amp;$V$2,BS_CONTROLE[CHAVE],BS_CONTROLE[Quantidade_11],"-")</f>
        <v>0</v>
      </c>
      <c r="W547" s="136">
        <f ca="1">_xlfn.XLOOKUP(G547&amp;$W$2,BS_CONTROLE[CHAVE],BS_CONTROLE[Quantidade_11],"-")</f>
        <v>39</v>
      </c>
    </row>
    <row r="548" spans="1:23" hidden="1">
      <c r="A548" s="144" t="str">
        <f>IF(SP_SUL!Y551="","*",SP_SUL!Y551)</f>
        <v>*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>
        <f ca="1">_xlfn.XLOOKUP(G548&amp;$V$2,BS_CONTROLE[CHAVE],BS_CONTROLE[Quantidade_11],"-")</f>
        <v>0</v>
      </c>
      <c r="W548" s="136">
        <f ca="1">_xlfn.XLOOKUP(G548&amp;$W$2,BS_CONTROLE[CHAVE],BS_CONTROLE[Quantidade_11],"-")</f>
        <v>35</v>
      </c>
    </row>
    <row r="549" spans="1:23" hidden="1">
      <c r="A549" s="144" t="str">
        <f>IF(SP_SUL!Y552="","*",SP_SUL!Y552)</f>
        <v>*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2</v>
      </c>
      <c r="V551" s="136">
        <f ca="1">_xlfn.XLOOKUP(G551&amp;$V$2,BS_CONTROLE[CHAVE],BS_CONTROLE[Quantidade_11],"-")</f>
        <v>0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2</v>
      </c>
      <c r="V552" s="136">
        <f ca="1">_xlfn.XLOOKUP(G552&amp;$V$2,BS_CONTROLE[CHAVE],BS_CONTROLE[Quantidade_11],"-")</f>
        <v>0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>
        <f ca="1">_xlfn.XLOOKUP(G553&amp;$V$2,BS_CONTROLE[CHAVE],BS_CONTROLE[Quantidade_11],"-")</f>
        <v>312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0</v>
      </c>
      <c r="V555" s="136">
        <f ca="1">_xlfn.XLOOKUP(G555&amp;$V$2,BS_CONTROLE[CHAVE],BS_CONTROLE[Quantidade_11],"-")</f>
        <v>0</v>
      </c>
      <c r="W555" s="136">
        <f ca="1">_xlfn.XLOOKUP(G555&amp;$W$2,BS_CONTROLE[CHAVE],BS_CONTROLE[Quantidade_11],"-")</f>
        <v>0</v>
      </c>
    </row>
    <row r="556" spans="1:23" hidden="1">
      <c r="A556" s="144" t="str">
        <f>IF(SP_SUL!Y559="","*",SP_SUL!Y559)</f>
        <v>*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0</v>
      </c>
      <c r="V556" s="136">
        <f ca="1">_xlfn.XLOOKUP(G556&amp;$V$2,BS_CONTROLE[CHAVE],BS_CONTROLE[Quantidade_11],"-")</f>
        <v>0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0</v>
      </c>
      <c r="V557" s="136">
        <f ca="1">_xlfn.XLOOKUP(G557&amp;$V$2,BS_CONTROLE[CHAVE],BS_CONTROLE[Quantidade_11],"-")</f>
        <v>0</v>
      </c>
      <c r="W557" s="136">
        <f ca="1">_xlfn.XLOOKUP(G557&amp;$W$2,BS_CONTROLE[CHAVE],BS_CONTROLE[Quantidade_11],"-")</f>
        <v>0</v>
      </c>
    </row>
    <row r="558" spans="1:23" hidden="1">
      <c r="A558" s="144" t="str">
        <f>IF(SP_SUL!Y561="","*",SP_SUL!Y561)</f>
        <v>*</v>
      </c>
      <c r="B558" s="144" t="str">
        <f>IF(SP_SUL!X561="","*",SP_SUL!X561)</f>
        <v>Oportunidade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0</v>
      </c>
      <c r="W558" s="136">
        <f ca="1">_xlfn.XLOOKUP(G558&amp;$W$2,BS_CONTROLE[CHAVE],BS_CONTROLE[Quantidade_11],"-")</f>
        <v>1</v>
      </c>
    </row>
    <row r="559" spans="1:23" hidden="1">
      <c r="A559" s="144" t="str">
        <f>IF(SP_SUL!Y562="","*",SP_SUL!Y562)</f>
        <v>*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0</v>
      </c>
      <c r="W559" s="136">
        <f ca="1">_xlfn.XLOOKUP(G559&amp;$W$2,BS_CONTROLE[CHAVE],BS_CONTROLE[Quantidade_11],"-")</f>
        <v>1</v>
      </c>
    </row>
    <row r="560" spans="1:23" hidden="1">
      <c r="A560" s="144" t="str">
        <f>IF(SP_SUL!Y563="","*",SP_SUL!Y563)</f>
        <v>*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>
        <f ca="1">_xlfn.XLOOKUP(G561&amp;$U$2,BS_CONTROLE[CHAVE],BS_CONTROLE[Quantidade_11],"-")</f>
        <v>0</v>
      </c>
      <c r="V561" s="136">
        <f ca="1">_xlfn.XLOOKUP(G561&amp;$V$2,BS_CONTROLE[CHAVE],BS_CONTROLE[Quantidade_11],"-")</f>
        <v>55</v>
      </c>
      <c r="W561" s="136">
        <f ca="1">_xlfn.XLOOKUP(G561&amp;$W$2,BS_CONTROLE[CHAVE],BS_CONTROLE[Quantidade_11],"-")</f>
        <v>20</v>
      </c>
    </row>
    <row r="562" spans="1:23" hidden="1">
      <c r="A562" s="144" t="str">
        <f>IF(SP_SUL!Y565="","*",SP_SUL!Y565)</f>
        <v>*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2</v>
      </c>
      <c r="V562" s="136">
        <f ca="1">_xlfn.XLOOKUP(G562&amp;$V$2,BS_CONTROLE[CHAVE],BS_CONTROLE[Quantidade_11],"-")</f>
        <v>2</v>
      </c>
      <c r="W562" s="136">
        <f ca="1">_xlfn.XLOOKUP(G562&amp;$W$2,BS_CONTROLE[CHAVE],BS_CONTROLE[Quantidade_11],"-")</f>
        <v>2</v>
      </c>
    </row>
    <row r="563" spans="1:23" hidden="1">
      <c r="A563" s="144" t="str">
        <f>IF(SP_SUL!Y566="","*",SP_SUL!Y566)</f>
        <v>*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>
        <f ca="1">_xlfn.XLOOKUP(G563&amp;$U$2,BS_CONTROLE[CHAVE],BS_CONTROLE[Quantidade_11],"-")</f>
        <v>0</v>
      </c>
      <c r="V563" s="136">
        <f ca="1">_xlfn.XLOOKUP(G563&amp;$V$2,BS_CONTROLE[CHAVE],BS_CONTROLE[Quantidade_11],"-")</f>
        <v>1</v>
      </c>
      <c r="W563" s="136">
        <f ca="1">_xlfn.XLOOKUP(G563&amp;$W$2,BS_CONTROLE[CHAVE],BS_CONTROLE[Quantidade_11],"-")</f>
        <v>0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>
        <f>IF(SP_SUL!B568="","*",SP_SUL!B568)</f>
        <v>46075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0</v>
      </c>
      <c r="V566" s="136">
        <f ca="1">_xlfn.XLOOKUP(G566&amp;$V$2,BS_CONTROLE[CHAVE],BS_CONTROLE[Quantidade_11],"-")</f>
        <v>0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>
        <f ca="1">_xlfn.XLOOKUP(G568&amp;$U$2,BS_CONTROLE[CHAVE],BS_CONTROLE[Quantidade_11],"-")</f>
        <v>0</v>
      </c>
      <c r="V568" s="136">
        <f ca="1">_xlfn.XLOOKUP(G568&amp;$V$2,BS_CONTROLE[CHAVE],BS_CONTROLE[Quantidade_11],"-")</f>
        <v>55</v>
      </c>
      <c r="W568" s="136">
        <f ca="1">_xlfn.XLOOKUP(G568&amp;$W$2,BS_CONTROLE[CHAVE],BS_CONTROLE[Quantidade_11],"-")</f>
        <v>20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>
        <f>IF(SP_SUL!B573="","*",SP_SUL!B573)</f>
        <v>46076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0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1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>
        <f ca="1">_xlfn.XLOOKUP(G575&amp;$U$2,BS_CONTROLE[CHAVE],BS_CONTROLE[Quantidade_11],"-")</f>
        <v>1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0.375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0</v>
      </c>
      <c r="V576" s="136">
        <f ca="1">_xlfn.XLOOKUP(G576&amp;$V$2,BS_CONTROLE[CHAVE],BS_CONTROLE[Quantidade_11],"-")</f>
        <v>0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0.39583333333333331</v>
      </c>
      <c r="Q577" s="141">
        <f>IF(SP_SUL!P580="","*",SP_SUL!P580)</f>
        <v>4.1666666666666664E-2</v>
      </c>
      <c r="R577" s="143" t="str">
        <f>IF(SP_SUL!Q580="","*",CONCATENATE(SP_SUL!Q580," ",SP_SUL!R580))</f>
        <v>150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>
        <f ca="1">_xlfn.XLOOKUP(G577&amp;$U$2,BS_CONTROLE[CHAVE],BS_CONTROLE[Quantidade_11],"-")</f>
        <v>0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196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43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ROBSON (TF-701)</v>
      </c>
      <c r="H579" s="143" t="str">
        <f>IF(SP_SUL!F582="","*",SP_SUL!F582)</f>
        <v>PDM - SUBSTITUIÇÃO - DORMENTE</v>
      </c>
      <c r="I579" s="143" t="str">
        <f>IF(SP_SUL!H582="","*",SP_SUL!H582)</f>
        <v>-</v>
      </c>
      <c r="J579" s="143" t="str">
        <f>IF(SP_SUL!I582="","*",SP_SUL!I582)</f>
        <v>-</v>
      </c>
      <c r="K579" s="138" t="str">
        <f>IF(SP_SUL!M582="","*",SP_SUL!M582)</f>
        <v>ZDY-ZFY</v>
      </c>
      <c r="L579" s="138" t="str">
        <f>IF(SP_SUL!N582="","*",SP_SUL!N582)</f>
        <v>189ZFY</v>
      </c>
      <c r="M579" s="139">
        <f>IF(SP_SUL!J582="","*",SP_SUL!J582)</f>
        <v>56</v>
      </c>
      <c r="N579" s="142">
        <f>IF(SP_SUL!K582="","*",SP_SUL!K582)</f>
        <v>190.3</v>
      </c>
      <c r="O579" s="142">
        <f>IF(SP_SUL!L582="","*",SP_SUL!L582)</f>
        <v>190.5</v>
      </c>
      <c r="P579" s="141">
        <f>IF(SP_SUL!O582="","*",SP_SUL!O582)</f>
        <v>0.375</v>
      </c>
      <c r="Q579" s="141">
        <f>IF(SP_SUL!P582="","*",SP_SUL!P582)</f>
        <v>8.3333333333333329E-2</v>
      </c>
      <c r="R579" s="143" t="str">
        <f>IF(SP_SUL!Q582="","*",CONCATENATE(SP_SUL!Q582," ",SP_SUL!R582))</f>
        <v>50 Nº DE DORMENTES</v>
      </c>
      <c r="S579" s="143" t="str">
        <f>IF(SP_SUL!V582="","*",SP_SUL!V582)</f>
        <v>Robson</v>
      </c>
      <c r="T579" s="143" t="str">
        <f>IF(SP_SUL!W582="","*",SP_SUL!W582)</f>
        <v>Substituição de dormentes</v>
      </c>
      <c r="U579" s="136" t="str">
        <f ca="1">_xlfn.XLOOKUP(G579&amp;$U$2,BS_CONTROLE[CHAVE],BS_CONTROLE[Quantidade_11],"-")</f>
        <v>-</v>
      </c>
      <c r="V579" s="136">
        <f ca="1">_xlfn.XLOOKUP(G579&amp;$V$2,BS_CONTROLE[CHAVE],BS_CONTROLE[Quantidade_11],"-")</f>
        <v>0</v>
      </c>
      <c r="W579" s="136">
        <f ca="1">_xlfn.XLOOKUP(G579&amp;$W$2,BS_CONTROLE[CHAVE],BS_CONTROLE[Quantidade_11],"-")</f>
        <v>39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JACIANO (TF-674)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Josenilton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>
        <f ca="1">_xlfn.XLOOKUP(G580&amp;$V$2,BS_CONTROLE[CHAVE],BS_CONTROLE[Quantidade_11],"-")</f>
        <v>0</v>
      </c>
      <c r="W580" s="136">
        <f ca="1">_xlfn.XLOOKUP(G580&amp;$W$2,BS_CONTROLE[CHAVE],BS_CONTROLE[Quantidade_11],"-")</f>
        <v>35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ROBSON (TP-729)</v>
      </c>
      <c r="H581" s="143" t="str">
        <f>IF(SP_SUL!F584="","*",SP_SUL!F584)</f>
        <v>LIMPEZA LASTRO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ZXP189</v>
      </c>
      <c r="M581" s="139">
        <f>IF(SP_SUL!J584="","*",SP_SUL!J584)</f>
        <v>56</v>
      </c>
      <c r="N581" s="142">
        <f>IF(SP_SUL!K584="","*",SP_SUL!K584)</f>
        <v>187.58</v>
      </c>
      <c r="O581" s="142" t="str">
        <f>IF(SP_SUL!L584="","*",SP_SUL!L584)</f>
        <v>-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10 M</v>
      </c>
      <c r="S581" s="143" t="str">
        <f>IF(SP_SUL!V584="","*",SP_SUL!V584)</f>
        <v>Robson</v>
      </c>
      <c r="T581" s="143" t="str">
        <f>IF(SP_SUL!W584="","*",SP_SUL!W584)</f>
        <v>Limpeza de lastro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313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>
        <f ca="1">_xlfn.XLOOKUP(G583&amp;$V$2,BS_CONTROLE[CHAVE],BS_CONTROLE[Quantidade_11],"-")</f>
        <v>312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ZKE-ZEV</v>
      </c>
      <c r="F584" s="143">
        <f>IF(SP_SUL!B587="","*",SP_SUL!B587)</f>
        <v>46076</v>
      </c>
      <c r="G584" s="143" t="str">
        <f>IF(SP_SUL!D587="","*",SP_SUL!D587)</f>
        <v>V89</v>
      </c>
      <c r="H584" s="143" t="str">
        <f>IF(SP_SUL!F587="","*",SP_SUL!F587)</f>
        <v>MECANIZAÇÃO - SOCADORA</v>
      </c>
      <c r="I584" s="143" t="str">
        <f>IF(SP_SUL!H587="","*",SP_SUL!H587)</f>
        <v>102ZKW2</v>
      </c>
      <c r="J584" s="143" t="str">
        <f>IF(SP_SUL!I587="","*",SP_SUL!I587)</f>
        <v>102ZKW2</v>
      </c>
      <c r="K584" s="138" t="str">
        <f>IF(SP_SUL!M587="","*",SP_SUL!M587)</f>
        <v>ZKW-ZLU</v>
      </c>
      <c r="L584" s="138" t="str">
        <f>IF(SP_SUL!N587="","*",SP_SUL!N587)</f>
        <v>102ZKW2</v>
      </c>
      <c r="M584" s="139">
        <f>IF(SP_SUL!J587="","*",SP_SUL!J587)</f>
        <v>55</v>
      </c>
      <c r="N584" s="142">
        <f>IF(SP_SUL!K587="","*",SP_SUL!K587)</f>
        <v>97.9</v>
      </c>
      <c r="O584" s="142">
        <f>IF(SP_SUL!L587="","*",SP_SUL!L587)</f>
        <v>100</v>
      </c>
      <c r="P584" s="141">
        <f>IF(SP_SUL!O587="","*",SP_SUL!O587)</f>
        <v>0.4375</v>
      </c>
      <c r="Q584" s="141">
        <f>IF(SP_SUL!P587="","*",SP_SUL!P587)</f>
        <v>8.3333333333333329E-2</v>
      </c>
      <c r="R584" s="143" t="str">
        <f>IF(SP_SUL!Q587="","*",CONCATENATE(SP_SUL!Q587," ",SP_SUL!R587))</f>
        <v>480 M</v>
      </c>
      <c r="S584" s="143" t="str">
        <f>IF(SP_SUL!V587="","*",SP_SUL!V587)</f>
        <v>Antonioni</v>
      </c>
      <c r="T584" s="143" t="str">
        <f>IF(SP_SUL!W587="","*",SP_SUL!W587)</f>
        <v>Socaria mecanizada</v>
      </c>
      <c r="U584" s="136">
        <f ca="1">_xlfn.XLOOKUP(G584&amp;$U$2,BS_CONTROLE[CHAVE],BS_CONTROLE[Quantidade_11],"-")</f>
        <v>0</v>
      </c>
      <c r="V584" s="136">
        <f ca="1">_xlfn.XLOOKUP(G584&amp;$V$2,BS_CONTROLE[CHAVE],BS_CONTROLE[Quantidade_11],"-")</f>
        <v>0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W60</v>
      </c>
      <c r="H585" s="143" t="str">
        <f>IF(SP_SUL!F588="","*",SP_SUL!F588)</f>
        <v>PDM - DESCARGA - DORMENTE</v>
      </c>
      <c r="I585" s="143" t="str">
        <f>IF(SP_SUL!H588="","*",SP_SUL!H588)</f>
        <v>ZEM130-2</v>
      </c>
      <c r="J585" s="143" t="str">
        <f>IF(SP_SUL!I588="","*",SP_SUL!I588)</f>
        <v>ZEM130-2</v>
      </c>
      <c r="K585" s="138" t="str">
        <f>IF(SP_SUL!M588="","*",SP_SUL!M588)</f>
        <v>ZWI-ZEM</v>
      </c>
      <c r="L585" s="138" t="str">
        <f>IF(SP_SUL!N588="","*",SP_SUL!N588)</f>
        <v>130ZYQW/ZEM2</v>
      </c>
      <c r="M585" s="139">
        <f>IF(SP_SUL!J588="","*",SP_SUL!J588)</f>
        <v>55</v>
      </c>
      <c r="N585" s="142">
        <f>IF(SP_SUL!K588="","*",SP_SUL!K588)</f>
        <v>127.4</v>
      </c>
      <c r="O585" s="142">
        <f>IF(SP_SUL!L588="","*",SP_SUL!L588)</f>
        <v>137</v>
      </c>
      <c r="P585" s="141">
        <f>IF(SP_SUL!O588="","*",SP_SUL!O588)</f>
        <v>0.33333333333333331</v>
      </c>
      <c r="Q585" s="141">
        <f>IF(SP_SUL!P588="","*",SP_SUL!P588)</f>
        <v>8.3333333333333329E-2</v>
      </c>
      <c r="R585" s="143" t="str">
        <f>IF(SP_SUL!Q588="","*",CONCATENATE(SP_SUL!Q588," ",SP_SUL!R588))</f>
        <v>1000 Nº DE DORMENTES</v>
      </c>
      <c r="S585" s="143" t="str">
        <f>IF(SP_SUL!V588="","*",SP_SUL!V588)</f>
        <v xml:space="preserve">Felipe </v>
      </c>
      <c r="T585" s="143" t="str">
        <f>IF(SP_SUL!W588="","*",SP_SUL!W588)</f>
        <v>Descarga de dormentes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WALTER (TP-810)</v>
      </c>
      <c r="H587" s="143" t="str">
        <f>IF(SP_SUL!F590="","*",SP_SUL!F590)</f>
        <v>MODERNIZAÇÃO - SOLDA</v>
      </c>
      <c r="I587" s="143" t="str">
        <f>IF(SP_SUL!H590="","*",SP_SUL!H590)</f>
        <v>-</v>
      </c>
      <c r="J587" s="143" t="str">
        <f>IF(SP_SUL!I590="","*",SP_SUL!I590)</f>
        <v>-</v>
      </c>
      <c r="K587" s="138" t="str">
        <f>IF(SP_SUL!M590="","*",SP_SUL!M590)</f>
        <v>ZRB-ZEV</v>
      </c>
      <c r="L587" s="138">
        <f>IF(SP_SUL!N590="","*",SP_SUL!N590)</f>
        <v>1561551</v>
      </c>
      <c r="M587" s="139">
        <f>IF(SP_SUL!J590="","*",SP_SUL!J590)</f>
        <v>48</v>
      </c>
      <c r="N587" s="142">
        <f>IF(SP_SUL!K590="","*",SP_SUL!K590)</f>
        <v>155.62299999999999</v>
      </c>
      <c r="O587" s="142" t="str">
        <f>IF(SP_SUL!L590="","*",SP_SUL!L590)</f>
        <v>-</v>
      </c>
      <c r="P587" s="141">
        <f>IF(SP_SUL!O590="","*",SP_SUL!O590)</f>
        <v>0.35416666666666669</v>
      </c>
      <c r="Q587" s="141">
        <f>IF(SP_SUL!P590="","*",SP_SUL!P590)</f>
        <v>6.9444444444444448E-2</v>
      </c>
      <c r="R587" s="143" t="str">
        <f>IF(SP_SUL!Q590="","*",CONCATENATE(SP_SUL!Q590," ",SP_SUL!R590))</f>
        <v>1 Nº DE SOLDA</v>
      </c>
      <c r="S587" s="143" t="str">
        <f>IF(SP_SUL!V590="","*",SP_SUL!V590)</f>
        <v>Alisson</v>
      </c>
      <c r="T587" s="143" t="str">
        <f>IF(SP_SUL!W590="","*",SP_SUL!W590)</f>
        <v xml:space="preserve">Execução de solda - Condicionado a temperatura </v>
      </c>
      <c r="U587" s="136">
        <f ca="1">_xlfn.XLOOKUP(G587&amp;$U$2,BS_CONTROLE[CHAVE],BS_CONTROLE[Quantidade_11],"-")</f>
        <v>0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ADENISON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155.691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0</v>
      </c>
      <c r="V588" s="136">
        <f ca="1">_xlfn.XLOOKUP(G588&amp;$V$2,BS_CONTROLE[CHAVE],BS_CONTROLE[Quantidade_11],"-")</f>
        <v>0</v>
      </c>
      <c r="W588" s="136">
        <f ca="1">_xlfn.XLOOKUP(G588&amp;$W$2,BS_CONTROLE[CHAVE],BS_CONTROLE[Quantidade_11],"-")</f>
        <v>0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MATEUS (TP-809)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1571561</v>
      </c>
      <c r="M589" s="139">
        <f>IF(SP_SUL!J592="","*",SP_SUL!J592)</f>
        <v>48</v>
      </c>
      <c r="N589" s="142">
        <f>IF(SP_SUL!K592="","*",SP_SUL!K592)</f>
        <v>156.005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0</v>
      </c>
      <c r="V589" s="136">
        <f ca="1">_xlfn.XLOOKUP(G589&amp;$V$2,BS_CONTROLE[CHAVE],BS_CONTROLE[Quantidade_11],"-")</f>
        <v>0</v>
      </c>
      <c r="W589" s="136">
        <f ca="1">_xlfn.XLOOKUP(G589&amp;$W$2,BS_CONTROLE[CHAVE],BS_CONTROLE[Quantidade_11],"-")</f>
        <v>0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0</v>
      </c>
      <c r="W591" s="136">
        <f ca="1">_xlfn.XLOOKUP(G591&amp;$W$2,BS_CONTROLE[CHAVE],BS_CONTROLE[Quantidade_11],"-")</f>
        <v>1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0.3125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0</v>
      </c>
      <c r="V592" s="136">
        <f ca="1">_xlfn.XLOOKUP(G592&amp;$V$2,BS_CONTROLE[CHAVE],BS_CONTROLE[Quantidade_11],"-")</f>
        <v>0</v>
      </c>
      <c r="W592" s="136">
        <f ca="1">_xlfn.XLOOKUP(G592&amp;$W$2,BS_CONTROLE[CHAVE],BS_CONTROLE[Quantidade_11],"-")</f>
        <v>0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HUELTON (TP-725)</v>
      </c>
      <c r="H593" s="143" t="str">
        <f>IF(SP_SUL!F596="","*",SP_SUL!F596)</f>
        <v>PDM - SOLDA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ZPT</v>
      </c>
      <c r="L593" s="138" t="str">
        <f>IF(SP_SUL!N596="","*",SP_SUL!N596)</f>
        <v>ZPT2</v>
      </c>
      <c r="M593" s="139">
        <f>IF(SP_SUL!J596="","*",SP_SUL!J596)</f>
        <v>92</v>
      </c>
      <c r="N593" s="142">
        <f>IF(SP_SUL!K596="","*",SP_SUL!K596)</f>
        <v>106.7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6.25E-2</v>
      </c>
      <c r="R593" s="143" t="str">
        <f>IF(SP_SUL!Q596="","*",CONCATENATE(SP_SUL!Q596," ",SP_SUL!R596))</f>
        <v>15 Nº DE SOLDA</v>
      </c>
      <c r="S593" s="143" t="str">
        <f>IF(SP_SUL!V596="","*",SP_SUL!V596)</f>
        <v>Moises</v>
      </c>
      <c r="T593" s="143" t="str">
        <f>IF(SP_SUL!W596="","*",SP_SUL!W596)</f>
        <v xml:space="preserve">Execução de solda - Condicionado a temperatura </v>
      </c>
      <c r="U593" s="136">
        <f ca="1">_xlfn.XLOOKUP(G593&amp;$U$2,BS_CONTROLE[CHAVE],BS_CONTROLE[Quantidade_11],"-")</f>
        <v>0</v>
      </c>
      <c r="V593" s="136">
        <f ca="1">_xlfn.XLOOKUP(G593&amp;$V$2,BS_CONTROLE[CHAVE],BS_CONTROLE[Quantidade_11],"-")</f>
        <v>0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ZPT-ZPG</v>
      </c>
      <c r="F594" s="143">
        <f>IF(SP_SUL!B597="","*",SP_SUL!B597)</f>
        <v>46076</v>
      </c>
      <c r="G594" s="143" t="str">
        <f>IF(SP_SUL!D597="","*",SP_SUL!D597)</f>
        <v>DIEGO (TF-42)</v>
      </c>
      <c r="H594" s="143" t="str">
        <f>IF(SP_SUL!F597="","*",SP_SUL!F597)</f>
        <v>LIMPEZA LASTRO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PAT-ZGM</v>
      </c>
      <c r="L594" s="138" t="str">
        <f>IF(SP_SUL!N597="","*",SP_SUL!N597)</f>
        <v>PAT1102</v>
      </c>
      <c r="M594" s="139">
        <f>IF(SP_SUL!J597="","*",SP_SUL!J597)</f>
        <v>53</v>
      </c>
      <c r="N594" s="142">
        <f>IF(SP_SUL!K597="","*",SP_SUL!K597)</f>
        <v>109.25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6.25E-2</v>
      </c>
      <c r="R594" s="143" t="str">
        <f>IF(SP_SUL!Q597="","*",CONCATENATE(SP_SUL!Q597," ",SP_SUL!R597))</f>
        <v>15 M</v>
      </c>
      <c r="S594" s="143" t="str">
        <f>IF(SP_SUL!V597="","*",SP_SUL!V597)</f>
        <v>Diego</v>
      </c>
      <c r="T594" s="143" t="str">
        <f>IF(SP_SUL!W597="","*",SP_SUL!W597)</f>
        <v>Limpeza de lastro</v>
      </c>
      <c r="U594" s="136">
        <f ca="1">_xlfn.XLOOKUP(G594&amp;$U$2,BS_CONTROLE[CHAVE],BS_CONTROLE[Quantidade_11],"-")</f>
        <v>0</v>
      </c>
      <c r="V594" s="136">
        <f ca="1">_xlfn.XLOOKUP(G594&amp;$V$2,BS_CONTROLE[CHAVE],BS_CONTROLE[Quantidade_11],"-")</f>
        <v>55</v>
      </c>
      <c r="W594" s="136">
        <f ca="1">_xlfn.XLOOKUP(G594&amp;$W$2,BS_CONTROLE[CHAVE],BS_CONTROLE[Quantidade_11],"-")</f>
        <v>20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EXPANSÃO TURMA 1</v>
      </c>
      <c r="H595" s="143" t="str">
        <f>IF(SP_SUL!F598="","*",SP_SUL!F598)</f>
        <v>EXPANSÃO - SOLDA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109-ZGM</v>
      </c>
      <c r="L595" s="138">
        <f>IF(SP_SUL!N598="","*",SP_SUL!N598)</f>
        <v>1131121</v>
      </c>
      <c r="M595" s="139">
        <f>IF(SP_SUL!J598="","*",SP_SUL!J598)</f>
        <v>30</v>
      </c>
      <c r="N595" s="142">
        <f>IF(SP_SUL!K598="","*",SP_SUL!K598)</f>
        <v>111.98</v>
      </c>
      <c r="O595" s="142" t="str">
        <f>IF(SP_SUL!L598="","*",SP_SUL!L598)</f>
        <v>-</v>
      </c>
      <c r="P595" s="141">
        <f>IF(SP_SUL!O598="","*",SP_SUL!O598)</f>
        <v>0.35416666666666669</v>
      </c>
      <c r="Q595" s="141">
        <f>IF(SP_SUL!P598="","*",SP_SUL!P598)</f>
        <v>6.25E-2</v>
      </c>
      <c r="R595" s="143" t="str">
        <f>IF(SP_SUL!Q598="","*",CONCATENATE(SP_SUL!Q598," ",SP_SUL!R598))</f>
        <v>1 Nº DE SOLDA</v>
      </c>
      <c r="S595" s="143" t="str">
        <f>IF(SP_SUL!V598="","*",SP_SUL!V598)</f>
        <v>Pedro</v>
      </c>
      <c r="T595" s="143" t="str">
        <f>IF(SP_SUL!W598="","*",SP_SUL!W598)</f>
        <v xml:space="preserve">Execução de solda - Condicionado a temperatura </v>
      </c>
      <c r="U595" s="136">
        <f ca="1">_xlfn.XLOOKUP(G595&amp;$U$2,BS_CONTROLE[CHAVE],BS_CONTROLE[Quantidade_11],"-")</f>
        <v>2</v>
      </c>
      <c r="V595" s="136">
        <f ca="1">_xlfn.XLOOKUP(G595&amp;$V$2,BS_CONTROLE[CHAVE],BS_CONTROLE[Quantidade_11],"-")</f>
        <v>2</v>
      </c>
      <c r="W595" s="136">
        <f ca="1">_xlfn.XLOOKUP(G595&amp;$W$2,BS_CONTROLE[CHAVE],BS_CONTROLE[Quantidade_11],"-")</f>
        <v>2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1829</v>
      </c>
      <c r="C2" s="120" t="s">
        <v>1830</v>
      </c>
      <c r="D2" s="75" t="s">
        <v>982</v>
      </c>
      <c r="E2" s="75" t="s">
        <v>1831</v>
      </c>
      <c r="F2" s="98" t="s">
        <v>1832</v>
      </c>
      <c r="G2" s="75" t="s">
        <v>1833</v>
      </c>
      <c r="H2" s="75" t="s">
        <v>1834</v>
      </c>
      <c r="I2" s="75" t="s">
        <v>1835</v>
      </c>
      <c r="J2" s="75" t="s">
        <v>1836</v>
      </c>
      <c r="K2" s="77" t="s">
        <v>1837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*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*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*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*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>
        <f>IF(SP_SUL!B568="","*",SP_SUL!B568)</f>
        <v>46075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>
        <f>IF(SP_SUL!B573="","*",SP_SUL!B573)</f>
        <v>46076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ROBSON (TF-701)</v>
      </c>
      <c r="E578" s="93" t="str">
        <f>IF(SP_SUL!H582="","*",SP_SUL!H582)</f>
        <v>-</v>
      </c>
      <c r="F578" s="99" t="str">
        <f>IF(SP_SUL!M582="","*",SP_SUL!M582)</f>
        <v>ZDY-ZFY</v>
      </c>
      <c r="G578" s="94" t="str">
        <f>IF(SP_SUL!I582="","*",SP_SUL!I582)</f>
        <v>-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-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JACIANO (TF-674)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ROBSON (TP-729)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V89</v>
      </c>
      <c r="E583" s="93" t="str">
        <f>IF(SP_SUL!H587="","*",SP_SUL!H587)</f>
        <v>102ZKW2</v>
      </c>
      <c r="F583" s="99" t="str">
        <f>IF(SP_SUL!M587="","*",SP_SUL!M587)</f>
        <v>ZKW-ZLU</v>
      </c>
      <c r="G583" s="94" t="str">
        <f>IF(SP_SUL!I587="","*",SP_SUL!I587)</f>
        <v>102ZKW2</v>
      </c>
      <c r="H583" s="94" t="str">
        <f>IF(SP_SUL!AB587="","*",SP_SUL!AB587)</f>
        <v>FIXO</v>
      </c>
      <c r="I583" s="94" t="str">
        <f>IF(SP_SUL!AC587="","*",SP_SUL!AC587)</f>
        <v>*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W60</v>
      </c>
      <c r="E584" s="93" t="str">
        <f>IF(SP_SUL!H588="","*",SP_SUL!H588)</f>
        <v>ZEM130-2</v>
      </c>
      <c r="F584" s="99" t="str">
        <f>IF(SP_SUL!M588="","*",SP_SUL!M588)</f>
        <v>ZWI-ZEM</v>
      </c>
      <c r="G584" s="94" t="str">
        <f>IF(SP_SUL!I588="","*",SP_SUL!I588)</f>
        <v>ZEM130-2</v>
      </c>
      <c r="H584" s="94" t="str">
        <f>IF(SP_SUL!AB588="","*",SP_SUL!AB588)</f>
        <v>FIXO</v>
      </c>
      <c r="I584" s="94" t="str">
        <f>IF(SP_SUL!AC588="","*",SP_SUL!AC588)</f>
        <v>*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WALTER (TP-810)</v>
      </c>
      <c r="E586" s="93" t="str">
        <f>IF(SP_SUL!H590="","*",SP_SUL!H590)</f>
        <v>-</v>
      </c>
      <c r="F586" s="99" t="str">
        <f>IF(SP_SUL!M590="","*",SP_SUL!M590)</f>
        <v>ZRB-ZEV</v>
      </c>
      <c r="G586" s="94" t="str">
        <f>IF(SP_SUL!I590="","*",SP_SUL!I590)</f>
        <v>-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-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ADENISON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MATEUS (TP-809)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*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HUELTON (TP-725)</v>
      </c>
      <c r="E592" s="93" t="str">
        <f>IF(SP_SUL!H596="","*",SP_SUL!H596)</f>
        <v>-</v>
      </c>
      <c r="F592" s="99" t="str">
        <f>IF(SP_SUL!M596="","*",SP_SUL!M596)</f>
        <v>ZPT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DIEGO (TF-42)</v>
      </c>
      <c r="E593" s="93" t="str">
        <f>IF(SP_SUL!H597="","*",SP_SUL!H597)</f>
        <v>-</v>
      </c>
      <c r="F593" s="99" t="str">
        <f>IF(SP_SUL!M597="","*",SP_SUL!M597)</f>
        <v>PAT-ZGM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EXPANSÃO TURMA 1</v>
      </c>
      <c r="E594" s="93" t="str">
        <f>IF(SP_SUL!H598="","*",SP_SUL!H598)</f>
        <v>-</v>
      </c>
      <c r="F594" s="99" t="str">
        <f>IF(SP_SUL!M598="","*",SP_SUL!M598)</f>
        <v>109-ZGM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1838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Props1.xml><?xml version="1.0" encoding="utf-8"?>
<ds:datastoreItem xmlns:ds="http://schemas.openxmlformats.org/officeDocument/2006/customXml" ds:itemID="{4608C99A-D5C0-4BAB-A14A-675B05614C86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2026-02-20T20:49:31Z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