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36" documentId="8_{B6337239-1A00-434D-AAD0-422EA1FEB5AE}" xr6:coauthVersionLast="47" xr6:coauthVersionMax="47" xr10:uidLastSave="{D78D3116-84CD-4604-B04E-FC91EEC53F0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1" i="1" l="1" a="1"/>
  <c r="N111" i="1"/>
  <c r="N108" i="1" a="1"/>
  <c r="N108" i="1" s="1"/>
  <c r="M108" i="1" a="1"/>
  <c r="M108" i="1" s="1"/>
  <c r="N107" i="1" a="1"/>
  <c r="N107" i="1" s="1"/>
  <c r="M107" i="1" a="1"/>
  <c r="M107" i="1" s="1"/>
  <c r="N106" i="1" a="1"/>
  <c r="N106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23" i="1" a="1"/>
  <c r="M123" i="1"/>
  <c r="M124" i="1" a="1"/>
  <c r="M124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N123" i="1" a="1"/>
  <c r="N123" i="1"/>
  <c r="N124" i="1" a="1"/>
  <c r="N124" i="1"/>
  <c r="N130" i="1" a="1"/>
  <c r="N130" i="1"/>
  <c r="N131" i="1" a="1"/>
  <c r="N131" i="1"/>
  <c r="N132" i="1" a="1"/>
  <c r="N132" i="1"/>
  <c r="N133" i="1" a="1"/>
  <c r="N133" i="1"/>
  <c r="N134" i="1" a="1"/>
  <c r="N134" i="1"/>
  <c r="N135" i="1" a="1"/>
  <c r="N135" i="1"/>
  <c r="N136" i="1" a="1"/>
  <c r="N136" i="1"/>
  <c r="N137" i="1" a="1"/>
  <c r="N137" i="1"/>
  <c r="N138" i="1" a="1"/>
  <c r="N138" i="1"/>
  <c r="N139" i="1" a="1"/>
  <c r="N139" i="1"/>
  <c r="N140" i="1" a="1"/>
  <c r="N140" i="1"/>
  <c r="N141" i="1" a="1"/>
  <c r="N141" i="1"/>
  <c r="N142" i="1" a="1"/>
  <c r="N142" i="1"/>
  <c r="N122" i="1" a="1"/>
  <c r="N122" i="1" s="1"/>
  <c r="N121" i="1" a="1"/>
  <c r="N121" i="1" s="1"/>
  <c r="N120" i="1" a="1"/>
  <c r="N120" i="1" s="1"/>
  <c r="N110" i="1" a="1"/>
  <c r="N110" i="1" s="1"/>
  <c r="M110" i="1" a="1"/>
  <c r="M110" i="1" s="1"/>
  <c r="N109" i="1" a="1"/>
  <c r="N109" i="1" s="1"/>
  <c r="M109" i="1" a="1"/>
  <c r="M109" i="1" s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 s="1"/>
  <c r="E338" i="12" s="1"/>
  <c r="S340" i="1" a="1"/>
  <c r="S340" i="1"/>
  <c r="T339" i="1" a="1"/>
  <c r="T339" i="1" s="1"/>
  <c r="E337" i="12" s="1"/>
  <c r="S339" i="1" a="1"/>
  <c r="S339" i="1" s="1"/>
  <c r="D337" i="12" s="1"/>
  <c r="T338" i="1" a="1"/>
  <c r="T338" i="1"/>
  <c r="S338" i="1" a="1"/>
  <c r="S338" i="1" s="1"/>
  <c r="D336" i="12" s="1"/>
  <c r="T337" i="1" a="1"/>
  <c r="T337" i="1" s="1"/>
  <c r="S337" i="1" a="1"/>
  <c r="S337" i="1"/>
  <c r="T336" i="1" a="1"/>
  <c r="T336" i="1" s="1"/>
  <c r="E334" i="12" s="1"/>
  <c r="S336" i="1" a="1"/>
  <c r="S336" i="1" s="1"/>
  <c r="D334" i="12" s="1"/>
  <c r="T335" i="1" a="1"/>
  <c r="T335" i="1"/>
  <c r="S335" i="1" a="1"/>
  <c r="S335" i="1" s="1"/>
  <c r="D333" i="12" s="1"/>
  <c r="T334" i="1" a="1"/>
  <c r="T334" i="1" s="1"/>
  <c r="E332" i="12" s="1"/>
  <c r="S334" i="1" a="1"/>
  <c r="S334" i="1"/>
  <c r="T333" i="1" a="1"/>
  <c r="T333" i="1" s="1"/>
  <c r="E331" i="12" s="1"/>
  <c r="S333" i="1" a="1"/>
  <c r="S333" i="1" s="1"/>
  <c r="D331" i="12" s="1"/>
  <c r="T332" i="1" a="1"/>
  <c r="T332" i="1"/>
  <c r="S332" i="1" a="1"/>
  <c r="S332" i="1" s="1"/>
  <c r="D330" i="12" s="1"/>
  <c r="T331" i="1" a="1"/>
  <c r="T331" i="1" s="1"/>
  <c r="E329" i="12" s="1"/>
  <c r="S331" i="1" a="1"/>
  <c r="S331" i="1"/>
  <c r="T330" i="1" a="1"/>
  <c r="T330" i="1" s="1"/>
  <c r="E328" i="12" s="1"/>
  <c r="S330" i="1" a="1"/>
  <c r="S330" i="1" s="1"/>
  <c r="D328" i="12" s="1"/>
  <c r="T329" i="1" a="1"/>
  <c r="T329" i="1"/>
  <c r="S329" i="1" a="1"/>
  <c r="S329" i="1" s="1"/>
  <c r="T328" i="1" a="1"/>
  <c r="T328" i="1" s="1"/>
  <c r="E326" i="12" s="1"/>
  <c r="S328" i="1" a="1"/>
  <c r="S328" i="1"/>
  <c r="T327" i="1" a="1"/>
  <c r="T327" i="1" s="1"/>
  <c r="E325" i="12" s="1"/>
  <c r="S327" i="1" a="1"/>
  <c r="S327" i="1" s="1"/>
  <c r="D325" i="12" s="1"/>
  <c r="T326" i="1" a="1"/>
  <c r="T326" i="1"/>
  <c r="S326" i="1" a="1"/>
  <c r="S326" i="1" s="1"/>
  <c r="D324" i="12" s="1"/>
  <c r="T325" i="1" a="1"/>
  <c r="T325" i="1" s="1"/>
  <c r="E323" i="12" s="1"/>
  <c r="S325" i="1" a="1"/>
  <c r="S325" i="1"/>
  <c r="T324" i="1" a="1"/>
  <c r="T324" i="1" s="1"/>
  <c r="E322" i="12" s="1"/>
  <c r="S324" i="1" a="1"/>
  <c r="S324" i="1" s="1"/>
  <c r="D322" i="12" s="1"/>
  <c r="T323" i="1" a="1"/>
  <c r="T323" i="1"/>
  <c r="S323" i="1" a="1"/>
  <c r="S323" i="1" s="1"/>
  <c r="D321" i="12" s="1"/>
  <c r="T322" i="1" a="1"/>
  <c r="T322" i="1" s="1"/>
  <c r="E320" i="12" s="1"/>
  <c r="S322" i="1" a="1"/>
  <c r="S322" i="1"/>
  <c r="T321" i="1" a="1"/>
  <c r="T321" i="1" s="1"/>
  <c r="E319" i="12" s="1"/>
  <c r="S321" i="1" a="1"/>
  <c r="S321" i="1" s="1"/>
  <c r="D319" i="12" s="1"/>
  <c r="T320" i="1" a="1"/>
  <c r="T320" i="1"/>
  <c r="S320" i="1" a="1"/>
  <c r="S320" i="1" s="1"/>
  <c r="D318" i="12" s="1"/>
  <c r="T319" i="1" a="1"/>
  <c r="T319" i="1" s="1"/>
  <c r="E317" i="12" s="1"/>
  <c r="S319" i="1" a="1"/>
  <c r="S319" i="1"/>
  <c r="T318" i="1" a="1"/>
  <c r="T318" i="1" s="1"/>
  <c r="E316" i="12" s="1"/>
  <c r="S318" i="1" a="1"/>
  <c r="S318" i="1" s="1"/>
  <c r="D316" i="12" s="1"/>
  <c r="T317" i="1" a="1"/>
  <c r="T317" i="1"/>
  <c r="S317" i="1" a="1"/>
  <c r="S317" i="1" s="1"/>
  <c r="D315" i="12" s="1"/>
  <c r="T316" i="1" a="1"/>
  <c r="T316" i="1" s="1"/>
  <c r="E314" i="12" s="1"/>
  <c r="S316" i="1" a="1"/>
  <c r="S316" i="1"/>
  <c r="T315" i="1" a="1"/>
  <c r="T315" i="1" s="1"/>
  <c r="E313" i="12" s="1"/>
  <c r="S315" i="1" a="1"/>
  <c r="S315" i="1" s="1"/>
  <c r="D313" i="12" s="1"/>
  <c r="T314" i="1" a="1"/>
  <c r="T314" i="1"/>
  <c r="S314" i="1" a="1"/>
  <c r="S314" i="1" s="1"/>
  <c r="D312" i="12" s="1"/>
  <c r="T313" i="1" a="1"/>
  <c r="T313" i="1" s="1"/>
  <c r="E311" i="12" s="1"/>
  <c r="S313" i="1" a="1"/>
  <c r="S313" i="1"/>
  <c r="T312" i="1" a="1"/>
  <c r="T312" i="1" s="1"/>
  <c r="E310" i="12" s="1"/>
  <c r="S312" i="1" a="1"/>
  <c r="S312" i="1" s="1"/>
  <c r="D310" i="12" s="1"/>
  <c r="T311" i="1" a="1"/>
  <c r="T311" i="1"/>
  <c r="S311" i="1" a="1"/>
  <c r="S311" i="1" s="1"/>
  <c r="D309" i="12" s="1"/>
  <c r="T310" i="1" a="1"/>
  <c r="T310" i="1" s="1"/>
  <c r="E308" i="12" s="1"/>
  <c r="S310" i="1" a="1"/>
  <c r="S310" i="1"/>
  <c r="T309" i="1" a="1"/>
  <c r="T309" i="1" s="1"/>
  <c r="E307" i="12" s="1"/>
  <c r="S309" i="1" a="1"/>
  <c r="S309" i="1" s="1"/>
  <c r="T308" i="1" a="1"/>
  <c r="T308" i="1"/>
  <c r="S308" i="1" a="1"/>
  <c r="S308" i="1" s="1"/>
  <c r="D306" i="12" s="1"/>
  <c r="T307" i="1" a="1"/>
  <c r="T307" i="1" s="1"/>
  <c r="S307" i="1" a="1"/>
  <c r="S307" i="1"/>
  <c r="T306" i="1" a="1"/>
  <c r="T306" i="1" s="1"/>
  <c r="E304" i="12" s="1"/>
  <c r="S306" i="1" a="1"/>
  <c r="S306" i="1" s="1"/>
  <c r="T305" i="1" a="1"/>
  <c r="T305" i="1"/>
  <c r="S305" i="1" a="1"/>
  <c r="S305" i="1" s="1"/>
  <c r="D303" i="12" s="1"/>
  <c r="T304" i="1" a="1"/>
  <c r="T304" i="1" s="1"/>
  <c r="S304" i="1" a="1"/>
  <c r="S304" i="1"/>
  <c r="T303" i="1" a="1"/>
  <c r="T303" i="1" s="1"/>
  <c r="E301" i="12" s="1"/>
  <c r="S303" i="1" a="1"/>
  <c r="S303" i="1" s="1"/>
  <c r="T302" i="1" a="1"/>
  <c r="T302" i="1"/>
  <c r="S302" i="1" a="1"/>
  <c r="S302" i="1" s="1"/>
  <c r="D300" i="12" s="1"/>
  <c r="T301" i="1" a="1"/>
  <c r="T301" i="1" s="1"/>
  <c r="S301" i="1" a="1"/>
  <c r="S301" i="1"/>
  <c r="T300" i="1" a="1"/>
  <c r="T300" i="1" s="1"/>
  <c r="E298" i="12" s="1"/>
  <c r="S300" i="1" a="1"/>
  <c r="S300" i="1" s="1"/>
  <c r="D298" i="12" s="1"/>
  <c r="T299" i="1" a="1"/>
  <c r="T299" i="1"/>
  <c r="S299" i="1" a="1"/>
  <c r="S299" i="1" s="1"/>
  <c r="T298" i="1" a="1"/>
  <c r="T298" i="1" s="1"/>
  <c r="E296" i="12" s="1"/>
  <c r="S298" i="1" a="1"/>
  <c r="S298" i="1"/>
  <c r="T297" i="1" a="1"/>
  <c r="T297" i="1" s="1"/>
  <c r="S297" i="1" a="1"/>
  <c r="S297" i="1" s="1"/>
  <c r="D295" i="12" s="1"/>
  <c r="T296" i="1" a="1"/>
  <c r="T296" i="1"/>
  <c r="S296" i="1" a="1"/>
  <c r="S296" i="1" s="1"/>
  <c r="D294" i="12" s="1"/>
  <c r="T295" i="1" a="1"/>
  <c r="T295" i="1" s="1"/>
  <c r="E293" i="12" s="1"/>
  <c r="S295" i="1" a="1"/>
  <c r="S295" i="1"/>
  <c r="T294" i="1" a="1"/>
  <c r="T294" i="1" s="1"/>
  <c r="S294" i="1" a="1"/>
  <c r="S294" i="1" s="1"/>
  <c r="D292" i="12" s="1"/>
  <c r="T293" i="1" a="1"/>
  <c r="T293" i="1"/>
  <c r="S293" i="1" a="1"/>
  <c r="S293" i="1" s="1"/>
  <c r="D291" i="12" s="1"/>
  <c r="T292" i="1" a="1"/>
  <c r="T292" i="1" s="1"/>
  <c r="E290" i="12" s="1"/>
  <c r="S292" i="1" a="1"/>
  <c r="S292" i="1"/>
  <c r="T291" i="1" a="1"/>
  <c r="T291" i="1" s="1"/>
  <c r="S291" i="1" a="1"/>
  <c r="S291" i="1" s="1"/>
  <c r="D289" i="12" s="1"/>
  <c r="T290" i="1" a="1"/>
  <c r="T290" i="1"/>
  <c r="S290" i="1" a="1"/>
  <c r="S290" i="1" s="1"/>
  <c r="D288" i="12" s="1"/>
  <c r="T289" i="1" a="1"/>
  <c r="T289" i="1" s="1"/>
  <c r="E287" i="12" s="1"/>
  <c r="S289" i="1" a="1"/>
  <c r="S289" i="1"/>
  <c r="T288" i="1" a="1"/>
  <c r="T288" i="1" s="1"/>
  <c r="E286" i="12" s="1"/>
  <c r="S288" i="1" a="1"/>
  <c r="S288" i="1" s="1"/>
  <c r="D286" i="12" s="1"/>
  <c r="T287" i="1" a="1"/>
  <c r="T287" i="1"/>
  <c r="S287" i="1" a="1"/>
  <c r="S287" i="1" s="1"/>
  <c r="D285" i="12" s="1"/>
  <c r="T286" i="1" a="1"/>
  <c r="T286" i="1" s="1"/>
  <c r="E284" i="12" s="1"/>
  <c r="S286" i="1" a="1"/>
  <c r="S286" i="1"/>
  <c r="T285" i="1" a="1"/>
  <c r="T285" i="1" s="1"/>
  <c r="E283" i="12" s="1"/>
  <c r="S285" i="1" a="1"/>
  <c r="S285" i="1" s="1"/>
  <c r="T284" i="1" a="1"/>
  <c r="T284" i="1"/>
  <c r="S284" i="1" a="1"/>
  <c r="S284" i="1" s="1"/>
  <c r="D282" i="12" s="1"/>
  <c r="T283" i="1" a="1"/>
  <c r="T283" i="1" s="1"/>
  <c r="E281" i="12" s="1"/>
  <c r="S283" i="1" a="1"/>
  <c r="S283" i="1"/>
  <c r="T282" i="1" a="1"/>
  <c r="T282" i="1" s="1"/>
  <c r="E280" i="12" s="1"/>
  <c r="S282" i="1" a="1"/>
  <c r="S282" i="1" s="1"/>
  <c r="D280" i="12" s="1"/>
  <c r="T281" i="1" a="1"/>
  <c r="T281" i="1"/>
  <c r="S281" i="1" a="1"/>
  <c r="S281" i="1" s="1"/>
  <c r="D279" i="12" s="1"/>
  <c r="T280" i="1" a="1"/>
  <c r="T280" i="1" s="1"/>
  <c r="E278" i="12" s="1"/>
  <c r="S280" i="1" a="1"/>
  <c r="S280" i="1"/>
  <c r="T279" i="1" a="1"/>
  <c r="T279" i="1" s="1"/>
  <c r="E277" i="12" s="1"/>
  <c r="S279" i="1" a="1"/>
  <c r="S279" i="1" s="1"/>
  <c r="T278" i="1" a="1"/>
  <c r="T278" i="1"/>
  <c r="S278" i="1" a="1"/>
  <c r="S278" i="1" s="1"/>
  <c r="T277" i="1" a="1"/>
  <c r="T277" i="1" s="1"/>
  <c r="E275" i="12" s="1"/>
  <c r="S277" i="1" a="1"/>
  <c r="S277" i="1"/>
  <c r="T276" i="1" a="1"/>
  <c r="T276" i="1" s="1"/>
  <c r="E274" i="12" s="1"/>
  <c r="S276" i="1" a="1"/>
  <c r="S276" i="1" s="1"/>
  <c r="T275" i="1" a="1"/>
  <c r="T275" i="1"/>
  <c r="S275" i="1" a="1"/>
  <c r="S275" i="1" s="1"/>
  <c r="D273" i="12" s="1"/>
  <c r="T274" i="1" a="1"/>
  <c r="T274" i="1" s="1"/>
  <c r="S274" i="1" a="1"/>
  <c r="S274" i="1"/>
  <c r="T273" i="1" a="1"/>
  <c r="T273" i="1" s="1"/>
  <c r="E271" i="12" s="1"/>
  <c r="S273" i="1" a="1"/>
  <c r="S273" i="1" s="1"/>
  <c r="T272" i="1" a="1"/>
  <c r="T272" i="1"/>
  <c r="S272" i="1" a="1"/>
  <c r="S272" i="1" s="1"/>
  <c r="D270" i="12" s="1"/>
  <c r="T271" i="1" a="1"/>
  <c r="T271" i="1" s="1"/>
  <c r="S271" i="1" a="1"/>
  <c r="S271" i="1"/>
  <c r="T270" i="1" a="1"/>
  <c r="T270" i="1" s="1"/>
  <c r="E268" i="12" s="1"/>
  <c r="S270" i="1" a="1"/>
  <c r="S270" i="1" s="1"/>
  <c r="D268" i="12" s="1"/>
  <c r="T269" i="1" a="1"/>
  <c r="T269" i="1"/>
  <c r="S269" i="1" a="1"/>
  <c r="S269" i="1" s="1"/>
  <c r="D267" i="12" s="1"/>
  <c r="T268" i="1" a="1"/>
  <c r="T268" i="1" s="1"/>
  <c r="E266" i="12" s="1"/>
  <c r="S268" i="1" a="1"/>
  <c r="S268" i="1"/>
  <c r="T267" i="1" a="1"/>
  <c r="T267" i="1" s="1"/>
  <c r="S267" i="1" a="1"/>
  <c r="S267" i="1" s="1"/>
  <c r="D265" i="12" s="1"/>
  <c r="T266" i="1" a="1"/>
  <c r="T266" i="1"/>
  <c r="S266" i="1" a="1"/>
  <c r="S266" i="1" s="1"/>
  <c r="T265" i="1" a="1"/>
  <c r="T265" i="1" s="1"/>
  <c r="E263" i="12" s="1"/>
  <c r="S265" i="1" a="1"/>
  <c r="S265" i="1"/>
  <c r="T264" i="1" a="1"/>
  <c r="T264" i="1" s="1"/>
  <c r="S264" i="1" a="1"/>
  <c r="S264" i="1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 s="1"/>
  <c r="T244" i="1" a="1"/>
  <c r="T244" i="1" s="1"/>
  <c r="E242" i="12" s="1"/>
  <c r="S244" i="1" a="1"/>
  <c r="S244" i="1" s="1"/>
  <c r="D242" i="12" s="1"/>
  <c r="T243" i="1" a="1"/>
  <c r="T243" i="1" s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U330" i="1"/>
  <c r="AI330" i="1"/>
  <c r="BB330" i="1" s="1"/>
  <c r="AJ330" i="1"/>
  <c r="AK330" i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K367" i="11" s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N114" i="1" a="1"/>
  <c r="N114" i="1" s="1"/>
  <c r="AN114" i="1" s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N115" i="1" a="1"/>
  <c r="N115" i="1" s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N116" i="1" a="1"/>
  <c r="N116" i="1" s="1"/>
  <c r="AN116" i="1" s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N117" i="1" a="1"/>
  <c r="N117" i="1" s="1"/>
  <c r="AN117" i="1" s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41" i="12"/>
  <c r="D240" i="12"/>
  <c r="D243" i="12"/>
  <c r="D203" i="12"/>
  <c r="E167" i="12"/>
  <c r="D166" i="12"/>
  <c r="E206" i="12"/>
  <c r="D284" i="12"/>
  <c r="E282" i="12"/>
  <c r="E189" i="12"/>
  <c r="D234" i="12"/>
  <c r="E215" i="12"/>
  <c r="D281" i="12"/>
  <c r="E208" i="12"/>
  <c r="E186" i="12"/>
  <c r="E235" i="12"/>
  <c r="E201" i="12"/>
  <c r="D181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D338" i="12"/>
  <c r="E335" i="12"/>
  <c r="D335" i="12"/>
  <c r="E333" i="12"/>
  <c r="E330" i="12"/>
  <c r="D329" i="12"/>
  <c r="E327" i="12"/>
  <c r="D327" i="12"/>
  <c r="E324" i="12"/>
  <c r="D323" i="12"/>
  <c r="E321" i="12"/>
  <c r="D320" i="12"/>
  <c r="E318" i="12"/>
  <c r="D317" i="12"/>
  <c r="E315" i="12"/>
  <c r="D314" i="12"/>
  <c r="E312" i="12"/>
  <c r="D311" i="12"/>
  <c r="E309" i="12"/>
  <c r="D307" i="12"/>
  <c r="E306" i="12"/>
  <c r="E305" i="12"/>
  <c r="D305" i="12"/>
  <c r="D304" i="12"/>
  <c r="E303" i="12"/>
  <c r="E302" i="12"/>
  <c r="D302" i="12"/>
  <c r="D301" i="12"/>
  <c r="E300" i="12"/>
  <c r="E299" i="12"/>
  <c r="D299" i="12"/>
  <c r="D297" i="12"/>
  <c r="D293" i="12"/>
  <c r="E289" i="12"/>
  <c r="D287" i="12"/>
  <c r="D283" i="12"/>
  <c r="E279" i="12"/>
  <c r="D278" i="12"/>
  <c r="E276" i="12"/>
  <c r="D276" i="12"/>
  <c r="D275" i="12"/>
  <c r="D274" i="12"/>
  <c r="E273" i="12"/>
  <c r="E272" i="12"/>
  <c r="D272" i="12"/>
  <c r="D271" i="12"/>
  <c r="E270" i="12"/>
  <c r="E269" i="12"/>
  <c r="D269" i="12"/>
  <c r="E267" i="12"/>
  <c r="D266" i="12"/>
  <c r="E265" i="12"/>
  <c r="E264" i="12"/>
  <c r="D264" i="12"/>
  <c r="D263" i="12"/>
  <c r="E262" i="12"/>
  <c r="D262" i="12"/>
  <c r="E259" i="12"/>
  <c r="D258" i="12"/>
  <c r="D255" i="12"/>
  <c r="E253" i="12"/>
  <c r="E250" i="12"/>
  <c r="E247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M366" i="11"/>
  <c r="M367" i="11"/>
  <c r="K368" i="11"/>
  <c r="M368" i="11"/>
  <c r="K369" i="11"/>
  <c r="M369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1" i="1" l="1"/>
  <c r="AJ107" i="1"/>
  <c r="L385" i="12"/>
  <c r="L350" i="12"/>
  <c r="AJ106" i="1"/>
  <c r="L388" i="12"/>
  <c r="AJ117" i="1"/>
  <c r="AJ116" i="1"/>
  <c r="AJ115" i="1"/>
  <c r="AJ114" i="1"/>
  <c r="AJ129" i="1"/>
  <c r="AJ128" i="1"/>
  <c r="AJ118" i="1"/>
  <c r="AJ127" i="1"/>
  <c r="AJ126" i="1"/>
  <c r="AJ125" i="1"/>
  <c r="AJ110" i="1"/>
  <c r="AJ109" i="1"/>
  <c r="AJ108" i="1"/>
  <c r="AJ124" i="1"/>
  <c r="AJ122" i="1"/>
  <c r="AJ121" i="1"/>
  <c r="AJ120" i="1"/>
  <c r="AJ119" i="1"/>
  <c r="AJ113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<sst xmlns="http://schemas.openxmlformats.org/spreadsheetml/2006/main" count="5200" uniqueCount="1218">
  <si>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</si>
  <si>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</si>
  <si>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</si>
  <si>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</si>
  <si>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</si>
  <si>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</si>
  <si>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</si>
  <si>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</si>
  <si>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</si>
  <si>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</si>
  <si>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</si>
  <si>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</si>
  <si>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</si>
  <si>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</si>
  <si>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</si>
  <si>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</si>
  <si>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</si>
  <si>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</si>
  <si>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</si>
  <si>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</si>
  <si>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</si>
  <si>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</si>
  <si>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</si>
  <si>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</si>
  <si>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</si>
  <si>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</si>
  <si>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</si>
  <si>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</si>
  <si>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</si>
  <si>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</si>
  <si>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</si>
  <si>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</si>
  <si>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</si>
  <si>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</si>
  <si>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</si>
  <si>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</si>
  <si>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</si>
  <si>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</si>
  <si>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</si>
  <si>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</si>
  <si>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</si>
  <si>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</si>
  <si>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</si>
  <si>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</si>
  <si>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</si>
  <si>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</si>
  <si>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</si>
  <si>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</si>
  <si>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</si>
  <si>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</si>
  <si>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</si>
  <si>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</si>
  <si>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</si>
  <si>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</si>
  <si>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</si>
  <si>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</si>
  <si>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</si>
  <si>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</si>
  <si>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</si>
  <si>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</si>
  <si>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</si>
  <si>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</si>
  <si>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</si>
  <si>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</si>
  <si>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</si>
  <si>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</si>
  <si>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</si>
  <si>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</si>
  <si>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</si>
  <si>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</si>
  <si>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</si>
  <si>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</si>
  <si>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</si>
  <si>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</si>
  <si>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</si>
  <si>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</si>
  <si>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</si>
  <si>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</si>
  <si>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</si>
  <si>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</si>
  <si>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</si>
  <si>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</si>
  <si>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</si>
  <si>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</si>
  <si>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</si>
  <si>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</si>
  <si>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</si>
  <si>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</si>
  <si>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</si>
  <si>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</si>
  <si>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</si>
  <si>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</si>
  <si>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</si>
  <si>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</si>
  <si>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</si>
  <si>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</si>
  <si>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</si>
  <si>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</si>
  <si>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</si>
  <si>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</si>
  <si>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</si>
  <si>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</si>
  <si>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</si>
  <si>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</si>
  <si>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</si>
  <si>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</si>
  <si>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</si>
  <si>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</si>
  <si>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</si>
  <si>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</si>
  <si>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</si>
  <si>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</si>
  <si>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</si>
  <si>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</si>
  <si>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</si>
  <si>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</si>
  <si>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</si>
  <si>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</si>
  <si>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</si>
  <si>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</si>
  <si>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</si>
  <si>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</si>
  <si>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</si>
  <si>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</si>
  <si>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</si>
  <si>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</si>
  <si>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</si>
  <si>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</si>
  <si>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</si>
  <si>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</si>
  <si>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</si>
  <si>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</si>
  <si>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</si>
  <si>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</si>
  <si>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</si>
  <si>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</si>
  <si>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</si>
  <si>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</si>
  <si>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</si>
  <si>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</si>
  <si>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</si>
  <si>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</si>
  <si>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</si>
  <si>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</si>
  <si>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</si>
  <si>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</si>
  <si>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</si>
  <si>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</si>
  <si>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</si>
  <si>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</si>
  <si>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</si>
  <si>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</si>
  <si>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</si>
  <si>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</si>
  <si>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</si>
  <si>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</si>
  <si>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</si>
  <si>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</si>
  <si>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</si>
  <si>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</si>
  <si>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</si>
  <si>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</si>
  <si>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</si>
  <si>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</si>
  <si>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</si>
  <si>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</si>
  <si>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</si>
  <si>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</si>
  <si>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</si>
  <si>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</si>
  <si>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</si>
  <si>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</si>
  <si>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</si>
  <si>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</si>
  <si>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</si>
  <si>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</si>
  <si>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</si>
  <si>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</si>
  <si>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</si>
  <si>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</si>
  <si>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</si>
  <si>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</si>
  <si>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</si>
  <si>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</si>
  <si>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</si>
  <si>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</si>
  <si>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</si>
  <si>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</si>
  <si>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</si>
  <si>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</si>
  <si>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</si>
  <si>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</si>
  <si>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</si>
  <si>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</si>
  <si>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</si>
  <si>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</si>
  <si>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</si>
  <si>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</si>
  <si>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</si>
  <si>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</si>
  <si>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</si>
  <si>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</si>
  <si>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</si>
  <si>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</si>
  <si>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</si>
  <si>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</si>
  <si>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</si>
  <si>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</si>
  <si>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</si>
  <si>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</si>
  <si>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</si>
  <si>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</si>
  <si>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</si>
  <si>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</si>
  <si>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</si>
  <si>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</si>
  <si>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</si>
  <si>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</si>
  <si>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</si>
  <si>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</si>
  <si>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</si>
  <si>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</si>
  <si>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</si>
  <si>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</si>
  <si>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</si>
  <si>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</si>
  <si>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</si>
  <si>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</si>
  <si>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</si>
  <si>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</si>
  <si>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</si>
  <si>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</si>
  <si>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</si>
  <si>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</si>
  <si>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</si>
  <si>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</si>
  <si>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</si>
  <si>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</si>
  <si>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</si>
  <si>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</si>
  <si>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</si>
  <si>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</si>
  <si>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</si>
  <si>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</si>
  <si>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</si>
  <si>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</si>
  <si>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</si>
  <si>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</si>
  <si>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</si>
  <si>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</si>
  <si>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</si>
  <si>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</si>
  <si>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</si>
  <si>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</si>
  <si>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</si>
  <si>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</si>
  <si>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</si>
  <si>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</si>
  <si>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</si>
  <si>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</si>
  <si>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</si>
  <si>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</si>
  <si>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</si>
  <si>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</si>
  <si>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</si>
  <si>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</si>
  <si>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</si>
  <si>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</si>
  <si>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</si>
  <si>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</si>
  <si>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</si>
  <si>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</si>
  <si>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</si>
  <si>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</si>
  <si>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</si>
  <si>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</si>
  <si>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</si>
  <si>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</si>
  <si>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</si>
  <si>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</si>
  <si>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</si>
  <si>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</si>
  <si>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</si>
  <si>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</si>
  <si>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</si>
  <si>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</si>
  <si>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</si>
  <si>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</si>
  <si>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</si>
  <si>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</si>
  <si>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</si>
  <si>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</si>
  <si>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</si>
  <si>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</si>
  <si>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</si>
  <si>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</si>
  <si>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</si>
  <si>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</si>
  <si>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</si>
  <si>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</si>
  <si>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</si>
  <si>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</si>
  <si>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</si>
  <si>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</si>
  <si>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</si>
  <si>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</si>
  <si>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</si>
  <si>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</si>
  <si>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</si>
  <si>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</si>
  <si>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</si>
  <si>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</si>
  <si>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</si>
  <si>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</si>
  <si>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</si>
  <si>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</si>
  <si>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</si>
  <si>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</si>
  <si>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</si>
  <si>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</si>
  <si>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</si>
  <si>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</si>
  <si>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</si>
  <si>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</si>
  <si>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</si>
  <si>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</si>
  <si>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</si>
  <si>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</si>
  <si>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</si>
  <si>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</si>
  <si>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</si>
  <si>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</si>
  <si>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</si>
  <si>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</si>
  <si>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</si>
  <si>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</si>
  <si>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</si>
  <si>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</si>
  <si>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</si>
  <si>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</si>
  <si>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</si>
  <si>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</si>
  <si>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</si>
  <si>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</si>
  <si>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</si>
  <si>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</si>
  <si>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</si>
  <si>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</si>
  <si>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</si>
  <si>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</si>
  <si>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</si>
  <si>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</si>
  <si>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</si>
  <si>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</si>
  <si>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</si>
  <si>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</si>
  <si>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</si>
  <si>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</si>
  <si>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</si>
  <si>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</si>
  <si>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</si>
  <si>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</si>
  <si>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</si>
  <si>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</si>
  <si>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</si>
  <si>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</si>
  <si>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</si>
  <si>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</si>
  <si>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</si>
  <si>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</si>
  <si>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</si>
  <si>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</si>
  <si>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</si>
  <si>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</si>
  <si>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</si>
  <si>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</si>
  <si>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</si>
  <si>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</si>
  <si>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</si>
  <si>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</si>
  <si>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</si>
  <si>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</si>
  <si>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</si>
  <si>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</si>
  <si>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</si>
  <si>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</si>
  <si>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</si>
  <si>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</si>
  <si>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</si>
  <si>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</si>
  <si>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</si>
  <si>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</si>
  <si>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</si>
  <si>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</si>
  <si>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</si>
  <si>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</si>
  <si>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</si>
  <si>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</si>
  <si>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</si>
  <si>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</si>
  <si>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</si>
  <si>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</si>
  <si>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</si>
  <si>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</si>
  <si>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</si>
  <si>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</si>
  <si>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</si>
  <si>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</si>
  <si>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</si>
  <si>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</si>
  <si>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</si>
  <si>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</si>
  <si>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</si>
  <si>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</si>
  <si>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</si>
  <si>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</si>
  <si>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</si>
  <si>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</si>
  <si>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</si>
  <si>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</si>
  <si>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</si>
  <si>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</si>
  <si>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</si>
  <si>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</si>
  <si>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</si>
  <si>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</si>
  <si>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</si>
  <si>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</si>
  <si>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</si>
  <si>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</si>
  <si>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</si>
  <si>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</si>
  <si>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</si>
  <si>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</si>
  <si>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</si>
  <si>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</si>
  <si>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</si>
  <si>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</si>
  <si>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</si>
  <si>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</si>
  <si>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</si>
  <si>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</si>
  <si>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</si>
  <si>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</si>
  <si>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</si>
  <si>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</si>
  <si>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</si>
  <si>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</si>
  <si>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</si>
  <si>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</si>
  <si>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</si>
  <si>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</si>
  <si>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</si>
  <si>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</si>
  <si>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</si>
  <si>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</si>
  <si>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</si>
  <si>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</si>
  <si>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</si>
  <si>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</si>
  <si>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</si>
  <si>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</si>
  <si>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</si>
  <si>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</si>
  <si>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</si>
  <si>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</si>
  <si>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</si>
  <si>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</si>
  <si>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</si>
  <si>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</si>
  <si>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</si>
  <si>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</si>
  <si>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</si>
  <si>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</si>
  <si>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</si>
  <si>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</si>
  <si>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</si>
  <si>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</si>
  <si>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</si>
  <si>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</si>
  <si>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</si>
  <si>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</si>
  <si>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</si>
  <si>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</si>
  <si>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</si>
  <si>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</si>
  <si>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</si>
  <si>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</si>
  <si>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</si>
  <si>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</si>
  <si>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</si>
  <si>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</si>
  <si>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</si>
  <si>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</si>
  <si>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</si>
  <si>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</si>
  <si>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</si>
  <si>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</si>
  <si>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</si>
  <si>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</si>
  <si>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</si>
  <si>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</si>
  <si>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</si>
  <si>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</si>
  <si>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</si>
  <si>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</si>
  <si>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</si>
  <si>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</si>
  <si>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</si>
  <si>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</si>
  <si>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</si>
  <si>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</si>
  <si>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</si>
  <si>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</si>
  <si>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</si>
  <si>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</si>
  <si>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</si>
  <si>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</si>
  <si>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</si>
  <si>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</si>
  <si>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</si>
  <si>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</si>
  <si>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</si>
  <si>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</si>
  <si>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</si>
  <si>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</si>
  <si>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</si>
  <si>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</si>
  <si>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</si>
  <si>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</si>
  <si>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</si>
  <si>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</si>
  <si>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</si>
  <si>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</si>
  <si>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</si>
  <si>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</si>
  <si>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</si>
  <si>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</si>
  <si>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</si>
  <si>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</si>
  <si>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</si>
  <si>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</si>
  <si>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</si>
  <si>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</si>
  <si>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</si>
  <si>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</si>
  <si>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</si>
  <si>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</si>
  <si>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</si>
  <si>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</si>
  <si>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</si>
  <si>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</si>
  <si>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</si>
  <si>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</si>
  <si>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</si>
  <si>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</si>
  <si>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</si>
  <si>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</si>
  <si>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</si>
  <si>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</si>
  <si>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</si>
  <si>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</si>
  <si>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</si>
  <si>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</si>
  <si>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</si>
  <si>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</si>
  <si>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</si>
  <si>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</si>
  <si>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</si>
  <si>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</si>
  <si>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</si>
  <si>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</si>
  <si>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</si>
  <si>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</si>
  <si>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</si>
  <si>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</si>
  <si>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</si>
  <si>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</si>
  <si>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</si>
  <si>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</si>
  <si>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</si>
  <si>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</si>
  <si>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</si>
  <si>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</si>
  <si>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</si>
  <si>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</si>
  <si>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</si>
  <si>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</si>
  <si>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</si>
  <si>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</si>
  <si>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</si>
  <si>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</si>
  <si>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</si>
  <si>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</si>
  <si>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</si>
  <si>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</si>
  <si>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</si>
  <si>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</si>
  <si>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</si>
  <si>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</si>
  <si>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</si>
  <si>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</si>
  <si>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</si>
  <si>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</si>
  <si>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</si>
  <si>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</si>
  <si>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</si>
  <si>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</si>
  <si>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</si>
  <si>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</si>
  <si>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</si>
  <si>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</si>
  <si>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</si>
  <si>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</si>
  <si>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</si>
  <si>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</si>
  <si>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</si>
  <si>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</si>
  <si>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</si>
  <si>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</si>
  <si>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</si>
  <si>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</si>
  <si>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</si>
  <si>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</si>
  <si>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</si>
  <si>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</si>
  <si>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</si>
  <si>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</si>
  <si>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</si>
  <si>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</si>
  <si>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</si>
  <si>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</si>
  <si>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</si>
  <si>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</si>
  <si>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</si>
  <si>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</si>
  <si>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</si>
  <si>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</si>
  <si>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</si>
  <si>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</si>
  <si>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</si>
  <si>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</si>
  <si>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</si>
  <si>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</si>
  <si>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</si>
  <si>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</si>
  <si>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</si>
  <si>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</si>
  <si>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</si>
  <si>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</si>
  <si>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</si>
  <si>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</si>
  <si>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</si>
  <si>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</si>
  <si>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</si>
  <si>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</si>
  <si>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</si>
  <si>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</si>
  <si>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</si>
  <si>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</si>
  <si>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</si>
  <si>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</si>
  <si>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</si>
  <si>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</si>
  <si>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</si>
  <si>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</si>
  <si>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</si>
  <si>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</si>
  <si>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</si>
  <si>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</si>
  <si>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</si>
  <si>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</si>
  <si>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</si>
  <si>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</si>
  <si>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</si>
  <si>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</si>
  <si>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</si>
  <si>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</si>
  <si>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</si>
  <si>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</si>
  <si>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</si>
  <si>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</si>
  <si>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</si>
  <si>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</si>
  <si>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</si>
  <si>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</si>
  <si>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</si>
  <si>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</si>
  <si>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</si>
  <si>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</si>
  <si>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</si>
  <si>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</si>
  <si>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</si>
  <si>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</si>
  <si>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</si>
  <si>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</si>
  <si>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</si>
  <si>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</si>
  <si>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</si>
  <si>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</si>
  <si>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</si>
  <si>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</si>
  <si>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</si>
  <si>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</si>
  <si>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</si>
  <si>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</si>
  <si>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</si>
  <si>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</si>
  <si>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</si>
  <si>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</si>
  <si>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</si>
  <si>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</si>
  <si>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</si>
  <si>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</si>
  <si>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</si>
  <si>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</si>
  <si>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</si>
  <si>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</si>
  <si>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</si>
  <si>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</si>
  <si>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</si>
  <si>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</si>
  <si>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</si>
  <si>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</si>
  <si>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</si>
  <si>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</si>
  <si>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</si>
  <si>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</si>
  <si>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</si>
  <si>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</si>
  <si>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</si>
  <si>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</si>
  <si>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</si>
  <si>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</si>
  <si>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</si>
  <si>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</si>
  <si>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</si>
  <si>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</si>
  <si>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</si>
  <si>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</si>
  <si>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</si>
  <si>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</si>
  <si>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</si>
  <si>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</si>
  <si>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</si>
  <si>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</si>
  <si>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</si>
  <si>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</si>
  <si>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</si>
  <si>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</si>
  <si>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</si>
  <si>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</si>
  <si>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</si>
  <si>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</si>
  <si>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</si>
  <si>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</si>
  <si>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</si>
  <si>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</si>
  <si>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</si>
  <si>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</si>
  <si>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</si>
  <si>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</si>
  <si>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</si>
  <si>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</si>
  <si>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</si>
  <si>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</si>
  <si>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</si>
  <si>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</si>
  <si>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</si>
  <si>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</si>
  <si>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</si>
  <si>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</si>
  <si>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</si>
  <si>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</si>
  <si>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</si>
  <si>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</si>
  <si>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</si>
  <si>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</si>
  <si>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</si>
  <si>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</si>
  <si>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</si>
  <si>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</si>
  <si>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</si>
  <si>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</si>
  <si>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</si>
  <si>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</si>
  <si>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</si>
  <si>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</si>
  <si>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</si>
  <si>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</si>
  <si>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</si>
  <si>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</si>
  <si>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</si>
  <si>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</si>
  <si>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</si>
  <si>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</si>
  <si>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</si>
  <si>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</si>
  <si>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</si>
  <si>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</si>
  <si>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</si>
  <si>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</si>
  <si>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</si>
  <si>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</si>
  <si>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</si>
  <si>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</si>
  <si>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</si>
  <si>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</si>
  <si>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</si>
  <si>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</si>
  <si>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</si>
  <si>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</si>
  <si>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</si>
  <si>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</si>
  <si>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</si>
  <si>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</si>
  <si>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</si>
  <si>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</si>
  <si>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</si>
  <si>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</si>
  <si>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</si>
  <si>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</si>
  <si>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</si>
  <si>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</si>
  <si>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</si>
  <si>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</si>
  <si>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</si>
  <si>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</si>
  <si>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</si>
  <si>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</si>
  <si>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</si>
  <si>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</si>
  <si>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</si>
  <si>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</si>
  <si>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</si>
  <si>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</si>
  <si>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</si>
  <si>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</si>
  <si>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</si>
  <si>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</si>
  <si>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</si>
  <si>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</si>
  <si>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</si>
  <si>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</si>
  <si>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</si>
  <si>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</si>
  <si>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</si>
  <si>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</si>
  <si>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</si>
  <si>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</si>
  <si>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</si>
  <si>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</si>
  <si>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</si>
  <si>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</si>
  <si>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</si>
  <si>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</si>
  <si>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</si>
  <si>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</si>
  <si>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</si>
  <si>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</si>
  <si>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</si>
  <si>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</si>
  <si>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</si>
  <si>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</si>
  <si>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</si>
  <si>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</si>
  <si>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</si>
  <si>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</si>
  <si>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</si>
  <si>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</si>
  <si>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</si>
  <si>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</si>
  <si>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</si>
  <si>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</si>
  <si>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</si>
  <si>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</si>
  <si>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</si>
  <si>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</si>
  <si>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</si>
  <si>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</si>
  <si>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</si>
  <si>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</si>
  <si>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</si>
  <si>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</si>
  <si>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</si>
  <si>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</si>
  <si>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</si>
  <si>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</si>
  <si>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</si>
  <si>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</si>
  <si>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</si>
  <si>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</si>
  <si>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</si>
  <si>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</si>
  <si>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</si>
  <si>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</si>
  <si>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</si>
  <si>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</si>
  <si>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</si>
  <si>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</si>
  <si>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</si>
  <si>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</si>
  <si>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</si>
  <si>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</si>
  <si>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</si>
  <si>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</si>
  <si>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</si>
  <si>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</si>
  <si>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</si>
  <si>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</si>
  <si>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</si>
  <si>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</si>
  <si>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</si>
  <si>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</si>
  <si>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</si>
  <si>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</si>
  <si>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</si>
  <si>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</si>
  <si>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</si>
  <si>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</si>
  <si>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</si>
  <si>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</si>
  <si>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</si>
  <si>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</si>
  <si>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</si>
  <si>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</si>
  <si>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</si>
  <si>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</si>
  <si>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</si>
  <si>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</si>
  <si>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</si>
  <si>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</si>
  <si>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</si>
  <si>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</si>
  <si>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</si>
  <si>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</si>
  <si>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</si>
  <si>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</si>
  <si>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</si>
  <si>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</si>
  <si>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</si>
  <si>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</si>
  <si>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</si>
  <si>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</si>
  <si>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</si>
  <si>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</si>
  <si>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</si>
  <si>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</si>
  <si>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</si>
  <si>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</si>
  <si>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</si>
  <si>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</si>
  <si>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</si>
  <si>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</si>
  <si>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</si>
  <si>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</si>
  <si>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</si>
  <si>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</si>
  <si>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</si>
  <si>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</si>
  <si>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</si>
  <si>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</si>
  <si>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</si>
  <si>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</si>
  <si>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</si>
  <si>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</si>
  <si>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</si>
  <si>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</si>
  <si>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</si>
  <si>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</si>
  <si>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</si>
  <si>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</si>
  <si>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</si>
  <si>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</si>
  <si>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</si>
  <si>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</si>
  <si>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</si>
  <si>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</si>
  <si>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</si>
  <si>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</si>
  <si>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</si>
  <si>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</si>
  <si>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</si>
  <si>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</si>
  <si>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</si>
  <si>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</si>
  <si>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</si>
  <si>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</si>
  <si>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</si>
  <si>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</si>
  <si>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</si>
  <si>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</si>
  <si>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</si>
  <si>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</si>
  <si>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</si>
  <si>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</si>
  <si>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</si>
  <si>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</si>
  <si>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</si>
  <si>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</si>
  <si>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</si>
  <si>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</si>
  <si>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</si>
  <si>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</si>
  <si>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</si>
  <si>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</si>
  <si>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</si>
  <si>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</si>
  <si>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</si>
  <si>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</si>
  <si>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</si>
  <si>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</si>
  <si>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</si>
  <si>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</si>
  <si>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</si>
  <si>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</si>
  <si>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</si>
  <si>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</si>
  <si>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</si>
  <si>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</si>
  <si>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</si>
  <si>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</si>
  <si>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</si>
  <si>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</si>
  <si>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</si>
  <si>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</si>
  <si>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</si>
  <si>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</si>
  <si>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</si>
  <si>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</si>
  <si>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</si>
  <si>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</si>
  <si>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</si>
  <si>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</si>
  <si>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</si>
  <si>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</si>
  <si>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</si>
  <si>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</si>
  <si>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</si>
  <si>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</si>
  <si>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</si>
  <si>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</si>
  <si>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</si>
  <si>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</si>
  <si>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</si>
  <si>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</si>
  <si>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</si>
  <si>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</si>
  <si>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</si>
  <si>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</si>
  <si>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</si>
  <si>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</si>
  <si>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</si>
  <si>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</si>
  <si>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</si>
  <si>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</si>
  <si>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</si>
  <si>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</si>
  <si>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</si>
  <si>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</si>
  <si>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</si>
  <si>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</si>
  <si>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</si>
  <si>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</si>
  <si>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</si>
  <si>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</si>
  <si>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</si>
  <si>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</si>
  <si>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</si>
  <si>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</si>
  <si>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</si>
  <si>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</si>
  <si>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</si>
  <si>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</si>
  <si>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</si>
  <si>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</si>
  <si>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</si>
  <si>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</si>
  <si>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</si>
  <si>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</si>
  <si>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</si>
  <si>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</si>
  <si>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</si>
  <si>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</si>
  <si>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</si>
  <si>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</si>
  <si>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</si>
  <si>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</si>
  <si>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</si>
  <si>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</si>
  <si>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</si>
  <si>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</si>
  <si>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</si>
  <si>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</si>
  <si>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</si>
  <si>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</si>
  <si>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</si>
  <si>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Em intervalo das 11h50 até 13h20.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</si>
  <si>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</si>
  <si>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</si>
  <si>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</si>
  <si>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</si>
  <si>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</si>
  <si>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Santinelli</t>
  </si>
  <si>
    <t>Substituição de trilho - Condicionado à temperatura (80m de rebatimento)</t>
  </si>
  <si>
    <t>TP não solicita intervalo/ realizando outra atividade.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</si>
  <si>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</si>
  <si>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</si>
  <si>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</si>
  <si>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</si>
  <si>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</si>
  <si>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</si>
  <si>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</si>
  <si>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</si>
  <si>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</si>
  <si>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</si>
  <si>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 xml:space="preserve">MC1 08h50 / previsão de faixa após Y62 / 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</si>
  <si>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</si>
  <si>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</si>
  <si>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</si>
  <si>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</si>
  <si>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</si>
  <si>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</si>
  <si>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</si>
  <si>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</si>
  <si>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</si>
  <si>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</si>
  <si>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</si>
  <si>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</si>
  <si>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</si>
  <si>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</si>
  <si>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</si>
  <si>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</si>
  <si>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</si>
  <si>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</si>
  <si>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</si>
  <si>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</si>
  <si>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</si>
  <si>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</si>
  <si>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</si>
  <si>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</si>
  <si>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</si>
  <si>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</si>
  <si>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</si>
  <si>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ZKW-ZKE-ZKW</t>
  </si>
  <si>
    <t>ZKWZKEZKW</t>
  </si>
  <si>
    <t>R7d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</si>
  <si>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</si>
  <si>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V96 solicita MC1 em K67ZEV-2 às 07h30 e circula em licença até o KM 157+500 em ZEV157-1;</t>
  </si>
  <si>
    <t>W97 solicita MC1 em ZEM-1 às 07h00 e circula em licença até o KM 156+900 em 157156-1</t>
  </si>
  <si>
    <t>W96 solicita MC1 em ZEM-1 às 07h20 e circula em licença até o KM 153+100 em 154ZRB-1;</t>
  </si>
  <si>
    <t>Projeto de Capacitação - Serra
Premissas:
* Horário limite de abertura de intervalo: 10h00;
* Duração de 5h30 com interdição total de ZGP1; 105ZPG1 e ZPT105 (total);
* V85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</si>
  <si>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IAAS29</t>
  </si>
  <si>
    <t>ZPG-ZPT</t>
  </si>
  <si>
    <t>ZPGZPT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</si>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</sst>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99" activePane="bottomRight" state="frozen"/>
      <selection pane="bottomRight" activeCell="V111" sqref="V1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4" t="s">
        <v>829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830</v>
      </c>
      <c r="BI1" s="339"/>
      <c r="BJ1" s="340"/>
      <c r="BK1" s="341"/>
      <c r="BL1" s="50"/>
      <c r="BM1" s="331" t="s">
        <v>831</v>
      </c>
      <c r="BN1" s="332"/>
      <c r="BO1" s="332"/>
      <c r="BP1" s="332"/>
      <c r="BQ1" s="332"/>
      <c r="BR1" s="332"/>
      <c r="BS1" s="333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4" t="s">
        <v>832</v>
      </c>
      <c r="AJ2" s="335"/>
      <c r="AK2" s="335"/>
      <c r="AL2" s="335"/>
      <c r="AM2" s="335"/>
      <c r="AN2" s="335"/>
      <c r="AO2" s="335"/>
      <c r="AP2" s="335"/>
      <c r="AQ2" s="337"/>
      <c r="AR2" s="240"/>
      <c r="AS2" s="349" t="s">
        <v>835</v>
      </c>
      <c r="AT2" s="336"/>
      <c r="AU2" s="336"/>
      <c r="AV2" s="336"/>
      <c r="AW2" s="336"/>
      <c r="AX2" s="335"/>
      <c r="AY2" s="337"/>
      <c r="AZ2" s="4"/>
      <c r="BA2" s="328" t="s">
        <v>836</v>
      </c>
      <c r="BB2" s="330"/>
      <c r="BC2" s="334" t="s">
        <v>833</v>
      </c>
      <c r="BD2" s="335"/>
      <c r="BE2" s="335"/>
      <c r="BF2" s="337"/>
      <c r="BG2" s="3"/>
      <c r="BH2" s="342"/>
      <c r="BI2" s="343"/>
      <c r="BJ2" s="344"/>
      <c r="BK2" s="345"/>
      <c r="BL2" s="50"/>
      <c r="BM2" s="346"/>
      <c r="BN2" s="347"/>
      <c r="BO2" s="347"/>
      <c r="BP2" s="347"/>
      <c r="BQ2" s="347"/>
      <c r="BR2" s="347"/>
      <c r="BS2" s="348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8" t="s">
        <v>837</v>
      </c>
      <c r="AJ3" s="330"/>
      <c r="AK3" s="328" t="s">
        <v>838</v>
      </c>
      <c r="AL3" s="329"/>
      <c r="AM3" s="329"/>
      <c r="AN3" s="329"/>
      <c r="AO3" s="329"/>
      <c r="AP3" s="329"/>
      <c r="AQ3" s="330"/>
      <c r="AR3" s="241"/>
      <c r="AS3" s="352" t="s">
        <v>844</v>
      </c>
      <c r="AT3" s="353"/>
      <c r="AU3" s="352" t="s">
        <v>845</v>
      </c>
      <c r="AV3" s="353"/>
      <c r="AW3" s="352" t="s">
        <v>846</v>
      </c>
      <c r="AX3" s="354"/>
      <c r="AY3" s="64" t="s">
        <v>847</v>
      </c>
      <c r="AZ3" s="64"/>
      <c r="BA3" s="350"/>
      <c r="BB3" s="351"/>
      <c r="BC3" s="328" t="s">
        <v>840</v>
      </c>
      <c r="BD3" s="329"/>
      <c r="BE3" s="329"/>
      <c r="BF3" s="330"/>
      <c r="BG3" s="63"/>
      <c r="BH3" s="342"/>
      <c r="BI3" s="343"/>
      <c r="BJ3" s="344"/>
      <c r="BK3" s="345"/>
      <c r="BL3" s="50"/>
      <c r="BM3" s="331" t="s">
        <v>848</v>
      </c>
      <c r="BN3" s="332"/>
      <c r="BO3" s="332"/>
      <c r="BP3" s="333"/>
      <c r="BQ3" s="331" t="s">
        <v>466</v>
      </c>
      <c r="BR3" s="332"/>
      <c r="BS3" s="333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/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/>
      <c r="M79" s="205"/>
      <c r="N79" s="205"/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4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6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>MecanizaçãoAtivos</v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1095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">
        <v>1096</v>
      </c>
      <c r="AO82" s="260">
        <f>IF(BS_CONTROLE[[#This Row],[SUB]]=0, "-", BS_CONTROLE[[#This Row],[SUB]])</f>
        <v>49</v>
      </c>
      <c r="AP82" s="261">
        <v>198</v>
      </c>
      <c r="AQ82" s="261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4">
        <f t="shared" si="8"/>
        <v>6.25E-2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/>
      <c r="BN82" s="15"/>
      <c r="BO82" s="166"/>
      <c r="BP82" s="17"/>
      <c r="BQ82" s="13" t="str">
        <f t="shared" si="9"/>
        <v>Produção</v>
      </c>
      <c r="BR82" s="19">
        <f t="shared" si="10"/>
        <v>1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1098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4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6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>SuperExecução</v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1100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4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6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>SuperExecução</v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1102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988</v>
      </c>
      <c r="BK85" s="17" t="s">
        <v>988</v>
      </c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1103</v>
      </c>
      <c r="W87" s="174" t="s">
        <v>1104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1105</v>
      </c>
      <c r="BL87" s="16"/>
      <c r="BM87" s="15" t="s">
        <v>682</v>
      </c>
      <c r="BN87" s="15" t="s">
        <v>712</v>
      </c>
      <c r="BO87" s="166" t="s">
        <v>764</v>
      </c>
      <c r="BP87" s="381" t="s">
        <v>1105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>SuperExecução</v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1106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4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6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>CondiçõesClimáticaTemperatura</v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1106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4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6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>CondiçõesClimáticaTemperatura</v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1106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4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6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>CondiçõesClimáticaTemperatura</v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1110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1111</v>
      </c>
      <c r="N93" s="205" t="s">
        <v>1112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1113</v>
      </c>
      <c r="X93" s="219" t="s">
        <v>662</v>
      </c>
      <c r="Y93" s="159" t="s">
        <v>665</v>
      </c>
      <c r="Z93" s="159" t="s">
        <v>668</v>
      </c>
      <c r="AA93" s="84" t="s">
        <v>1114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4">
        <f t="shared" si="8"/>
        <v>4.1666666666666664E-2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1115</v>
      </c>
      <c r="BK93" s="17" t="s">
        <v>1116</v>
      </c>
      <c r="BL93" s="16"/>
      <c r="BM93" s="15"/>
      <c r="BN93" s="15"/>
      <c r="BO93" s="166"/>
      <c r="BP93" s="17"/>
      <c r="BQ93" s="13" t="str">
        <f t="shared" si="9"/>
        <v>Produção</v>
      </c>
      <c r="BR93" s="19">
        <f t="shared" si="10"/>
        <v>1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1117</v>
      </c>
      <c r="W94" s="174" t="s">
        <v>1102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4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1105</v>
      </c>
      <c r="BL94" s="16"/>
      <c r="BM94" s="15" t="s">
        <v>682</v>
      </c>
      <c r="BN94" s="15" t="s">
        <v>712</v>
      </c>
      <c r="BO94" s="166" t="s">
        <v>764</v>
      </c>
      <c r="BP94" s="17" t="s">
        <v>1105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>SuperExecução</v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1118</v>
      </c>
      <c r="W96" s="174" t="s">
        <v>1106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4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6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6" t="str">
        <f t="shared" si="12"/>
        <v>OKOK</v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1120</v>
      </c>
      <c r="X97" s="219" t="s">
        <v>657</v>
      </c>
      <c r="Y97" s="159" t="s">
        <v>656</v>
      </c>
      <c r="Z97" s="159" t="s">
        <v>658</v>
      </c>
      <c r="AA97" s="84" t="s">
        <v>1121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4">
        <f t="shared" si="8"/>
        <v>4.1666666666666664E-2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1122</v>
      </c>
      <c r="BL97" s="16"/>
      <c r="BM97" s="15" t="s">
        <v>686</v>
      </c>
      <c r="BN97" s="15" t="s">
        <v>686</v>
      </c>
      <c r="BO97" s="166" t="s">
        <v>686</v>
      </c>
      <c r="BP97" s="17"/>
      <c r="BQ97" s="13" t="str">
        <f t="shared" si="9"/>
        <v>Produção</v>
      </c>
      <c r="BR97" s="19">
        <f t="shared" si="10"/>
        <v>1</v>
      </c>
      <c r="BS97" s="19">
        <f t="shared" si="11"/>
        <v>0</v>
      </c>
      <c r="BT97" s="226" t="str">
        <f t="shared" si="12"/>
        <v>OKOK</v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1123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1124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4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1125</v>
      </c>
      <c r="BK98" s="17" t="s">
        <v>1126</v>
      </c>
      <c r="BL98" s="16"/>
      <c r="BM98" s="15" t="s">
        <v>686</v>
      </c>
      <c r="BN98" s="15" t="s">
        <v>686</v>
      </c>
      <c r="BO98" s="166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6" t="str">
        <f t="shared" si="12"/>
        <v>OKOK</v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1127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4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1128</v>
      </c>
      <c r="BL99" s="16"/>
      <c r="BM99" s="15" t="s">
        <v>682</v>
      </c>
      <c r="BN99" s="15" t="s">
        <v>712</v>
      </c>
      <c r="BO99" s="166" t="s">
        <v>764</v>
      </c>
      <c r="BP99" s="381" t="s">
        <v>1128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>SuperExecução</v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1129</v>
      </c>
      <c r="N101" s="205" t="s">
        <v>1130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1131</v>
      </c>
      <c r="W101" s="174" t="s">
        <v>1132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1133</v>
      </c>
      <c r="BK101" s="17" t="s">
        <v>1133</v>
      </c>
      <c r="BL101" s="16"/>
      <c r="BM101" s="15" t="s">
        <v>686</v>
      </c>
      <c r="BN101" s="15" t="s">
        <v>686</v>
      </c>
      <c r="BO101" s="166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6" t="str">
        <f t="shared" ref="BT70:BT133" si="18">IF(BN101="","",SUBSTITUTE(BM101," ","")&amp;SUBSTITUTE(BN101," ",""))</f>
        <v>OKOK</v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4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1134</v>
      </c>
      <c r="BK103" s="17" t="s">
        <v>1135</v>
      </c>
      <c r="BL103" s="16"/>
      <c r="BM103" s="15" t="s">
        <v>692</v>
      </c>
      <c r="BN103" s="15" t="s">
        <v>692</v>
      </c>
      <c r="BO103" s="166" t="s">
        <v>692</v>
      </c>
      <c r="BP103" s="17" t="s">
        <v>1135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>SemOportunidadeSemOportunidade</v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4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1136</v>
      </c>
      <c r="BK104" s="17" t="s">
        <v>1137</v>
      </c>
      <c r="BL104" s="16"/>
      <c r="BM104" s="15" t="s">
        <v>692</v>
      </c>
      <c r="BN104" s="15" t="s">
        <v>692</v>
      </c>
      <c r="BO104" s="166" t="s">
        <v>692</v>
      </c>
      <c r="BP104" s="17" t="s">
        <v>1137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>SemOportunidadeSemOportunidade</v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>N5945996</v>
      </c>
      <c r="B106" s="172">
        <v>45996</v>
      </c>
      <c r="C106" s="8">
        <f>IF(BS_CONTROLE[[#This Row],[DATA]]="","",WEEKNUM(BS_CONTROLE[[#This Row],[DATA]]))</f>
        <v>49</v>
      </c>
      <c r="D106" s="52" t="s">
        <v>1138</v>
      </c>
      <c r="E106" s="295">
        <v>103</v>
      </c>
      <c r="F106" s="173" t="s">
        <v>331</v>
      </c>
      <c r="G106" s="9" t="str">
        <f>IF(D106="","*",VLOOKUP(F106,BS_ATIVIDADE[#All],3,FALSE))</f>
        <v>OUTROS</v>
      </c>
      <c r="H106" s="174" t="s">
        <v>1139</v>
      </c>
      <c r="I106" s="174" t="s">
        <v>1140</v>
      </c>
      <c r="J106" s="218">
        <v>56</v>
      </c>
      <c r="K106" s="218">
        <v>256</v>
      </c>
      <c r="L106" s="84" t="s">
        <v>317</v>
      </c>
      <c r="M106" s="205" t="s">
        <v>1141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4"/>
      <c r="P106" s="174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2" t="s">
        <v>945</v>
      </c>
      <c r="W106" s="174" t="s">
        <v>1142</v>
      </c>
      <c r="X106" s="219" t="s">
        <v>662</v>
      </c>
      <c r="Y106" s="159"/>
      <c r="Z106" s="159"/>
      <c r="AA106" s="84" t="s">
        <v>1143</v>
      </c>
      <c r="AB106" s="71" t="s">
        <v>653</v>
      </c>
      <c r="AC106" s="71" t="s">
        <v>648</v>
      </c>
      <c r="AD106" s="174">
        <v>0.375</v>
      </c>
      <c r="AE106" s="84">
        <v>9272</v>
      </c>
      <c r="AF106" s="84" t="s">
        <v>317</v>
      </c>
      <c r="AG106" s="84" t="s">
        <v>317</v>
      </c>
      <c r="AH106" s="49"/>
      <c r="AI106" s="143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9" t="str">
        <f>IF(BS_CONTROLE[[#This Row],[Local - Partida]]=0, "-", BS_CONTROLE[[#This Row],[Local - Partida]])</f>
        <v>ZBV-3</v>
      </c>
      <c r="AL106" s="259" t="str">
        <f>IF(BS_CONTROLE[[#This Row],[Local - Encerramento]]=0, "-", BS_CONTROLE[[#This Row],[Local - Encerramento]])</f>
        <v>ZYU-1</v>
      </c>
      <c r="AM106" s="259" t="str">
        <f>IF(BS_CONTROLE[[#This Row],[Entre - Estações]]=0, "-", BS_CONTROLE[[#This Row],[Entre - Estações]])</f>
        <v>ZBV-ZYU</v>
      </c>
      <c r="AN106" s="259" t="str">
        <f>IF(BS_CONTROLE[[#This Row],[SB]]=0, "-", BS_CONTROLE[[#This Row],[SB]])</f>
        <v>ZQBZBL</v>
      </c>
      <c r="AO106" s="260">
        <f>IF(BS_CONTROLE[[#This Row],[SUB]]=0, "-", BS_CONTROLE[[#This Row],[SUB]])</f>
        <v>56</v>
      </c>
      <c r="AP106" s="261">
        <f>IF(BS_CONTROLE[[#This Row],[KM - Inicio]]=0, "-", BS_CONTROLE[[#This Row],[KM - Inicio]])</f>
        <v>256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>
        <f t="shared" si="14"/>
        <v>0</v>
      </c>
      <c r="AZ106" s="14"/>
      <c r="BA106" s="72"/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2" t="str">
        <f>IF(BS_CONTROLE[[#This Row],[Responsavel pelo boletim]]=0, "-", BS_CONTROLE[[#This Row],[Responsavel pelo boletim]])</f>
        <v>PCM Via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6" t="str">
        <f t="shared" si="18"/>
        <v/>
      </c>
    </row>
    <row r="107" spans="1:72" hidden="1">
      <c r="A107" s="51" t="str">
        <f t="shared" si="13"/>
        <v>W5945996</v>
      </c>
      <c r="B107" s="172">
        <v>45996</v>
      </c>
      <c r="C107" s="8">
        <f>IF(BS_CONTROLE[[#This Row],[DATA]]="","",WEEKNUM(BS_CONTROLE[[#This Row],[DATA]]))</f>
        <v>49</v>
      </c>
      <c r="D107" s="321" t="s">
        <v>537</v>
      </c>
      <c r="E107" s="315">
        <v>171</v>
      </c>
      <c r="F107" s="71" t="s">
        <v>460</v>
      </c>
      <c r="G107" s="9" t="str">
        <f>IF(D107="","*",VLOOKUP(F107,BS_ATIVIDADE[#All],3,FALSE))</f>
        <v>OUTROS</v>
      </c>
      <c r="H107" s="174" t="s">
        <v>102</v>
      </c>
      <c r="I107" s="174" t="s">
        <v>102</v>
      </c>
      <c r="J107" s="218">
        <v>49</v>
      </c>
      <c r="K107" s="218">
        <v>240.89</v>
      </c>
      <c r="L107" s="84">
        <v>198.4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4">
        <v>0.375</v>
      </c>
      <c r="P107" s="174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2" t="s">
        <v>920</v>
      </c>
      <c r="W107" s="262" t="s">
        <v>1091</v>
      </c>
      <c r="X107" s="219" t="s">
        <v>662</v>
      </c>
      <c r="Y107" s="159"/>
      <c r="Z107" s="159"/>
      <c r="AA107" s="218">
        <v>1</v>
      </c>
      <c r="AB107" s="71" t="s">
        <v>653</v>
      </c>
      <c r="AC107" s="71" t="s">
        <v>648</v>
      </c>
      <c r="AD107" s="317">
        <v>0.33333333333333331</v>
      </c>
      <c r="AE107" s="218">
        <v>9347</v>
      </c>
      <c r="AF107" s="218" t="s">
        <v>317</v>
      </c>
      <c r="AG107" s="218" t="s">
        <v>317</v>
      </c>
      <c r="AH107" s="49"/>
      <c r="AI107" s="143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9" t="str">
        <f>IF(BS_CONTROLE[[#This Row],[Local - Partida]]=0, "-", BS_CONTROLE[[#This Row],[Local - Partida]])</f>
        <v>ZYU1</v>
      </c>
      <c r="AL107" s="259" t="str">
        <f>IF(BS_CONTROLE[[#This Row],[Local - Encerramento]]=0, "-", BS_CONTROLE[[#This Row],[Local - Encerramento]])</f>
        <v>ZYU1</v>
      </c>
      <c r="AM107" s="259" t="str">
        <f>IF(BS_CONTROLE[[#This Row],[Entre - Estações]]=0, "-", BS_CONTROLE[[#This Row],[Entre - Estações]])</f>
        <v>ZDS-ZQB</v>
      </c>
      <c r="AN107" s="259" t="str">
        <f>IF(BS_CONTROLE[[#This Row],[SB]]=0, "-", BS_CONTROLE[[#This Row],[SB]])</f>
        <v>ZDS2481</v>
      </c>
      <c r="AO107" s="260">
        <f>IF(BS_CONTROLE[[#This Row],[SUB]]=0, "-", BS_CONTROLE[[#This Row],[SUB]])</f>
        <v>49</v>
      </c>
      <c r="AP107" s="261">
        <f>IF(BS_CONTROLE[[#This Row],[KM - Inicio]]=0, "-", BS_CONTROLE[[#This Row],[KM - Inicio]])</f>
        <v>240.89</v>
      </c>
      <c r="AQ107" s="261">
        <f>IF(BS_CONTROLE[[#This Row],[KM - Fim]]=0, "-", BS_CONTROLE[[#This Row],[KM - Fim]])</f>
        <v>198.4</v>
      </c>
      <c r="AR107" s="39"/>
      <c r="AS107" s="39"/>
      <c r="AT107" s="39"/>
      <c r="AU107" s="39"/>
      <c r="AV107" s="39"/>
      <c r="AW107" s="39"/>
      <c r="AX107" s="39"/>
      <c r="AY107" s="294">
        <f t="shared" si="14"/>
        <v>0</v>
      </c>
      <c r="AZ107" s="14"/>
      <c r="BA107" s="72"/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2" t="str">
        <f>IF(BS_CONTROLE[[#This Row],[Responsavel pelo boletim]]=0, "-", BS_CONTROLE[[#This Row],[Responsavel pelo boletim]])</f>
        <v>Jonas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6" t="str">
        <f t="shared" si="18"/>
        <v/>
      </c>
    </row>
    <row r="108" spans="1:72" hidden="1">
      <c r="A108" s="51" t="str">
        <f t="shared" si="13"/>
        <v>V8945996</v>
      </c>
      <c r="B108" s="172">
        <v>45996</v>
      </c>
      <c r="C108" s="8">
        <f>IF(BS_CONTROLE[[#This Row],[DATA]]="","",WEEKNUM(BS_CONTROLE[[#This Row],[DATA]]))</f>
        <v>49</v>
      </c>
      <c r="D108" s="321" t="s">
        <v>523</v>
      </c>
      <c r="E108" s="315">
        <v>171</v>
      </c>
      <c r="F108" s="71" t="s">
        <v>422</v>
      </c>
      <c r="G108" s="9" t="str">
        <f>IF(D108="","*",VLOOKUP(F108,BS_ATIVIDADE[#All],3,FALSE))</f>
        <v>MECANIZAÇÃO - SOCADORA</v>
      </c>
      <c r="H108" s="174" t="s">
        <v>102</v>
      </c>
      <c r="I108" s="174" t="s">
        <v>102</v>
      </c>
      <c r="J108" s="218">
        <v>49</v>
      </c>
      <c r="K108" s="218">
        <v>225</v>
      </c>
      <c r="L108" s="84">
        <v>224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4">
        <v>0.39583333333333331</v>
      </c>
      <c r="P108" s="174">
        <v>6.25E-2</v>
      </c>
      <c r="Q108" s="84">
        <v>480</v>
      </c>
      <c r="R108" s="10" t="str">
        <f>IFERROR(_xlfn.XLOOKUP(F108, BS_ATIVIDADE[ATIVIDADE],BS_ATIVIDADE[UNIDADE] ), "*")</f>
        <v>M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2" t="s">
        <v>924</v>
      </c>
      <c r="W108" s="262" t="s">
        <v>1092</v>
      </c>
      <c r="X108" s="219" t="s">
        <v>662</v>
      </c>
      <c r="Y108" s="159"/>
      <c r="Z108" s="159"/>
      <c r="AA108" s="218">
        <v>1</v>
      </c>
      <c r="AB108" s="71" t="s">
        <v>653</v>
      </c>
      <c r="AC108" s="71" t="s">
        <v>648</v>
      </c>
      <c r="AD108" s="317">
        <v>0.33333333333333331</v>
      </c>
      <c r="AE108" s="218">
        <v>6809</v>
      </c>
      <c r="AF108" s="218">
        <v>6239</v>
      </c>
      <c r="AG108" s="218" t="s">
        <v>317</v>
      </c>
      <c r="AH108" s="49"/>
      <c r="AI108" s="143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9" t="str">
        <f>IF(BS_CONTROLE[[#This Row],[Local - Partida]]=0, "-", BS_CONTROLE[[#This Row],[Local - Partida]])</f>
        <v>ZYU1</v>
      </c>
      <c r="AL108" s="259" t="str">
        <f>IF(BS_CONTROLE[[#This Row],[Local - Encerramento]]=0, "-", BS_CONTROLE[[#This Row],[Local - Encerramento]])</f>
        <v>ZYU1</v>
      </c>
      <c r="AM108" s="259" t="str">
        <f>IF(BS_CONTROLE[[#This Row],[Entre - Estações]]=0, "-", BS_CONTROLE[[#This Row],[Entre - Estações]])</f>
        <v>ZXI-ZVK</v>
      </c>
      <c r="AN108" s="259" t="str">
        <f>IF(BS_CONTROLE[[#This Row],[SB]]=0, "-", BS_CONTROLE[[#This Row],[SB]])</f>
        <v>224ZIC1</v>
      </c>
      <c r="AO108" s="260">
        <f>IF(BS_CONTROLE[[#This Row],[SUB]]=0, "-", BS_CONTROLE[[#This Row],[SUB]])</f>
        <v>49</v>
      </c>
      <c r="AP108" s="261">
        <f>IF(BS_CONTROLE[[#This Row],[KM - Inicio]]=0, "-", BS_CONTROLE[[#This Row],[KM - Inicio]])</f>
        <v>225</v>
      </c>
      <c r="AQ108" s="261">
        <f>IF(BS_CONTROLE[[#This Row],[KM - Fim]]=0, "-", BS_CONTROLE[[#This Row],[KM - Fim]])</f>
        <v>224</v>
      </c>
      <c r="AR108" s="39"/>
      <c r="AS108" s="39"/>
      <c r="AT108" s="39"/>
      <c r="AU108" s="39"/>
      <c r="AV108" s="39"/>
      <c r="AW108" s="39"/>
      <c r="AX108" s="39"/>
      <c r="AY108" s="294">
        <f t="shared" si="14"/>
        <v>0</v>
      </c>
      <c r="AZ108" s="14"/>
      <c r="BA108" s="72"/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2" t="str">
        <f>IF(BS_CONTROLE[[#This Row],[Responsavel pelo boletim]]=0, "-", BS_CONTROLE[[#This Row],[Responsavel pelo boletim]])</f>
        <v>Saulo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6" t="str">
        <f t="shared" si="18"/>
        <v/>
      </c>
    </row>
    <row r="109" spans="1:72" hidden="1">
      <c r="A109" s="51" t="str">
        <f t="shared" si="13"/>
        <v>EDSON (TP-780)45996</v>
      </c>
      <c r="B109" s="172">
        <v>45996</v>
      </c>
      <c r="C109" s="8">
        <f>IF(BS_CONTROLE[[#This Row],[DATA]]="","",WEEKNUM(BS_CONTROLE[[#This Row],[DATA]]))</f>
        <v>49</v>
      </c>
      <c r="D109" s="52" t="s">
        <v>585</v>
      </c>
      <c r="E109" s="295">
        <v>78</v>
      </c>
      <c r="F109" s="173" t="s">
        <v>503</v>
      </c>
      <c r="G109" s="9" t="str">
        <f>IF(D109="","*",VLOOKUP(F109,BS_ATIVIDADE[#All],3,FALSE))</f>
        <v>DORMENTE - SUBSTITUIÇÂO</v>
      </c>
      <c r="H109" s="174" t="s">
        <v>317</v>
      </c>
      <c r="I109" s="174" t="s">
        <v>317</v>
      </c>
      <c r="J109" s="218">
        <v>49</v>
      </c>
      <c r="K109" s="218">
        <v>203.1</v>
      </c>
      <c r="L109" s="84" t="s">
        <v>317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4">
        <v>0.41666666666666669</v>
      </c>
      <c r="P109" s="174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2" t="s">
        <v>920</v>
      </c>
      <c r="W109" s="262" t="s">
        <v>931</v>
      </c>
      <c r="X109" s="219" t="s">
        <v>662</v>
      </c>
      <c r="Y109" s="159"/>
      <c r="Z109" s="159"/>
      <c r="AA109" s="218" t="s">
        <v>317</v>
      </c>
      <c r="AB109" s="71" t="s">
        <v>317</v>
      </c>
      <c r="AC109" s="71" t="s">
        <v>317</v>
      </c>
      <c r="AD109" s="317" t="s">
        <v>317</v>
      </c>
      <c r="AE109" s="218" t="s">
        <v>317</v>
      </c>
      <c r="AF109" s="218" t="s">
        <v>317</v>
      </c>
      <c r="AG109" s="218" t="s">
        <v>317</v>
      </c>
      <c r="AH109" s="49"/>
      <c r="AI109" s="143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ZYU</v>
      </c>
      <c r="AN109" s="259" t="str">
        <f>IF(BS_CONTROLE[[#This Row],[SB]]=0, "-", BS_CONTROLE[[#This Row],[SB]])</f>
        <v>ZYU1</v>
      </c>
      <c r="AO109" s="260">
        <f>IF(BS_CONTROLE[[#This Row],[SUB]]=0, "-", BS_CONTROLE[[#This Row],[SUB]])</f>
        <v>49</v>
      </c>
      <c r="AP109" s="261">
        <f>IF(BS_CONTROLE[[#This Row],[KM - Inicio]]=0, "-", BS_CONTROLE[[#This Row],[KM - Inicio]])</f>
        <v>203.1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2" t="str">
        <f>IF(BS_CONTROLE[[#This Row],[Responsavel pelo boletim]]=0, "-", BS_CONTROLE[[#This Row],[Responsavel pelo boletim]])</f>
        <v>Jonas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6" t="str">
        <f t="shared" si="18"/>
        <v/>
      </c>
    </row>
    <row r="110" spans="1:72" hidden="1">
      <c r="A110" s="51" t="str">
        <f t="shared" si="13"/>
        <v>ROBSON (TF-701)</v>
      </c>
      <c r="B110" s="172"/>
      <c r="C110" s="8" t="str">
        <f>IF(BS_CONTROLE[[#This Row],[DATA]]="","",WEEKNUM(BS_CONTROLE[[#This Row],[DATA]]))</f>
        <v/>
      </c>
      <c r="D110" s="52" t="s">
        <v>631</v>
      </c>
      <c r="E110" s="295">
        <v>80</v>
      </c>
      <c r="F110" s="173" t="s">
        <v>506</v>
      </c>
      <c r="G110" s="9" t="str">
        <f>IF(D110="","*",VLOOKUP(F110,BS_ATIVIDADE[#All],3,FALSE))</f>
        <v>TRILHO - SUBSTITUIÇÂO</v>
      </c>
      <c r="H110" s="174" t="s">
        <v>317</v>
      </c>
      <c r="I110" s="174" t="s">
        <v>317</v>
      </c>
      <c r="J110" s="218">
        <v>49</v>
      </c>
      <c r="K110" s="218">
        <v>198.1</v>
      </c>
      <c r="L110" s="84" t="s">
        <v>317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4">
        <v>0.41666666666666669</v>
      </c>
      <c r="P110" s="174">
        <v>6.25E-2</v>
      </c>
      <c r="Q110" s="84">
        <v>15</v>
      </c>
      <c r="R110" s="10" t="str">
        <f>IFERROR(_xlfn.XLOOKUP(F110, BS_ATIVIDADE[ATIVIDADE],BS_ATIVIDADE[UNIDADE] ), "*")</f>
        <v>M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2" t="s">
        <v>920</v>
      </c>
      <c r="W110" s="262" t="s">
        <v>931</v>
      </c>
      <c r="X110" s="219" t="s">
        <v>662</v>
      </c>
      <c r="Y110" s="159"/>
      <c r="Z110" s="159"/>
      <c r="AA110" s="218"/>
      <c r="AB110" s="71"/>
      <c r="AC110" s="71"/>
      <c r="AD110" s="317"/>
      <c r="AE110" s="218"/>
      <c r="AF110" s="218"/>
      <c r="AG110" s="218"/>
      <c r="AH110" s="49"/>
      <c r="AI110" s="143" t="str">
        <f>IF(BS_CONTROLE[[#This Row],[Atividade]]=0, "-", BS_CONTROLE[[#This Row],[Atividade]])</f>
        <v>PDM - SUBSTITUIÇÃO - TRILHO</v>
      </c>
      <c r="AJ110" s="9" t="str">
        <f>IF(D110="","*",VLOOKUP(AI110,BS_ATIVIDADE[#Data],3,FALSE))</f>
        <v>TRILHO - SUBSTITUIÇÂO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ZFY</v>
      </c>
      <c r="AN110" s="259" t="str">
        <f>IF(BS_CONTROLE[[#This Row],[SB]]=0, "-", BS_CONTROLE[[#This Row],[SB]])</f>
        <v>ZFY1981</v>
      </c>
      <c r="AO110" s="260">
        <f>IF(BS_CONTROLE[[#This Row],[SUB]]=0, "-", BS_CONTROLE[[#This Row],[SUB]])</f>
        <v>49</v>
      </c>
      <c r="AP110" s="261">
        <f>IF(BS_CONTROLE[[#This Row],[KM - Inicio]]=0, "-", BS_CONTROLE[[#This Row],[KM - Inicio]])</f>
        <v>198.1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2" t="str">
        <f>IF(BS_CONTROLE[[#This Row],[Responsavel pelo boletim]]=0, "-", BS_CONTROLE[[#This Row],[Responsavel pelo boletim]])</f>
        <v>Jonas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 xml:space="preserve">TURMA FIXA VIA </v>
      </c>
      <c r="B111" s="172"/>
      <c r="C111" s="8" t="str">
        <f>IF(BS_CONTROLE[[#This Row],[DATA]]="","",WEEKNUM(BS_CONTROLE[[#This Row],[DATA]]))</f>
        <v/>
      </c>
      <c r="D111" s="321" t="s">
        <v>557</v>
      </c>
      <c r="E111" s="295">
        <v>106</v>
      </c>
      <c r="F111" s="173" t="s">
        <v>477</v>
      </c>
      <c r="G111" s="9" t="str">
        <f>IF(D111="","*",VLOOKUP(F111,BS_ATIVIDADE[#All],3,FALSE))</f>
        <v>AMV</v>
      </c>
      <c r="H111" s="174" t="s">
        <v>317</v>
      </c>
      <c r="I111" s="174" t="s">
        <v>317</v>
      </c>
      <c r="J111" s="218">
        <v>56</v>
      </c>
      <c r="K111" s="218">
        <v>198.4</v>
      </c>
      <c r="L111" s="84" t="s">
        <v>317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4">
        <v>0.41666666666666669</v>
      </c>
      <c r="P111" s="174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2" t="s">
        <v>920</v>
      </c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ZYU</v>
      </c>
      <c r="AN111" s="259" t="str">
        <f>IF(BS_CONTROLE[[#This Row],[SB]]=0, "-", BS_CONTROLE[[#This Row],[SB]])</f>
        <v>198ZYU2</v>
      </c>
      <c r="AO111" s="260">
        <f>IF(BS_CONTROLE[[#This Row],[SUB]]=0, "-", BS_CONTROLE[[#This Row],[SUB]])</f>
        <v>56</v>
      </c>
      <c r="AP111" s="261">
        <f>IF(BS_CONTROLE[[#This Row],[KM - Inicio]]=0, "-", BS_CONTROLE[[#This Row],[KM - Inicio]])</f>
        <v>198.4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2" t="str">
        <f>IF(BS_CONTROLE[[#This Row],[Responsavel pelo boletim]]=0, "-", BS_CONTROLE[[#This Row],[Responsavel pelo boletim]])</f>
        <v>Jonas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>SUPER ZWW45996</v>
      </c>
      <c r="B113" s="172">
        <v>45996</v>
      </c>
      <c r="C113" s="8">
        <f>IF(BS_CONTROLE[[#This Row],[DATA]]="","",WEEKNUM(BS_CONTROLE[[#This Row],[DATA]]))</f>
        <v>49</v>
      </c>
      <c r="D113" s="52" t="s">
        <v>377</v>
      </c>
      <c r="E113" s="296">
        <v>415</v>
      </c>
      <c r="F113" s="71" t="s">
        <v>306</v>
      </c>
      <c r="G113" s="9" t="str">
        <f>IF(D113="","*",VLOOKUP(F113,BS_ATIVIDADE[#All],3,FALSE))</f>
        <v>OUTROS</v>
      </c>
      <c r="H113" s="174" t="s">
        <v>317</v>
      </c>
      <c r="I113" s="174" t="s">
        <v>317</v>
      </c>
      <c r="J113" s="218">
        <v>55</v>
      </c>
      <c r="K113" s="218">
        <v>97.843000000000004</v>
      </c>
      <c r="L113" s="218">
        <v>108.22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8" t="s">
        <v>936</v>
      </c>
      <c r="O113" s="174">
        <v>0.41666666666666669</v>
      </c>
      <c r="P113" s="174">
        <v>0.125</v>
      </c>
      <c r="Q113" s="218">
        <v>1</v>
      </c>
      <c r="R113" s="10" t="str">
        <f>IFERROR(_xlfn.XLOOKUP(F113, BS_ATIVIDADE[ATIVIDADE],BS_ATIVIDADE[UNIDADE] ), "*")</f>
        <v>BINÁRIO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2" t="s">
        <v>933</v>
      </c>
      <c r="W113" s="262" t="s">
        <v>937</v>
      </c>
      <c r="X113" s="219" t="s">
        <v>657</v>
      </c>
      <c r="Y113" s="159"/>
      <c r="Z113" s="159"/>
      <c r="AA113" s="84" t="s">
        <v>317</v>
      </c>
      <c r="AB113" s="71" t="s">
        <v>317</v>
      </c>
      <c r="AC113" s="71" t="s">
        <v>317</v>
      </c>
      <c r="AD113" s="174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3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ZKW</v>
      </c>
      <c r="AN113" s="259" t="str">
        <f>IF(BS_CONTROLE[[#This Row],[SB]]=0, "-", BS_CONTROLE[[#This Row],[SB]])</f>
        <v>ZKWZLU</v>
      </c>
      <c r="AO113" s="260">
        <f>IF(BS_CONTROLE[[#This Row],[SUB]]=0, "-", BS_CONTROLE[[#This Row],[SUB]])</f>
        <v>55</v>
      </c>
      <c r="AP113" s="261">
        <f>IF(BS_CONTROLE[[#This Row],[KM - Inicio]]=0, "-", BS_CONTROLE[[#This Row],[KM - Inicio]])</f>
        <v>97.843000000000004</v>
      </c>
      <c r="AQ113" s="261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4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2" t="str">
        <f>IF(BS_CONTROLE[[#This Row],[Responsavel pelo boletim]]=0, "-", BS_CONTROLE[[#This Row],[Responsavel pelo boletim]])</f>
        <v>Felipe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6" t="str">
        <f t="shared" si="18"/>
        <v/>
      </c>
    </row>
    <row r="114" spans="1:75" hidden="1">
      <c r="A114" s="51" t="str">
        <f t="shared" si="13"/>
        <v>CLEBISON (TP-728)45996</v>
      </c>
      <c r="B114" s="172">
        <v>45996</v>
      </c>
      <c r="C114" s="8">
        <f>IF(BS_CONTROLE[[#This Row],[DATA]]="","",WEEKNUM(BS_CONTROLE[[#This Row],[DATA]]))</f>
        <v>49</v>
      </c>
      <c r="D114" s="52" t="s">
        <v>573</v>
      </c>
      <c r="E114" s="295">
        <v>109</v>
      </c>
      <c r="F114" s="173" t="s">
        <v>499</v>
      </c>
      <c r="G114" s="9" t="str">
        <f>IF(D114="","*",VLOOKUP(F114,BS_ATIVIDADE[#All],3,FALSE))</f>
        <v>SOLDA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Nº DE SOLDA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e">
        <f t="shared" si="15"/>
        <v>#DIV/0!</v>
      </c>
      <c r="BR114" s="19" t="e">
        <f t="shared" si="16"/>
        <v>#DIV/0!</v>
      </c>
      <c r="BS114" s="19" t="e">
        <f t="shared" si="17"/>
        <v>#DIV/0!</v>
      </c>
      <c r="BT114" s="226" t="str">
        <f t="shared" si="18"/>
        <v/>
      </c>
    </row>
    <row r="115" spans="1:75" hidden="1">
      <c r="A115" s="51" t="str">
        <f t="shared" si="13"/>
        <v>ISMAEL(TP-726)45996</v>
      </c>
      <c r="B115" s="172">
        <v>45996</v>
      </c>
      <c r="C115" s="8">
        <f>IF(BS_CONTROLE[[#This Row],[DATA]]="","",WEEKNUM(BS_CONTROLE[[#This Row],[DATA]]))</f>
        <v>49</v>
      </c>
      <c r="D115" s="52" t="s">
        <v>598</v>
      </c>
      <c r="E115" s="295">
        <v>110</v>
      </c>
      <c r="F115" s="173" t="s">
        <v>499</v>
      </c>
      <c r="G115" s="9" t="str">
        <f>IF(D115="","*",VLOOKUP(F115,BS_ATIVIDADE[#All],3,FALSE))</f>
        <v>SOLDA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Nº DE SOLDA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e">
        <f t="shared" si="15"/>
        <v>#DIV/0!</v>
      </c>
      <c r="BR115" s="19" t="e">
        <f t="shared" si="16"/>
        <v>#DIV/0!</v>
      </c>
      <c r="BS115" s="19" t="e">
        <f t="shared" si="17"/>
        <v>#DIV/0!</v>
      </c>
      <c r="BT115" s="226" t="str">
        <f t="shared" si="18"/>
        <v/>
      </c>
    </row>
    <row r="116" spans="1:75" hidden="1">
      <c r="A116" s="51" t="str">
        <f t="shared" si="13"/>
        <v>DANIEL (TP-647)45996</v>
      </c>
      <c r="B116" s="172">
        <v>45996</v>
      </c>
      <c r="C116" s="8">
        <f>IF(BS_CONTROLE[[#This Row],[DATA]]="","",WEEKNUM(BS_CONTROLE[[#This Row],[DATA]]))</f>
        <v>49</v>
      </c>
      <c r="D116" s="52" t="s">
        <v>574</v>
      </c>
      <c r="E116" s="295">
        <v>111</v>
      </c>
      <c r="F116" s="173" t="s">
        <v>499</v>
      </c>
      <c r="G116" s="9" t="str">
        <f>IF(D116="","*",VLOOKUP(F116,BS_ATIVIDADE[#All],3,FALSE))</f>
        <v>SOLDA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Nº DE SOLDA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e">
        <f t="shared" si="15"/>
        <v>#DIV/0!</v>
      </c>
      <c r="BR116" s="19" t="e">
        <f t="shared" si="16"/>
        <v>#DIV/0!</v>
      </c>
      <c r="BS116" s="19" t="e">
        <f t="shared" si="17"/>
        <v>#DIV/0!</v>
      </c>
      <c r="BT116" s="226" t="str">
        <f t="shared" si="18"/>
        <v/>
      </c>
    </row>
    <row r="117" spans="1:75" hidden="1">
      <c r="A117" s="51" t="str">
        <f t="shared" si="13"/>
        <v>CARLOS (TP-722)45996</v>
      </c>
      <c r="B117" s="172">
        <v>45996</v>
      </c>
      <c r="C117" s="8">
        <f>IF(BS_CONTROLE[[#This Row],[DATA]]="","",WEEKNUM(BS_CONTROLE[[#This Row],[DATA]]))</f>
        <v>49</v>
      </c>
      <c r="D117" s="52" t="s">
        <v>570</v>
      </c>
      <c r="E117" s="295">
        <v>112</v>
      </c>
      <c r="F117" s="173" t="s">
        <v>499</v>
      </c>
      <c r="G117" s="9" t="str">
        <f>IF(D117="","*",VLOOKUP(F117,BS_ATIVIDADE[#All],3,FALSE))</f>
        <v>SOLDA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Nº DE SOLDA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e">
        <f t="shared" si="15"/>
        <v>#DIV/0!</v>
      </c>
      <c r="BR117" s="19" t="e">
        <f t="shared" si="16"/>
        <v>#DIV/0!</v>
      </c>
      <c r="BS117" s="19" t="e">
        <f t="shared" si="17"/>
        <v>#DIV/0!</v>
      </c>
      <c r="BT117" s="226" t="str">
        <f t="shared" si="18"/>
        <v/>
      </c>
    </row>
    <row r="118" spans="1:75" hidden="1">
      <c r="A118" s="51" t="str">
        <f t="shared" si="13"/>
        <v>A8445996</v>
      </c>
      <c r="B118" s="172">
        <v>45996</v>
      </c>
      <c r="C118" s="8">
        <f>IF(BS_CONTROLE[[#This Row],[DATA]]="","",WEEKNUM(BS_CONTROLE[[#This Row],[DATA]]))</f>
        <v>49</v>
      </c>
      <c r="D118" s="52" t="s">
        <v>445</v>
      </c>
      <c r="E118" s="296">
        <v>113</v>
      </c>
      <c r="F118" s="173" t="s">
        <v>338</v>
      </c>
      <c r="G118" s="9" t="str">
        <f>IF(D118="","*",VLOOKUP(F118,BS_ATIVIDADE[#All],3,FALSE))</f>
        <v>DETECÇÃO</v>
      </c>
      <c r="H118" s="174" t="s">
        <v>195</v>
      </c>
      <c r="I118" s="174" t="s">
        <v>195</v>
      </c>
      <c r="J118" s="218">
        <v>48</v>
      </c>
      <c r="K118" s="218">
        <v>102</v>
      </c>
      <c r="L118" s="84" t="s">
        <v>317</v>
      </c>
      <c r="M118" s="205" t="s">
        <v>1144</v>
      </c>
      <c r="N118" s="205" t="s">
        <v>1145</v>
      </c>
      <c r="O118" s="174">
        <v>0.27083333333333331</v>
      </c>
      <c r="P118" s="174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2" t="s">
        <v>953</v>
      </c>
      <c r="W118" s="174" t="s">
        <v>1146</v>
      </c>
      <c r="X118" s="219" t="s">
        <v>657</v>
      </c>
      <c r="Y118" s="159"/>
      <c r="Z118" s="159"/>
      <c r="AA118" s="84">
        <v>1</v>
      </c>
      <c r="AB118" s="71" t="s">
        <v>653</v>
      </c>
      <c r="AC118" s="71" t="s">
        <v>648</v>
      </c>
      <c r="AD118" s="174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3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9" t="str">
        <f>IF(BS_CONTROLE[[#This Row],[Local - Partida]]=0, "-", BS_CONTROLE[[#This Row],[Local - Partida]])</f>
        <v>102ZKW2</v>
      </c>
      <c r="AL118" s="259" t="str">
        <f>IF(BS_CONTROLE[[#This Row],[Local - Encerramento]]=0, "-", BS_CONTROLE[[#This Row],[Local - Encerramento]])</f>
        <v>102ZKW2</v>
      </c>
      <c r="AM118" s="259" t="str">
        <f>IF(BS_CONTROLE[[#This Row],[Entre - Estações]]=0, "-", BS_CONTROLE[[#This Row],[Entre - Estações]])</f>
        <v>ZKW-ZKE-ZKW</v>
      </c>
      <c r="AN118" s="259" t="str">
        <f>IF(BS_CONTROLE[[#This Row],[SB]]=0, "-", BS_CONTROLE[[#This Row],[SB]])</f>
        <v>ZKWZKEZKW</v>
      </c>
      <c r="AO118" s="260">
        <f>IF(BS_CONTROLE[[#This Row],[SUB]]=0, "-", BS_CONTROLE[[#This Row],[SUB]])</f>
        <v>48</v>
      </c>
      <c r="AP118" s="261">
        <f>IF(BS_CONTROLE[[#This Row],[KM - Inicio]]=0, "-", BS_CONTROLE[[#This Row],[KM - Inicio]])</f>
        <v>102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>
        <f t="shared" si="14"/>
        <v>0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2" t="str">
        <f>IF(BS_CONTROLE[[#This Row],[Responsavel pelo boletim]]=0, "-", BS_CONTROLE[[#This Row],[Responsavel pelo boletim]])</f>
        <v>John / Andressa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Produção e Intervalo</v>
      </c>
      <c r="BR118" s="19">
        <f t="shared" si="16"/>
        <v>0</v>
      </c>
      <c r="BS118" s="19">
        <f t="shared" si="17"/>
        <v>0</v>
      </c>
      <c r="BT118" s="226" t="str">
        <f t="shared" si="18"/>
        <v/>
      </c>
    </row>
    <row r="119" spans="1:75" hidden="1">
      <c r="A119" s="51" t="str">
        <f t="shared" si="13"/>
        <v>MOD ZRB ZEV45996</v>
      </c>
      <c r="B119" s="172">
        <v>45996</v>
      </c>
      <c r="C119" s="8">
        <f>IF(BS_CONTROLE[[#This Row],[DATA]]="","",WEEKNUM(BS_CONTROLE[[#This Row],[DATA]]))</f>
        <v>49</v>
      </c>
      <c r="D119" s="321" t="s">
        <v>1006</v>
      </c>
      <c r="E119" s="315">
        <v>613.29597131785704</v>
      </c>
      <c r="F119" s="71" t="s">
        <v>306</v>
      </c>
      <c r="G119" s="9" t="str">
        <f>IF(D119="","*",VLOOKUP(F119,BS_ATIVIDADE[#All],3,FALSE))</f>
        <v>OUTROS</v>
      </c>
      <c r="H119" s="174" t="s">
        <v>317</v>
      </c>
      <c r="I119" s="174" t="s">
        <v>317</v>
      </c>
      <c r="J119" s="218">
        <v>48</v>
      </c>
      <c r="K119" s="218">
        <v>152.04599999999999</v>
      </c>
      <c r="L119" s="218">
        <v>159</v>
      </c>
      <c r="M119" s="218" t="s">
        <v>73</v>
      </c>
      <c r="N119" s="218" t="s">
        <v>1007</v>
      </c>
      <c r="O119" s="174">
        <v>0.33333333333333331</v>
      </c>
      <c r="P119" s="174">
        <v>0.33333333333333331</v>
      </c>
      <c r="Q119" s="218">
        <v>1</v>
      </c>
      <c r="R119" s="10" t="str">
        <f>IFERROR(_xlfn.XLOOKUP(F119, BS_ATIVIDADE[ATIVIDADE],BS_ATIVIDADE[UNIDADE] ), "*")</f>
        <v>BINÁRIO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9" t="s">
        <v>1008</v>
      </c>
      <c r="W119" s="325" t="s">
        <v>1147</v>
      </c>
      <c r="X119" s="219" t="s">
        <v>657</v>
      </c>
      <c r="Y119" s="159"/>
      <c r="Z119" s="159"/>
      <c r="AA119" s="84" t="s">
        <v>317</v>
      </c>
      <c r="AB119" s="71" t="s">
        <v>317</v>
      </c>
      <c r="AC119" s="71" t="s">
        <v>317</v>
      </c>
      <c r="AD119" s="174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3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ZRB-ZEV</v>
      </c>
      <c r="AN119" s="259" t="str">
        <f>IF(BS_CONTROLE[[#This Row],[SB]]=0, "-", BS_CONTROLE[[#This Row],[SB]])</f>
        <v>ZRBZEV</v>
      </c>
      <c r="AO119" s="260">
        <f>IF(BS_CONTROLE[[#This Row],[SUB]]=0, "-", BS_CONTROLE[[#This Row],[SUB]])</f>
        <v>48</v>
      </c>
      <c r="AP119" s="261">
        <f>IF(BS_CONTROLE[[#This Row],[KM - Inicio]]=0, "-", BS_CONTROLE[[#This Row],[KM - Inicio]])</f>
        <v>152.04599999999999</v>
      </c>
      <c r="AQ119" s="261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4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2" t="str">
        <f>IF(BS_CONTROLE[[#This Row],[Responsavel pelo boletim]]=0, "-", BS_CONTROLE[[#This Row],[Responsavel pelo boletim]])</f>
        <v>Alison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6" t="str">
        <f t="shared" si="18"/>
        <v/>
      </c>
    </row>
    <row r="120" spans="1:75" hidden="1">
      <c r="A120" s="51" t="str">
        <f t="shared" si="13"/>
        <v>V9645996</v>
      </c>
      <c r="B120" s="172">
        <v>45996</v>
      </c>
      <c r="C120" s="8">
        <f>IF(BS_CONTROLE[[#This Row],[DATA]]="","",WEEKNUM(BS_CONTROLE[[#This Row],[DATA]]))</f>
        <v>49</v>
      </c>
      <c r="D120" s="321" t="s">
        <v>529</v>
      </c>
      <c r="E120" s="295">
        <v>336</v>
      </c>
      <c r="F120" s="71" t="s">
        <v>448</v>
      </c>
      <c r="G120" s="9" t="str">
        <f>IF(D120="","*",VLOOKUP(F120,BS_ATIVIDADE[#All],3,FALSE))</f>
        <v>MODERNIZAÇÃO</v>
      </c>
      <c r="H120" s="174" t="s">
        <v>273</v>
      </c>
      <c r="I120" s="174" t="s">
        <v>273</v>
      </c>
      <c r="J120" s="218">
        <v>48</v>
      </c>
      <c r="K120" s="218">
        <v>157.5</v>
      </c>
      <c r="L120" s="218" t="s">
        <v>317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4">
        <v>0.3125</v>
      </c>
      <c r="P120" s="174">
        <v>6.9444444444444447E-4</v>
      </c>
      <c r="Q120" s="218">
        <v>1900</v>
      </c>
      <c r="R120" s="10" t="str">
        <f>IFERROR(_xlfn.XLOOKUP(F120, BS_ATIVIDADE[ATIVIDADE],BS_ATIVIDADE[UNIDADE] ), "*")</f>
        <v>M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9" t="s">
        <v>1008</v>
      </c>
      <c r="W120" s="174" t="s">
        <v>1148</v>
      </c>
      <c r="X120" s="219" t="s">
        <v>657</v>
      </c>
      <c r="Y120" s="159"/>
      <c r="Z120" s="159"/>
      <c r="AA120" s="218">
        <v>1</v>
      </c>
      <c r="AB120" s="71" t="s">
        <v>653</v>
      </c>
      <c r="AC120" s="71" t="s">
        <v>648</v>
      </c>
      <c r="AD120" s="317">
        <v>0.29166666666666669</v>
      </c>
      <c r="AE120" s="218">
        <v>7641</v>
      </c>
      <c r="AF120" s="218">
        <v>6966</v>
      </c>
      <c r="AG120" s="218" t="s">
        <v>317</v>
      </c>
      <c r="AH120" s="49"/>
      <c r="AI120" s="143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9" t="str">
        <f>IF(BS_CONTROLE[[#This Row],[Local - Partida]]=0, "-", BS_CONTROLE[[#This Row],[Local - Partida]])</f>
        <v>K67ZEV2</v>
      </c>
      <c r="AL120" s="259" t="str">
        <f>IF(BS_CONTROLE[[#This Row],[Local - Encerramento]]=0, "-", BS_CONTROLE[[#This Row],[Local - Encerramento]])</f>
        <v>K67ZEV2</v>
      </c>
      <c r="AM120" s="259" t="str">
        <f>IF(BS_CONTROLE[[#This Row],[Entre - Estações]]=0, "-", BS_CONTROLE[[#This Row],[Entre - Estações]])</f>
        <v>ZEJ-ZEV</v>
      </c>
      <c r="AN120" s="259" t="str">
        <f>IF(BS_CONTROLE[[#This Row],[SB]]=0, "-", BS_CONTROLE[[#This Row],[SB]])</f>
        <v>ZEV1571</v>
      </c>
      <c r="AO120" s="260">
        <f>IF(BS_CONTROLE[[#This Row],[SUB]]=0, "-", BS_CONTROLE[[#This Row],[SUB]])</f>
        <v>48</v>
      </c>
      <c r="AP120" s="261">
        <f>IF(BS_CONTROLE[[#This Row],[KM - Inicio]]=0, "-", BS_CONTROLE[[#This Row],[KM - Inicio]])</f>
        <v>157.5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2" t="str">
        <f>IF(BS_CONTROLE[[#This Row],[Responsavel pelo boletim]]=0, "-", BS_CONTROLE[[#This Row],[Responsavel pelo boletim]])</f>
        <v>Alison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6" t="str">
        <f t="shared" si="18"/>
        <v/>
      </c>
    </row>
    <row r="121" spans="1:75" hidden="1">
      <c r="A121" s="51" t="str">
        <f t="shared" si="13"/>
        <v>W9745996</v>
      </c>
      <c r="B121" s="172">
        <v>45996</v>
      </c>
      <c r="C121" s="8">
        <f>IF(BS_CONTROLE[[#This Row],[DATA]]="","",WEEKNUM(BS_CONTROLE[[#This Row],[DATA]]))</f>
        <v>49</v>
      </c>
      <c r="D121" s="321" t="s">
        <v>553</v>
      </c>
      <c r="E121" s="295">
        <v>337</v>
      </c>
      <c r="F121" s="71" t="s">
        <v>446</v>
      </c>
      <c r="G121" s="9" t="str">
        <f>IF(D121="","*",VLOOKUP(F121,BS_ATIVIDADE[#All],3,FALSE))</f>
        <v>MODERNIZAÇÃO</v>
      </c>
      <c r="H121" s="174" t="s">
        <v>61</v>
      </c>
      <c r="I121" s="174" t="s">
        <v>61</v>
      </c>
      <c r="J121" s="218">
        <v>48</v>
      </c>
      <c r="K121" s="218">
        <v>156.9</v>
      </c>
      <c r="L121" s="218" t="s">
        <v>317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5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4">
        <v>0.29166666666666669</v>
      </c>
      <c r="P121" s="174">
        <v>6.9444444444444447E-4</v>
      </c>
      <c r="Q121" s="218">
        <v>24</v>
      </c>
      <c r="R121" s="10" t="str">
        <f>IFERROR(_xlfn.XLOOKUP(F121, BS_ATIVIDADE[ATIVIDADE],BS_ATIVIDADE[UNIDADE] ), "*")</f>
        <v>VAGÕES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9" t="s">
        <v>1008</v>
      </c>
      <c r="W121" s="174" t="s">
        <v>1149</v>
      </c>
      <c r="X121" s="219" t="s">
        <v>657</v>
      </c>
      <c r="Y121" s="159"/>
      <c r="Z121" s="159"/>
      <c r="AA121" s="218">
        <v>2</v>
      </c>
      <c r="AB121" s="71" t="s">
        <v>653</v>
      </c>
      <c r="AC121" s="71" t="s">
        <v>648</v>
      </c>
      <c r="AD121" s="317">
        <v>0.2638888888888889</v>
      </c>
      <c r="AE121" s="218">
        <v>9318</v>
      </c>
      <c r="AF121" s="218">
        <v>7660</v>
      </c>
      <c r="AG121" s="218" t="s">
        <v>317</v>
      </c>
      <c r="AH121" s="49"/>
      <c r="AI121" s="143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9" t="str">
        <f>IF(BS_CONTROLE[[#This Row],[Local - Partida]]=0, "-", BS_CONTROLE[[#This Row],[Local - Partida]])</f>
        <v>ZEM1</v>
      </c>
      <c r="AL121" s="259" t="str">
        <f>IF(BS_CONTROLE[[#This Row],[Local - Encerramento]]=0, "-", BS_CONTROLE[[#This Row],[Local - Encerramento]])</f>
        <v>ZEM1</v>
      </c>
      <c r="AM121" s="259" t="str">
        <f>IF(BS_CONTROLE[[#This Row],[Entre - Estações]]=0, "-", BS_CONTROLE[[#This Row],[Entre - Estações]])</f>
        <v>ZEJ-ZEV</v>
      </c>
      <c r="AN121" s="259">
        <f>IF(BS_CONTROLE[[#This Row],[SB]]=0, "-", BS_CONTROLE[[#This Row],[SB]])</f>
        <v>1571561</v>
      </c>
      <c r="AO121" s="260">
        <f>IF(BS_CONTROLE[[#This Row],[SUB]]=0, "-", BS_CONTROLE[[#This Row],[SUB]])</f>
        <v>48</v>
      </c>
      <c r="AP121" s="261">
        <f>IF(BS_CONTROLE[[#This Row],[KM - Inicio]]=0, "-", BS_CONTROLE[[#This Row],[KM - Inicio]])</f>
        <v>156.9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2" t="str">
        <f>IF(BS_CONTROLE[[#This Row],[Responsavel pelo boletim]]=0, "-", BS_CONTROLE[[#This Row],[Responsavel pelo boletim]])</f>
        <v>Alison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6" t="str">
        <f t="shared" si="18"/>
        <v/>
      </c>
    </row>
    <row r="122" spans="1:75" hidden="1">
      <c r="A122" s="51" t="str">
        <f t="shared" si="13"/>
        <v>W9645996</v>
      </c>
      <c r="B122" s="172">
        <v>45996</v>
      </c>
      <c r="C122" s="8">
        <f>IF(BS_CONTROLE[[#This Row],[DATA]]="","",WEEKNUM(BS_CONTROLE[[#This Row],[DATA]]))</f>
        <v>49</v>
      </c>
      <c r="D122" s="321" t="s">
        <v>552</v>
      </c>
      <c r="E122" s="295">
        <v>338</v>
      </c>
      <c r="F122" s="71" t="s">
        <v>439</v>
      </c>
      <c r="G122" s="9" t="str">
        <f>IF(D122="","*",VLOOKUP(F122,BS_ATIVIDADE[#All],3,FALSE))</f>
        <v>MODERNIZAÇÃO</v>
      </c>
      <c r="H122" s="174" t="s">
        <v>61</v>
      </c>
      <c r="I122" s="174" t="s">
        <v>61</v>
      </c>
      <c r="J122" s="218">
        <v>48</v>
      </c>
      <c r="K122" s="218">
        <v>153.1</v>
      </c>
      <c r="L122" s="218" t="s">
        <v>317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4">
        <v>0.30555555555555558</v>
      </c>
      <c r="P122" s="174">
        <v>6.9444444444444447E-4</v>
      </c>
      <c r="Q122" s="218">
        <v>1800</v>
      </c>
      <c r="R122" s="10" t="str">
        <f>IFERROR(_xlfn.XLOOKUP(F122, BS_ATIVIDADE[ATIVIDADE],BS_ATIVIDADE[UNIDADE] ), "*")</f>
        <v>Nº DE DORMENTES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9" t="s">
        <v>1008</v>
      </c>
      <c r="W122" s="174" t="s">
        <v>1150</v>
      </c>
      <c r="X122" s="219" t="s">
        <v>657</v>
      </c>
      <c r="Y122" s="159"/>
      <c r="Z122" s="159"/>
      <c r="AA122" s="218">
        <v>2</v>
      </c>
      <c r="AB122" s="71" t="s">
        <v>653</v>
      </c>
      <c r="AC122" s="71" t="s">
        <v>648</v>
      </c>
      <c r="AD122" s="317">
        <v>0.25</v>
      </c>
      <c r="AE122" s="218">
        <v>9244</v>
      </c>
      <c r="AF122" s="218">
        <v>9278</v>
      </c>
      <c r="AG122" s="218" t="s">
        <v>317</v>
      </c>
      <c r="AH122" s="49"/>
      <c r="AI122" s="143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9" t="str">
        <f>IF(BS_CONTROLE[[#This Row],[Local - Partida]]=0, "-", BS_CONTROLE[[#This Row],[Local - Partida]])</f>
        <v>ZEM1</v>
      </c>
      <c r="AL122" s="259" t="str">
        <f>IF(BS_CONTROLE[[#This Row],[Local - Encerramento]]=0, "-", BS_CONTROLE[[#This Row],[Local - Encerramento]])</f>
        <v>ZEM1</v>
      </c>
      <c r="AM122" s="259" t="str">
        <f>IF(BS_CONTROLE[[#This Row],[Entre - Estações]]=0, "-", BS_CONTROLE[[#This Row],[Entre - Estações]])</f>
        <v>ZRB-ZEV</v>
      </c>
      <c r="AN122" s="259" t="str">
        <f>IF(BS_CONTROLE[[#This Row],[SB]]=0, "-", BS_CONTROLE[[#This Row],[SB]])</f>
        <v>154ZRB1</v>
      </c>
      <c r="AO122" s="260">
        <f>IF(BS_CONTROLE[[#This Row],[SUB]]=0, "-", BS_CONTROLE[[#This Row],[SUB]])</f>
        <v>48</v>
      </c>
      <c r="AP122" s="261">
        <f>IF(BS_CONTROLE[[#This Row],[KM - Inicio]]=0, "-", BS_CONTROLE[[#This Row],[KM - Inicio]])</f>
        <v>153.1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2" t="str">
        <f>IF(BS_CONTROLE[[#This Row],[Responsavel pelo boletim]]=0, "-", BS_CONTROLE[[#This Row],[Responsavel pelo boletim]])</f>
        <v>Alison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>HUELTON (TP-725)45996</v>
      </c>
      <c r="B124" s="172">
        <v>45996</v>
      </c>
      <c r="C124" s="8">
        <f>IF(BS_CONTROLE[[#This Row],[DATA]]="","",WEEKNUM(BS_CONTROLE[[#This Row],[DATA]]))</f>
        <v>49</v>
      </c>
      <c r="D124" s="52" t="s">
        <v>596</v>
      </c>
      <c r="E124" s="295">
        <v>90</v>
      </c>
      <c r="F124" s="173" t="s">
        <v>499</v>
      </c>
      <c r="G124" s="9" t="str">
        <f>IF(D124="","*",VLOOKUP(F124,BS_ATIVIDADE[#All],3,FALSE))</f>
        <v>SOLDA</v>
      </c>
      <c r="H124" s="174" t="s">
        <v>317</v>
      </c>
      <c r="I124" s="174" t="s">
        <v>317</v>
      </c>
      <c r="J124" s="218">
        <v>92</v>
      </c>
      <c r="K124" s="218">
        <v>95</v>
      </c>
      <c r="L124" s="84" t="s">
        <v>317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4">
        <v>0.41666666666666669</v>
      </c>
      <c r="P124" s="174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9" t="s">
        <v>963</v>
      </c>
      <c r="W124" s="174" t="s">
        <v>1106</v>
      </c>
      <c r="X124" s="219" t="s">
        <v>662</v>
      </c>
      <c r="Y124" s="159"/>
      <c r="Z124" s="159"/>
      <c r="AA124" s="84" t="s">
        <v>317</v>
      </c>
      <c r="AB124" s="71" t="s">
        <v>317</v>
      </c>
      <c r="AC124" s="71" t="s">
        <v>317</v>
      </c>
      <c r="AD124" s="174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3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ZWU-ZDC</v>
      </c>
      <c r="AN124" s="259" t="str">
        <f>IF(BS_CONTROLE[[#This Row],[SB]]=0, "-", BS_CONTROLE[[#This Row],[SB]])</f>
        <v>K95K942</v>
      </c>
      <c r="AO124" s="260">
        <f>IF(BS_CONTROLE[[#This Row],[SUB]]=0, "-", BS_CONTROLE[[#This Row],[SUB]])</f>
        <v>92</v>
      </c>
      <c r="AP124" s="261">
        <f>IF(BS_CONTROLE[[#This Row],[KM - Inicio]]=0, "-", BS_CONTROLE[[#This Row],[KM - Inicio]])</f>
        <v>95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2" t="str">
        <f>IF(BS_CONTROLE[[#This Row],[Responsavel pelo boletim]]=0, "-", BS_CONTROLE[[#This Row],[Responsavel pelo boletim]])</f>
        <v>Moises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6" t="str">
        <f t="shared" si="18"/>
        <v/>
      </c>
    </row>
    <row r="125" spans="1:75" hidden="1">
      <c r="A125" s="51" t="str">
        <f t="shared" si="13"/>
        <v>MOD ZGP45996</v>
      </c>
      <c r="B125" s="172">
        <v>45996</v>
      </c>
      <c r="C125" s="8">
        <f>IF(BS_CONTROLE[[#This Row],[DATA]]="","",WEEKNUM(BS_CONTROLE[[#This Row],[DATA]]))</f>
        <v>49</v>
      </c>
      <c r="D125" s="52" t="s">
        <v>1023</v>
      </c>
      <c r="E125" s="296">
        <v>455</v>
      </c>
      <c r="F125" s="71" t="s">
        <v>306</v>
      </c>
      <c r="G125" s="9" t="str">
        <f>IF(D125="","*",VLOOKUP(F125,BS_ATIVIDADE[#All],3,FALSE))</f>
        <v>OUTROS</v>
      </c>
      <c r="H125" s="174" t="s">
        <v>317</v>
      </c>
      <c r="I125" s="174" t="s">
        <v>317</v>
      </c>
      <c r="J125" s="218">
        <v>54</v>
      </c>
      <c r="K125" s="218">
        <v>102</v>
      </c>
      <c r="L125" s="218">
        <v>106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8" t="s">
        <v>1024</v>
      </c>
      <c r="O125" s="174">
        <v>0.33333333333333331</v>
      </c>
      <c r="P125" s="174">
        <v>0.20833333333333334</v>
      </c>
      <c r="Q125" s="218">
        <v>1</v>
      </c>
      <c r="R125" s="10" t="str">
        <f>IFERROR(_xlfn.XLOOKUP(F125, BS_ATIVIDADE[ATIVIDADE],BS_ATIVIDADE[UNIDADE] ), "*")</f>
        <v>BINÁRIO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9" t="s">
        <v>1025</v>
      </c>
      <c r="W125" s="325" t="s">
        <v>1151</v>
      </c>
      <c r="X125" s="219" t="s">
        <v>657</v>
      </c>
      <c r="Y125" s="159"/>
      <c r="Z125" s="159"/>
      <c r="AA125" s="84" t="s">
        <v>317</v>
      </c>
      <c r="AB125" s="71" t="s">
        <v>317</v>
      </c>
      <c r="AC125" s="71" t="s">
        <v>317</v>
      </c>
      <c r="AD125" s="174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3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105-ZGP</v>
      </c>
      <c r="AN125" s="259" t="str">
        <f>IF(BS_CONTROLE[[#This Row],[SB]]=0, "-", BS_CONTROLE[[#This Row],[SB]])</f>
        <v>ZGP1 / 105ZGP1</v>
      </c>
      <c r="AO125" s="260">
        <f>IF(BS_CONTROLE[[#This Row],[SUB]]=0, "-", BS_CONTROLE[[#This Row],[SUB]])</f>
        <v>54</v>
      </c>
      <c r="AP125" s="261">
        <f>IF(BS_CONTROLE[[#This Row],[KM - Inicio]]=0, "-", BS_CONTROLE[[#This Row],[KM - Inicio]])</f>
        <v>102</v>
      </c>
      <c r="AQ125" s="261">
        <f>IF(BS_CONTROLE[[#This Row],[KM - Fim]]=0, "-", BS_CONTROLE[[#This Row],[KM - Fim]])</f>
        <v>106</v>
      </c>
      <c r="AR125" s="39"/>
      <c r="AS125" s="39"/>
      <c r="AT125" s="39"/>
      <c r="AU125" s="39"/>
      <c r="AV125" s="39"/>
      <c r="AW125" s="39"/>
      <c r="AX125" s="39"/>
      <c r="AY125" s="294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2" t="str">
        <f>IF(BS_CONTROLE[[#This Row],[Responsavel pelo boletim]]=0, "-", BS_CONTROLE[[#This Row],[Responsavel pelo boletim]])</f>
        <v>Augusto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6" t="str">
        <f t="shared" si="18"/>
        <v/>
      </c>
    </row>
    <row r="126" spans="1:75" hidden="1">
      <c r="A126" s="51" t="str">
        <f t="shared" si="13"/>
        <v>V8545996</v>
      </c>
      <c r="B126" s="172">
        <v>45996</v>
      </c>
      <c r="C126" s="8">
        <f>IF(BS_CONTROLE[[#This Row],[DATA]]="","",WEEKNUM(BS_CONTROLE[[#This Row],[DATA]]))</f>
        <v>49</v>
      </c>
      <c r="D126" s="52" t="s">
        <v>513</v>
      </c>
      <c r="E126" s="295">
        <v>456</v>
      </c>
      <c r="F126" s="71" t="s">
        <v>448</v>
      </c>
      <c r="G126" s="9" t="str">
        <f>IF(D126="","*",VLOOKUP(F126,BS_ATIVIDADE[#All],3,FALSE))</f>
        <v>MODERNIZAÇÃO</v>
      </c>
      <c r="H126" s="174" t="s">
        <v>178</v>
      </c>
      <c r="I126" s="174" t="s">
        <v>951</v>
      </c>
      <c r="J126" s="218">
        <v>54</v>
      </c>
      <c r="K126" s="218">
        <v>103.7</v>
      </c>
      <c r="L126" s="218">
        <v>105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4">
        <v>0.30555555555555558</v>
      </c>
      <c r="P126" s="174">
        <v>6.9444444444444447E-4</v>
      </c>
      <c r="Q126" s="218">
        <v>500</v>
      </c>
      <c r="R126" s="10" t="str">
        <f>IFERROR(_xlfn.XLOOKUP(F126, BS_ATIVIDADE[ATIVIDADE],BS_ATIVIDADE[UNIDADE] ), "*")</f>
        <v>M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2" t="s">
        <v>1025</v>
      </c>
      <c r="W126" s="262" t="s">
        <v>1029</v>
      </c>
      <c r="X126" s="219" t="s">
        <v>657</v>
      </c>
      <c r="Y126" s="159"/>
      <c r="Z126" s="159"/>
      <c r="AA126" s="218">
        <v>1</v>
      </c>
      <c r="AB126" s="173" t="s">
        <v>653</v>
      </c>
      <c r="AC126" s="173" t="s">
        <v>648</v>
      </c>
      <c r="AD126" s="317">
        <v>0.25</v>
      </c>
      <c r="AE126" s="218">
        <v>6235</v>
      </c>
      <c r="AF126" s="218">
        <v>6215</v>
      </c>
      <c r="AG126" s="218" t="s">
        <v>317</v>
      </c>
      <c r="AH126" s="49"/>
      <c r="AI126" s="143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9" t="str">
        <f>IF(BS_CONTROLE[[#This Row],[Local - Partida]]=0, "-", BS_CONTROLE[[#This Row],[Local - Partida]])</f>
        <v>ZPT1051</v>
      </c>
      <c r="AL126" s="259" t="str">
        <f>IF(BS_CONTROLE[[#This Row],[Local - Encerramento]]=0, "-", BS_CONTROLE[[#This Row],[Local - Encerramento]])</f>
        <v>ZPTZDR</v>
      </c>
      <c r="AM126" s="259" t="str">
        <f>IF(BS_CONTROLE[[#This Row],[Entre - Estações]]=0, "-", BS_CONTROLE[[#This Row],[Entre - Estações]])</f>
        <v>105-ZGP</v>
      </c>
      <c r="AN126" s="259" t="str">
        <f>IF(BS_CONTROLE[[#This Row],[SB]]=0, "-", BS_CONTROLE[[#This Row],[SB]])</f>
        <v>ZGP1</v>
      </c>
      <c r="AO126" s="260">
        <f>IF(BS_CONTROLE[[#This Row],[SUB]]=0, "-", BS_CONTROLE[[#This Row],[SUB]])</f>
        <v>54</v>
      </c>
      <c r="AP126" s="261">
        <f>IF(BS_CONTROLE[[#This Row],[KM - Inicio]]=0, "-", BS_CONTROLE[[#This Row],[KM - Inicio]])</f>
        <v>103.7</v>
      </c>
      <c r="AQ126" s="261">
        <f>IF(BS_CONTROLE[[#This Row],[KM - Fim]]=0, "-", BS_CONTROLE[[#This Row],[KM - Fim]])</f>
        <v>105</v>
      </c>
      <c r="AR126" s="39"/>
      <c r="AS126" s="39"/>
      <c r="AT126" s="39"/>
      <c r="AU126" s="39"/>
      <c r="AV126" s="39"/>
      <c r="AW126" s="39"/>
      <c r="AX126" s="39"/>
      <c r="AY126" s="294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2" t="str">
        <f>IF(BS_CONTROLE[[#This Row],[Responsavel pelo boletim]]=0, "-", BS_CONTROLE[[#This Row],[Responsavel pelo boletim]])</f>
        <v>Augusto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6" t="str">
        <f t="shared" si="18"/>
        <v/>
      </c>
    </row>
    <row r="127" spans="1:75" hidden="1">
      <c r="A127" s="51" t="str">
        <f t="shared" si="13"/>
        <v>W6245996</v>
      </c>
      <c r="B127" s="172">
        <v>45996</v>
      </c>
      <c r="C127" s="8">
        <f>IF(BS_CONTROLE[[#This Row],[DATA]]="","",WEEKNUM(BS_CONTROLE[[#This Row],[DATA]]))</f>
        <v>49</v>
      </c>
      <c r="D127" s="52" t="s">
        <v>540</v>
      </c>
      <c r="E127" s="295">
        <v>457</v>
      </c>
      <c r="F127" s="71" t="s">
        <v>460</v>
      </c>
      <c r="G127" s="9" t="str">
        <f>IF(D127="","*",VLOOKUP(F127,BS_ATIVIDADE[#All],3,FALSE))</f>
        <v>OUTROS</v>
      </c>
      <c r="H127" s="174" t="s">
        <v>178</v>
      </c>
      <c r="I127" s="174" t="s">
        <v>951</v>
      </c>
      <c r="J127" s="218">
        <v>54</v>
      </c>
      <c r="K127" s="218">
        <v>104.3</v>
      </c>
      <c r="L127" s="218">
        <v>105.5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4">
        <v>0.3125</v>
      </c>
      <c r="P127" s="174">
        <v>6.9444444444444447E-4</v>
      </c>
      <c r="Q127" s="218">
        <v>1</v>
      </c>
      <c r="R127" s="10" t="str">
        <f>IFERROR(_xlfn.XLOOKUP(F127, BS_ATIVIDADE[ATIVIDADE],BS_ATIVIDADE[UNIDADE] ), "*")</f>
        <v>BINÁRIO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2" t="s">
        <v>1025</v>
      </c>
      <c r="W127" s="262" t="s">
        <v>1029</v>
      </c>
      <c r="X127" s="219" t="s">
        <v>657</v>
      </c>
      <c r="Y127" s="159"/>
      <c r="Z127" s="159"/>
      <c r="AA127" s="218" t="s">
        <v>1032</v>
      </c>
      <c r="AB127" s="173" t="s">
        <v>653</v>
      </c>
      <c r="AC127" s="173" t="s">
        <v>648</v>
      </c>
      <c r="AD127" s="317">
        <v>0.29166666666666669</v>
      </c>
      <c r="AE127" s="218">
        <v>9038</v>
      </c>
      <c r="AF127" s="218" t="s">
        <v>317</v>
      </c>
      <c r="AG127" s="218" t="s">
        <v>317</v>
      </c>
      <c r="AH127" s="49"/>
      <c r="AI127" s="143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9" t="str">
        <f>IF(BS_CONTROLE[[#This Row],[Local - Partida]]=0, "-", BS_CONTROLE[[#This Row],[Local - Partida]])</f>
        <v>ZPT1051</v>
      </c>
      <c r="AL127" s="259" t="str">
        <f>IF(BS_CONTROLE[[#This Row],[Local - Encerramento]]=0, "-", BS_CONTROLE[[#This Row],[Local - Encerramento]])</f>
        <v>ZPTZDR</v>
      </c>
      <c r="AM127" s="259" t="str">
        <f>IF(BS_CONTROLE[[#This Row],[Entre - Estações]]=0, "-", BS_CONTROLE[[#This Row],[Entre - Estações]])</f>
        <v>105-ZGP</v>
      </c>
      <c r="AN127" s="259" t="str">
        <f>IF(BS_CONTROLE[[#This Row],[SB]]=0, "-", BS_CONTROLE[[#This Row],[SB]])</f>
        <v>105ZGP1</v>
      </c>
      <c r="AO127" s="260">
        <f>IF(BS_CONTROLE[[#This Row],[SUB]]=0, "-", BS_CONTROLE[[#This Row],[SUB]])</f>
        <v>54</v>
      </c>
      <c r="AP127" s="261">
        <f>IF(BS_CONTROLE[[#This Row],[KM - Inicio]]=0, "-", BS_CONTROLE[[#This Row],[KM - Inicio]])</f>
        <v>104.3</v>
      </c>
      <c r="AQ127" s="261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4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2" t="str">
        <f>IF(BS_CONTROLE[[#This Row],[Responsavel pelo boletim]]=0, "-", BS_CONTROLE[[#This Row],[Responsavel pelo boletim]])</f>
        <v>Augusto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6" t="str">
        <f t="shared" si="18"/>
        <v/>
      </c>
    </row>
    <row r="128" spans="1:75" hidden="1">
      <c r="A128" s="51" t="str">
        <f t="shared" si="13"/>
        <v>DIEGO (TF-42)45996</v>
      </c>
      <c r="B128" s="172">
        <v>45996</v>
      </c>
      <c r="C128" s="8">
        <f>IF(BS_CONTROLE[[#This Row],[DATA]]="","",WEEKNUM(BS_CONTROLE[[#This Row],[DATA]]))</f>
        <v>49</v>
      </c>
      <c r="D128" s="52" t="s">
        <v>579</v>
      </c>
      <c r="E128" s="295">
        <v>46</v>
      </c>
      <c r="F128" s="173" t="s">
        <v>395</v>
      </c>
      <c r="G128" s="9" t="str">
        <f>IF(D128="","*",VLOOKUP(F128,BS_ATIVIDADE[#All],3,FALSE))</f>
        <v>LIMPEZA LASTRO</v>
      </c>
      <c r="H128" s="174" t="s">
        <v>317</v>
      </c>
      <c r="I128" s="174" t="s">
        <v>317</v>
      </c>
      <c r="J128" s="218">
        <v>53</v>
      </c>
      <c r="K128" s="218">
        <v>115.5</v>
      </c>
      <c r="L128" s="84" t="s">
        <v>317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4">
        <v>0.45833333333333331</v>
      </c>
      <c r="P128" s="174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2" t="s">
        <v>958</v>
      </c>
      <c r="W128" s="174" t="s">
        <v>928</v>
      </c>
      <c r="X128" s="219" t="s">
        <v>662</v>
      </c>
      <c r="Y128" s="159"/>
      <c r="Z128" s="159"/>
      <c r="AA128" s="84" t="s">
        <v>317</v>
      </c>
      <c r="AB128" s="71" t="s">
        <v>317</v>
      </c>
      <c r="AC128" s="71"/>
      <c r="AD128" s="174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3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ZGM-109</v>
      </c>
      <c r="AN128" s="259" t="str">
        <f>IF(BS_CONTROLE[[#This Row],[SB]]=0, "-", BS_CONTROLE[[#This Row],[SB]])</f>
        <v>117ZGM2</v>
      </c>
      <c r="AO128" s="260">
        <f>IF(BS_CONTROLE[[#This Row],[SUB]]=0, "-", BS_CONTROLE[[#This Row],[SUB]])</f>
        <v>53</v>
      </c>
      <c r="AP128" s="261">
        <f>IF(BS_CONTROLE[[#This Row],[KM - Inicio]]=0, "-", BS_CONTROLE[[#This Row],[KM - Inicio]])</f>
        <v>115.5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2" t="str">
        <f>IF(BS_CONTROLE[[#This Row],[Responsavel pelo boletim]]=0, "-", BS_CONTROLE[[#This Row],[Responsavel pelo boletim]])</f>
        <v>Moisés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>V9745996</v>
      </c>
      <c r="B129" s="172">
        <v>45996</v>
      </c>
      <c r="C129" s="8">
        <f>IF(BS_CONTROLE[[#This Row],[DATA]]="","",WEEKNUM(BS_CONTROLE[[#This Row],[DATA]]))</f>
        <v>49</v>
      </c>
      <c r="D129" s="52" t="s">
        <v>530</v>
      </c>
      <c r="E129" s="295">
        <v>622</v>
      </c>
      <c r="F129" s="71" t="s">
        <v>340</v>
      </c>
      <c r="G129" s="9" t="str">
        <f>IF(D129="","*",VLOOKUP(F129,BS_ATIVIDADE[#All],3,FALSE))</f>
        <v>DETECÇÃO</v>
      </c>
      <c r="H129" s="174" t="s">
        <v>1152</v>
      </c>
      <c r="I129" s="174" t="s">
        <v>180</v>
      </c>
      <c r="J129" s="218">
        <v>53</v>
      </c>
      <c r="K129" s="218">
        <v>125</v>
      </c>
      <c r="L129" s="84" t="s">
        <v>317</v>
      </c>
      <c r="M129" s="205" t="s">
        <v>1153</v>
      </c>
      <c r="N129" s="205" t="s">
        <v>1154</v>
      </c>
      <c r="O129" s="174">
        <v>0.375</v>
      </c>
      <c r="P129" s="174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2" t="s">
        <v>953</v>
      </c>
      <c r="W129" s="262" t="s">
        <v>954</v>
      </c>
      <c r="X129" s="219" t="s">
        <v>662</v>
      </c>
      <c r="Y129" s="159"/>
      <c r="Z129" s="159"/>
      <c r="AA129" s="218">
        <v>1</v>
      </c>
      <c r="AB129" s="71" t="s">
        <v>653</v>
      </c>
      <c r="AC129" s="71" t="s">
        <v>648</v>
      </c>
      <c r="AD129" s="317">
        <v>0.33333333333333331</v>
      </c>
      <c r="AE129" s="218">
        <v>6527</v>
      </c>
      <c r="AF129" s="218" t="s">
        <v>317</v>
      </c>
      <c r="AG129" s="218" t="s">
        <v>317</v>
      </c>
      <c r="AH129" s="49"/>
      <c r="AI129" s="143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9" t="str">
        <f>IF(BS_CONTROLE[[#This Row],[Local - Partida]]=0, "-", BS_CONTROLE[[#This Row],[Local - Partida]])</f>
        <v>IAAS29</v>
      </c>
      <c r="AL129" s="259" t="str">
        <f>IF(BS_CONTROLE[[#This Row],[Local - Encerramento]]=0, "-", BS_CONTROLE[[#This Row],[Local - Encerramento]])</f>
        <v>ZPT</v>
      </c>
      <c r="AM129" s="259" t="str">
        <f>IF(BS_CONTROLE[[#This Row],[Entre - Estações]]=0, "-", BS_CONTROLE[[#This Row],[Entre - Estações]])</f>
        <v>ZPG-ZPT</v>
      </c>
      <c r="AN129" s="259" t="str">
        <f>IF(BS_CONTROLE[[#This Row],[SB]]=0, "-", BS_CONTROLE[[#This Row],[SB]])</f>
        <v>ZPGZPT</v>
      </c>
      <c r="AO129" s="260">
        <f>IF(BS_CONTROLE[[#This Row],[SUB]]=0, "-", BS_CONTROLE[[#This Row],[SUB]])</f>
        <v>53</v>
      </c>
      <c r="AP129" s="261">
        <f>IF(BS_CONTROLE[[#This Row],[KM - Inicio]]=0, "-", BS_CONTROLE[[#This Row],[KM - Inicio]])</f>
        <v>125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2" t="str">
        <f>IF(BS_CONTROLE[[#This Row],[Responsavel pelo boletim]]=0, "-", BS_CONTROLE[[#This Row],[Responsavel pelo boletim]])</f>
        <v>John / Andressa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V112:Y112 X113:Y113 V114:Y117 V130:Y450 X129:Y129 V119:Y128 W118:Y118 X106:Y110 V106:W106 W111:Y111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599 BP88:BP98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sqref="A1:XFD1048576"/>
    </sheetView>
  </sheetViews>
  <sheetFormatPr defaultRowHeight="15"/>
  <cols>
    <col min="1" max="1" width="9.140625" style="193"/>
    <col min="2" max="2" width="26.28515625" style="193" customWidth="1"/>
    <col min="3" max="3" width="15.5703125" style="193" bestFit="1" customWidth="1"/>
    <col min="4" max="4" width="21.5703125" style="193" customWidth="1"/>
    <col min="5" max="5" width="27.42578125" style="193" bestFit="1" customWidth="1"/>
    <col min="6" max="6" width="29.28515625" style="193" customWidth="1"/>
    <col min="7" max="7" width="37.28515625" style="193" customWidth="1"/>
    <col min="8" max="16384" width="9.140625" style="193"/>
  </cols>
  <sheetData>
    <row r="2" spans="2:7" ht="20.25" customHeight="1">
      <c r="B2" s="377" t="s">
        <v>1155</v>
      </c>
      <c r="C2" s="377"/>
      <c r="D2" s="377"/>
      <c r="E2" s="377"/>
      <c r="F2" s="377"/>
      <c r="G2" s="377"/>
    </row>
    <row r="3" spans="2:7" ht="20.25" customHeight="1">
      <c r="B3" s="378"/>
      <c r="C3" s="378"/>
      <c r="D3" s="378"/>
      <c r="E3" s="378"/>
      <c r="F3" s="378"/>
      <c r="G3" s="378"/>
    </row>
    <row r="4" spans="2:7">
      <c r="B4" s="374" t="s">
        <v>1156</v>
      </c>
      <c r="C4" s="374" t="s">
        <v>1157</v>
      </c>
      <c r="D4" s="374" t="s">
        <v>1158</v>
      </c>
      <c r="E4" s="374" t="s">
        <v>1159</v>
      </c>
      <c r="F4" s="374" t="s">
        <v>8</v>
      </c>
      <c r="G4" s="374" t="s">
        <v>1160</v>
      </c>
    </row>
    <row r="5" spans="2:7">
      <c r="B5" s="379" t="s">
        <v>1143</v>
      </c>
      <c r="C5" s="379">
        <v>314978</v>
      </c>
      <c r="D5" s="379" t="s">
        <v>1161</v>
      </c>
      <c r="E5" s="379" t="s">
        <v>537</v>
      </c>
      <c r="F5" s="379" t="s">
        <v>101</v>
      </c>
      <c r="G5" s="379"/>
    </row>
    <row r="6" spans="2:7">
      <c r="B6" s="379" t="s">
        <v>1162</v>
      </c>
      <c r="C6" s="379">
        <v>256790</v>
      </c>
      <c r="D6" s="379" t="s">
        <v>1163</v>
      </c>
      <c r="E6" s="379" t="s">
        <v>537</v>
      </c>
      <c r="F6" s="379" t="s">
        <v>1164</v>
      </c>
      <c r="G6" s="380">
        <v>45992</v>
      </c>
    </row>
    <row r="7" spans="2:7">
      <c r="B7" s="379" t="s">
        <v>1165</v>
      </c>
      <c r="C7" s="379">
        <v>265193</v>
      </c>
      <c r="D7" s="379" t="s">
        <v>1166</v>
      </c>
      <c r="E7" s="379" t="s">
        <v>538</v>
      </c>
      <c r="F7" s="379" t="s">
        <v>1167</v>
      </c>
      <c r="G7" s="379"/>
    </row>
    <row r="8" spans="2:7">
      <c r="B8" s="379" t="s">
        <v>1168</v>
      </c>
      <c r="C8" s="379">
        <v>293716</v>
      </c>
      <c r="D8" s="379" t="s">
        <v>1169</v>
      </c>
      <c r="E8" s="379" t="s">
        <v>538</v>
      </c>
      <c r="F8" s="379" t="s">
        <v>1167</v>
      </c>
      <c r="G8" s="379"/>
    </row>
    <row r="9" spans="2:7">
      <c r="B9" s="379" t="s">
        <v>1170</v>
      </c>
      <c r="C9" s="379">
        <v>257258</v>
      </c>
      <c r="D9" s="379" t="s">
        <v>1171</v>
      </c>
      <c r="E9" s="379" t="s">
        <v>539</v>
      </c>
      <c r="F9" s="379" t="s">
        <v>144</v>
      </c>
      <c r="G9" s="379"/>
    </row>
    <row r="10" spans="2:7">
      <c r="B10" s="379" t="s">
        <v>1172</v>
      </c>
      <c r="C10" s="379">
        <v>371147</v>
      </c>
      <c r="D10" s="379" t="s">
        <v>1173</v>
      </c>
      <c r="E10" s="379" t="s">
        <v>539</v>
      </c>
      <c r="F10" s="379" t="s">
        <v>144</v>
      </c>
      <c r="G10" s="379"/>
    </row>
    <row r="11" spans="2:7">
      <c r="B11" s="379" t="s">
        <v>1174</v>
      </c>
      <c r="C11" s="379">
        <v>259230</v>
      </c>
      <c r="D11" s="379" t="s">
        <v>1175</v>
      </c>
      <c r="E11" s="379" t="s">
        <v>539</v>
      </c>
      <c r="F11" s="379" t="s">
        <v>144</v>
      </c>
      <c r="G11" s="380">
        <v>45992</v>
      </c>
    </row>
    <row r="12" spans="2:7">
      <c r="B12" s="379" t="s">
        <v>1176</v>
      </c>
      <c r="C12" s="379">
        <v>370705</v>
      </c>
      <c r="D12" s="379"/>
      <c r="E12" s="379" t="s">
        <v>539</v>
      </c>
      <c r="F12" s="379" t="s">
        <v>144</v>
      </c>
      <c r="G12" s="379"/>
    </row>
    <row r="13" spans="2:7">
      <c r="B13" s="379" t="s">
        <v>1177</v>
      </c>
      <c r="C13" s="379">
        <v>258542</v>
      </c>
      <c r="D13" s="379" t="s">
        <v>1178</v>
      </c>
      <c r="E13" s="379" t="s">
        <v>540</v>
      </c>
      <c r="F13" s="379" t="s">
        <v>180</v>
      </c>
      <c r="G13" s="379"/>
    </row>
    <row r="14" spans="2:7">
      <c r="B14" s="379" t="s">
        <v>1179</v>
      </c>
      <c r="C14" s="379">
        <v>257050</v>
      </c>
      <c r="D14" s="379" t="s">
        <v>1180</v>
      </c>
      <c r="E14" s="379" t="s">
        <v>540</v>
      </c>
      <c r="F14" s="379" t="s">
        <v>180</v>
      </c>
      <c r="G14" s="379"/>
    </row>
    <row r="15" spans="2:7">
      <c r="B15" s="379"/>
      <c r="C15" s="379"/>
      <c r="D15" s="379"/>
      <c r="E15" s="379"/>
      <c r="F15" s="379"/>
      <c r="G15" s="379"/>
    </row>
    <row r="16" spans="2:7">
      <c r="B16" s="379"/>
      <c r="C16" s="379"/>
      <c r="D16" s="379"/>
      <c r="E16" s="379"/>
      <c r="F16" s="379"/>
      <c r="G16" s="379"/>
    </row>
    <row r="17" spans="2:7">
      <c r="B17" s="379"/>
      <c r="C17" s="379"/>
      <c r="D17" s="379"/>
      <c r="E17" s="379"/>
      <c r="F17" s="379"/>
      <c r="G17" s="379"/>
    </row>
    <row r="18" spans="2:7">
      <c r="B18" s="379"/>
      <c r="C18" s="379"/>
      <c r="D18" s="379"/>
      <c r="E18" s="379"/>
      <c r="F18" s="379"/>
      <c r="G18" s="379"/>
    </row>
    <row r="19" spans="2:7">
      <c r="B19" s="379"/>
      <c r="C19" s="379"/>
      <c r="D19" s="379"/>
      <c r="E19" s="379"/>
      <c r="F19" s="379"/>
      <c r="G19" s="379"/>
    </row>
    <row r="20" spans="2:7">
      <c r="B20" s="379"/>
      <c r="C20" s="379"/>
      <c r="D20" s="379"/>
      <c r="E20" s="379"/>
      <c r="F20" s="379"/>
      <c r="G20" s="379"/>
    </row>
    <row r="21" spans="2:7">
      <c r="B21" s="379"/>
      <c r="C21" s="379"/>
      <c r="D21" s="379"/>
      <c r="E21" s="379"/>
      <c r="F21" s="379"/>
      <c r="G21" s="379"/>
    </row>
    <row r="22" spans="2:7">
      <c r="B22" s="379"/>
      <c r="C22" s="379"/>
      <c r="D22" s="379"/>
      <c r="E22" s="379"/>
      <c r="F22" s="379"/>
      <c r="G22" s="379"/>
    </row>
    <row r="23" spans="2:7">
      <c r="B23" s="379"/>
      <c r="C23" s="379"/>
      <c r="D23" s="379"/>
      <c r="E23" s="379"/>
      <c r="F23" s="379"/>
      <c r="G23" s="379"/>
    </row>
    <row r="24" spans="2:7">
      <c r="B24" s="379"/>
      <c r="C24" s="379"/>
      <c r="D24" s="379"/>
      <c r="E24" s="379"/>
      <c r="F24" s="379"/>
      <c r="G24" s="379"/>
    </row>
    <row r="25" spans="2:7">
      <c r="B25" s="379"/>
      <c r="C25" s="379"/>
      <c r="D25" s="379"/>
      <c r="E25" s="379"/>
      <c r="F25" s="379"/>
      <c r="G25" s="379"/>
    </row>
    <row r="26" spans="2:7">
      <c r="B26" s="379"/>
      <c r="C26" s="379"/>
      <c r="D26" s="379"/>
      <c r="E26" s="379"/>
      <c r="F26" s="379"/>
      <c r="G26" s="379"/>
    </row>
    <row r="27" spans="2:7">
      <c r="B27" s="379"/>
      <c r="C27" s="379"/>
      <c r="D27" s="379"/>
      <c r="E27" s="379"/>
      <c r="F27" s="379"/>
      <c r="G27" s="379"/>
    </row>
    <row r="28" spans="2:7">
      <c r="B28" s="379"/>
      <c r="C28" s="379"/>
      <c r="D28" s="379"/>
      <c r="E28" s="379"/>
      <c r="F28" s="379"/>
      <c r="G28" s="379"/>
    </row>
    <row r="29" spans="2:7">
      <c r="B29" s="379"/>
      <c r="C29" s="379"/>
      <c r="D29" s="379"/>
      <c r="E29" s="379"/>
      <c r="F29" s="379"/>
      <c r="G29" s="379"/>
    </row>
    <row r="30" spans="2:7">
      <c r="B30" s="379"/>
      <c r="C30" s="379"/>
      <c r="D30" s="379"/>
      <c r="E30" s="379"/>
      <c r="F30" s="379"/>
      <c r="G30" s="379"/>
    </row>
    <row r="31" spans="2:7">
      <c r="B31" s="379"/>
      <c r="C31" s="379"/>
      <c r="D31" s="379"/>
      <c r="E31" s="379"/>
      <c r="F31" s="379"/>
      <c r="G31" s="379"/>
    </row>
    <row r="32" spans="2:7">
      <c r="B32" s="379"/>
      <c r="C32" s="379"/>
      <c r="D32" s="379"/>
      <c r="E32" s="379"/>
      <c r="F32" s="379"/>
      <c r="G32" s="379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24" sqref="D24"/>
    </sheetView>
  </sheetViews>
  <sheetFormatPr defaultRowHeight="15"/>
  <cols>
    <col min="1" max="2" width="9.140625" style="195"/>
    <col min="3" max="3" width="9.7109375" style="195" bestFit="1" customWidth="1"/>
    <col min="4" max="4" width="42.8554687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55" t="s">
        <v>1181</v>
      </c>
      <c r="D1" s="355"/>
      <c r="E1" s="355"/>
      <c r="F1" s="355"/>
      <c r="G1" s="355"/>
      <c r="H1" s="355"/>
    </row>
    <row r="2" spans="3:8">
      <c r="C2" s="355"/>
      <c r="D2" s="355"/>
      <c r="E2" s="355"/>
      <c r="F2" s="355"/>
      <c r="G2" s="355"/>
      <c r="H2" s="355"/>
    </row>
    <row r="3" spans="3:8" ht="34.5" customHeight="1">
      <c r="C3" s="327" t="s">
        <v>410</v>
      </c>
      <c r="D3" s="327" t="s">
        <v>1182</v>
      </c>
      <c r="E3" s="327" t="s">
        <v>1183</v>
      </c>
      <c r="F3" s="327" t="s">
        <v>1184</v>
      </c>
      <c r="G3" s="374" t="s">
        <v>1185</v>
      </c>
      <c r="H3" s="327" t="s">
        <v>1186</v>
      </c>
    </row>
    <row r="4" spans="3:8">
      <c r="C4" s="370" t="s">
        <v>537</v>
      </c>
      <c r="D4" s="370">
        <v>9347</v>
      </c>
      <c r="E4" s="371">
        <v>45985</v>
      </c>
      <c r="F4" s="370">
        <v>7000</v>
      </c>
      <c r="G4" s="375" t="s">
        <v>1187</v>
      </c>
      <c r="H4" s="370"/>
    </row>
    <row r="5" spans="3:8">
      <c r="C5" s="370" t="s">
        <v>538</v>
      </c>
      <c r="D5" s="370">
        <v>7694</v>
      </c>
      <c r="E5" s="371">
        <v>45993</v>
      </c>
      <c r="F5" s="370">
        <v>10400</v>
      </c>
      <c r="G5" s="375" t="s">
        <v>1188</v>
      </c>
      <c r="H5" s="370"/>
    </row>
    <row r="6" spans="3:8">
      <c r="C6" s="372" t="s">
        <v>539</v>
      </c>
      <c r="D6" s="372">
        <v>9403</v>
      </c>
      <c r="E6" s="373">
        <v>45972</v>
      </c>
      <c r="F6" s="372" t="s">
        <v>1189</v>
      </c>
      <c r="G6" s="376" t="s">
        <v>1190</v>
      </c>
      <c r="H6" s="372" t="s">
        <v>923</v>
      </c>
    </row>
    <row r="7" spans="3:8">
      <c r="C7" s="370" t="s">
        <v>539</v>
      </c>
      <c r="D7" s="370">
        <v>7663</v>
      </c>
      <c r="E7" s="371">
        <v>45988</v>
      </c>
      <c r="F7" s="370">
        <v>12000</v>
      </c>
      <c r="G7" s="375" t="s">
        <v>1191</v>
      </c>
      <c r="H7" s="370"/>
    </row>
    <row r="8" spans="3:8">
      <c r="C8" s="370" t="s">
        <v>464</v>
      </c>
      <c r="D8" s="370" t="s">
        <v>1192</v>
      </c>
      <c r="E8" s="371">
        <v>45993</v>
      </c>
      <c r="F8" s="370">
        <v>12000</v>
      </c>
      <c r="G8" s="375" t="s">
        <v>1193</v>
      </c>
      <c r="H8" s="370"/>
    </row>
    <row r="9" spans="3:8" ht="29.25">
      <c r="C9" s="370" t="s">
        <v>464</v>
      </c>
      <c r="D9" s="370" t="s">
        <v>1194</v>
      </c>
      <c r="E9" s="371">
        <v>45993</v>
      </c>
      <c r="F9" s="370">
        <v>9000</v>
      </c>
      <c r="G9" s="375" t="s">
        <v>1195</v>
      </c>
      <c r="H9" s="370"/>
    </row>
    <row r="10" spans="3:8" ht="29.25">
      <c r="C10" s="370" t="s">
        <v>464</v>
      </c>
      <c r="D10" s="370" t="s">
        <v>1196</v>
      </c>
      <c r="E10" s="371">
        <v>45993</v>
      </c>
      <c r="F10" s="370">
        <v>10000</v>
      </c>
      <c r="G10" s="375" t="s">
        <v>1195</v>
      </c>
      <c r="H10" s="370"/>
    </row>
    <row r="11" spans="3:8">
      <c r="C11" s="370" t="s">
        <v>535</v>
      </c>
      <c r="D11" s="370"/>
      <c r="E11" s="370"/>
      <c r="F11" s="370"/>
      <c r="G11" s="375"/>
      <c r="H11" s="370"/>
    </row>
    <row r="12" spans="3:8">
      <c r="C12" s="370" t="s">
        <v>540</v>
      </c>
      <c r="D12" s="370">
        <v>9038</v>
      </c>
      <c r="E12" s="371">
        <v>45989</v>
      </c>
      <c r="F12" s="370">
        <v>11238</v>
      </c>
      <c r="G12" s="375" t="s">
        <v>1197</v>
      </c>
      <c r="H12" s="370"/>
    </row>
    <row r="13" spans="3:8">
      <c r="C13" s="370"/>
      <c r="D13" s="370"/>
      <c r="E13" s="370"/>
      <c r="F13" s="370"/>
      <c r="G13" s="375"/>
      <c r="H13" s="370"/>
    </row>
    <row r="14" spans="3:8">
      <c r="C14" s="370"/>
      <c r="D14" s="370"/>
      <c r="E14" s="370"/>
      <c r="F14" s="370"/>
      <c r="G14" s="375"/>
      <c r="H14" s="370"/>
    </row>
    <row r="15" spans="3:8">
      <c r="C15" s="370"/>
      <c r="D15" s="370"/>
      <c r="E15" s="370"/>
      <c r="F15" s="370"/>
      <c r="G15" s="375"/>
      <c r="H15" s="370"/>
    </row>
    <row r="16" spans="3:8">
      <c r="C16" s="370"/>
      <c r="D16" s="370"/>
      <c r="E16" s="370"/>
      <c r="F16" s="370"/>
      <c r="G16" s="375"/>
      <c r="H16" s="370"/>
    </row>
    <row r="17" spans="3:8">
      <c r="C17" s="370"/>
      <c r="D17" s="370"/>
      <c r="E17" s="370"/>
      <c r="F17" s="370"/>
      <c r="G17" s="375"/>
      <c r="H17" s="370"/>
    </row>
    <row r="18" spans="3:8">
      <c r="C18" s="370"/>
      <c r="D18" s="370"/>
      <c r="E18" s="370"/>
      <c r="F18" s="370"/>
      <c r="G18" s="375"/>
      <c r="H18" s="370"/>
    </row>
    <row r="19" spans="3:8">
      <c r="C19" s="370"/>
      <c r="D19" s="370"/>
      <c r="E19" s="370"/>
      <c r="F19" s="370"/>
      <c r="G19" s="375"/>
      <c r="H19" s="370"/>
    </row>
    <row r="20" spans="3:8">
      <c r="C20" s="370"/>
      <c r="D20" s="370"/>
      <c r="E20" s="370"/>
      <c r="F20" s="370"/>
      <c r="G20" s="375"/>
      <c r="H20" s="370"/>
    </row>
    <row r="21" spans="3:8">
      <c r="C21" s="370"/>
      <c r="D21" s="370"/>
      <c r="E21" s="370"/>
      <c r="F21" s="370"/>
      <c r="G21" s="375"/>
      <c r="H21" s="370"/>
    </row>
    <row r="22" spans="3:8">
      <c r="C22" s="370"/>
      <c r="D22" s="370"/>
      <c r="E22" s="370"/>
      <c r="F22" s="370"/>
      <c r="G22" s="375"/>
      <c r="H22" s="370"/>
    </row>
    <row r="23" spans="3:8">
      <c r="C23" s="370"/>
      <c r="D23" s="370"/>
      <c r="E23" s="370"/>
      <c r="F23" s="370"/>
      <c r="G23" s="375"/>
      <c r="H23" s="370"/>
    </row>
    <row r="24" spans="3:8">
      <c r="C24" s="370"/>
      <c r="D24" s="370"/>
      <c r="E24" s="370"/>
      <c r="F24" s="370"/>
      <c r="G24" s="375"/>
      <c r="H24" s="370"/>
    </row>
    <row r="25" spans="3:8">
      <c r="C25" s="370"/>
      <c r="D25" s="370"/>
      <c r="E25" s="370"/>
      <c r="F25" s="370"/>
      <c r="G25" s="375"/>
      <c r="H25" s="370"/>
    </row>
    <row r="26" spans="3:8">
      <c r="C26" s="370"/>
      <c r="D26" s="370"/>
      <c r="E26" s="370"/>
      <c r="F26" s="370"/>
      <c r="G26" s="375"/>
      <c r="H26" s="370"/>
    </row>
    <row r="27" spans="3:8">
      <c r="C27" s="370"/>
      <c r="D27" s="370"/>
      <c r="E27" s="370"/>
      <c r="F27" s="370"/>
      <c r="G27" s="375"/>
      <c r="H27" s="370"/>
    </row>
    <row r="28" spans="3:8">
      <c r="C28" s="370"/>
      <c r="D28" s="370"/>
      <c r="E28" s="370"/>
      <c r="F28" s="370"/>
      <c r="G28" s="375"/>
      <c r="H28" s="370"/>
    </row>
    <row r="29" spans="3:8">
      <c r="C29" s="370"/>
      <c r="D29" s="370"/>
      <c r="E29" s="370"/>
      <c r="F29" s="370"/>
      <c r="G29" s="375"/>
      <c r="H29" s="370"/>
    </row>
    <row r="30" spans="3:8">
      <c r="C30" s="370"/>
      <c r="D30" s="370"/>
      <c r="E30" s="370"/>
      <c r="F30" s="370"/>
      <c r="G30" s="375"/>
      <c r="H30" s="370"/>
    </row>
    <row r="31" spans="3:8">
      <c r="C31" s="370"/>
      <c r="D31" s="370"/>
      <c r="E31" s="370"/>
      <c r="F31" s="370"/>
      <c r="G31" s="375"/>
      <c r="H31" s="3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6" t="s">
        <v>1198</v>
      </c>
      <c r="D5" s="357"/>
      <c r="E5" s="357"/>
      <c r="F5" s="357"/>
      <c r="G5" s="357"/>
      <c r="H5" s="357"/>
      <c r="I5" s="357"/>
      <c r="J5" s="358"/>
      <c r="K5" s="359" t="s">
        <v>1199</v>
      </c>
      <c r="L5" s="360"/>
      <c r="M5" s="360"/>
      <c r="N5" s="360"/>
      <c r="O5" s="361" t="s">
        <v>1200</v>
      </c>
      <c r="P5" s="362"/>
      <c r="Q5" s="363"/>
    </row>
    <row r="6" spans="1:17" s="94" customFormat="1" ht="15.75" customHeight="1">
      <c r="A6" s="88" t="s">
        <v>1201</v>
      </c>
      <c r="B6" s="95" t="s">
        <v>1202</v>
      </c>
      <c r="C6" s="96" t="s">
        <v>869</v>
      </c>
      <c r="D6" s="97" t="s">
        <v>870</v>
      </c>
      <c r="E6" s="96" t="s">
        <v>1203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1204</v>
      </c>
      <c r="M6" s="140" t="s">
        <v>335</v>
      </c>
      <c r="N6" s="141" t="s">
        <v>864</v>
      </c>
      <c r="O6" s="247" t="s">
        <v>907</v>
      </c>
      <c r="P6" s="158"/>
      <c r="Q6" s="194" t="s">
        <v>1205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198</v>
      </c>
      <c r="N84" s="142" t="str">
        <f>IF(SP_SUL!AM82="","*",SP_SUL!AM82)</f>
        <v>ZYU</v>
      </c>
      <c r="O84" s="175">
        <f>SP_SUL!BH82</f>
        <v>2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0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0</v>
      </c>
      <c r="P91" s="91"/>
      <c r="Q91" s="146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0</v>
      </c>
      <c r="P92" s="91"/>
      <c r="Q92" s="146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0</v>
      </c>
      <c r="P93" s="91"/>
      <c r="Q93" s="146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0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2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2</v>
      </c>
      <c r="P99" s="91"/>
      <c r="Q99" s="146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2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0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2</v>
      </c>
      <c r="P103" s="91"/>
      <c r="Q103" s="146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0</v>
      </c>
      <c r="P105" s="91"/>
      <c r="Q105" s="146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0</v>
      </c>
      <c r="P106" s="91"/>
      <c r="Q106" s="146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5">
        <f>IF(SP_SUL!K106="","*",SP_SUL!K106)</f>
        <v>256</v>
      </c>
      <c r="I108" s="133" t="str">
        <f>IF(SP_SUL!O106="","*",SP_SUL!O106)</f>
        <v>*</v>
      </c>
      <c r="J108" s="133">
        <f>IF(SP_SUL!P106="","*",SP_SUL!P106)</f>
        <v>4.1666666666666664E-2</v>
      </c>
      <c r="K108" s="142" t="str">
        <f>IF(SP_SUL!AK106="","*",SP_SUL!AK106)</f>
        <v>ZBV-3</v>
      </c>
      <c r="L108" s="142" t="str">
        <f>IF(SP_SUL!AM106="","*",SP_SUL!AM106)</f>
        <v>ZBV-ZYU</v>
      </c>
      <c r="M108" s="142">
        <f>IF(SP_SUL!AP106="","*",SP_SUL!AP106)</f>
        <v>256</v>
      </c>
      <c r="N108" s="142" t="str">
        <f>IF(SP_SUL!AM106="","*",SP_SUL!AM106)</f>
        <v>ZBV-ZYU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5">
        <f>IF(SP_SUL!K107="","*",SP_SUL!K107)</f>
        <v>240.89</v>
      </c>
      <c r="I109" s="133">
        <f>IF(SP_SUL!O107="","*",SP_SUL!O107)</f>
        <v>0.375</v>
      </c>
      <c r="J109" s="133">
        <f>IF(SP_SUL!P107="","*",SP_SUL!P107)</f>
        <v>8.3333333333333329E-2</v>
      </c>
      <c r="K109" s="142" t="str">
        <f>IF(SP_SUL!AK107="","*",SP_SUL!AK107)</f>
        <v>ZYU1</v>
      </c>
      <c r="L109" s="142" t="str">
        <f>IF(SP_SUL!AM107="","*",SP_SUL!AM107)</f>
        <v>ZDS-ZQB</v>
      </c>
      <c r="M109" s="142">
        <f>IF(SP_SUL!AP107="","*",SP_SUL!AP107)</f>
        <v>240.89</v>
      </c>
      <c r="N109" s="142" t="str">
        <f>IF(SP_SUL!AM107="","*",SP_SUL!AM107)</f>
        <v>ZDS-ZQB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5">
        <f>IF(SP_SUL!K108="","*",SP_SUL!K108)</f>
        <v>225</v>
      </c>
      <c r="I110" s="133">
        <f>IF(SP_SUL!O108="","*",SP_SUL!O108)</f>
        <v>0.39583333333333331</v>
      </c>
      <c r="J110" s="133">
        <f>IF(SP_SUL!P108="","*",SP_SUL!P108)</f>
        <v>6.25E-2</v>
      </c>
      <c r="K110" s="142" t="str">
        <f>IF(SP_SUL!AK108="","*",SP_SUL!AK108)</f>
        <v>ZYU1</v>
      </c>
      <c r="L110" s="142" t="str">
        <f>IF(SP_SUL!AM108="","*",SP_SUL!AM108)</f>
        <v>ZXI-ZVK</v>
      </c>
      <c r="M110" s="142">
        <f>IF(SP_SUL!AP108="","*",SP_SUL!AP108)</f>
        <v>225</v>
      </c>
      <c r="N110" s="142" t="str">
        <f>IF(SP_SUL!AM108="","*",SP_SUL!AM108)</f>
        <v>ZXI-ZVK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5">
        <f>IF(SP_SUL!K109="","*",SP_SUL!K109)</f>
        <v>203.1</v>
      </c>
      <c r="I111" s="133">
        <f>IF(SP_SUL!O109="","*",SP_SUL!O109)</f>
        <v>0.41666666666666669</v>
      </c>
      <c r="J111" s="133">
        <f>IF(SP_SUL!P109="","*",SP_SUL!P109)</f>
        <v>6.25E-2</v>
      </c>
      <c r="K111" s="142" t="str">
        <f>IF(SP_SUL!AK109="","*",SP_SUL!AK109)</f>
        <v>-</v>
      </c>
      <c r="L111" s="142" t="str">
        <f>IF(SP_SUL!AM109="","*",SP_SUL!AM109)</f>
        <v>ZYU</v>
      </c>
      <c r="M111" s="142">
        <f>IF(SP_SUL!AP109="","*",SP_SUL!AP109)</f>
        <v>203.1</v>
      </c>
      <c r="N111" s="142" t="str">
        <f>IF(SP_SUL!AM109="","*",SP_SUL!AM109)</f>
        <v>ZYU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ROBSON (TF-701)</v>
      </c>
      <c r="F112" s="100" t="str">
        <f>IF(SP_SUL!H110="","*",SP_SUL!H110)</f>
        <v>-</v>
      </c>
      <c r="G112" s="100" t="str">
        <f>IF(SP_SUL!M110="","*",SP_SUL!M110)</f>
        <v>ZFY</v>
      </c>
      <c r="H112" s="155">
        <f>IF(SP_SUL!K110="","*",SP_SUL!K110)</f>
        <v>198.1</v>
      </c>
      <c r="I112" s="133">
        <f>IF(SP_SUL!O110="","*",SP_SUL!O110)</f>
        <v>0.41666666666666669</v>
      </c>
      <c r="J112" s="133">
        <f>IF(SP_SUL!P110="","*",SP_SUL!P110)</f>
        <v>6.25E-2</v>
      </c>
      <c r="K112" s="142" t="str">
        <f>IF(SP_SUL!AK110="","*",SP_SUL!AK110)</f>
        <v>-</v>
      </c>
      <c r="L112" s="142" t="str">
        <f>IF(SP_SUL!AM110="","*",SP_SUL!AM110)</f>
        <v>ZFY</v>
      </c>
      <c r="M112" s="142">
        <f>IF(SP_SUL!AP110="","*",SP_SUL!AP110)</f>
        <v>198.1</v>
      </c>
      <c r="N112" s="142" t="str">
        <f>IF(SP_SUL!AM110="","*",SP_SUL!AM110)</f>
        <v>ZFY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5">
        <f>IF(SP_SUL!K111="","*",SP_SUL!K111)</f>
        <v>198.4</v>
      </c>
      <c r="I113" s="133">
        <f>IF(SP_SUL!O111="","*",SP_SUL!O111)</f>
        <v>0.41666666666666669</v>
      </c>
      <c r="J113" s="133">
        <f>IF(SP_SUL!P111="","*",SP_SUL!P111)</f>
        <v>8.3333333333333329E-2</v>
      </c>
      <c r="K113" s="142" t="str">
        <f>IF(SP_SUL!AK111="","*",SP_SUL!AK111)</f>
        <v>-</v>
      </c>
      <c r="L113" s="142" t="str">
        <f>IF(SP_SUL!AM111="","*",SP_SUL!AM111)</f>
        <v>ZYU</v>
      </c>
      <c r="M113" s="142">
        <f>IF(SP_SUL!AP111="","*",SP_SUL!AP111)</f>
        <v>198.4</v>
      </c>
      <c r="N113" s="142" t="str">
        <f>IF(SP_SUL!AM111="","*",SP_SUL!AM111)</f>
        <v>ZYU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5">
        <f>IF(SP_SUL!K113="","*",SP_SUL!K113)</f>
        <v>97.843000000000004</v>
      </c>
      <c r="I115" s="133">
        <f>IF(SP_SUL!O113="","*",SP_SUL!O113)</f>
        <v>0.41666666666666669</v>
      </c>
      <c r="J115" s="133">
        <f>IF(SP_SUL!P113="","*",SP_SUL!P113)</f>
        <v>0.125</v>
      </c>
      <c r="K115" s="142" t="str">
        <f>IF(SP_SUL!AK113="","*",SP_SUL!AK113)</f>
        <v>-</v>
      </c>
      <c r="L115" s="142" t="str">
        <f>IF(SP_SUL!AM113="","*",SP_SUL!AM113)</f>
        <v>ZKW</v>
      </c>
      <c r="M115" s="142">
        <f>IF(SP_SUL!AP113="","*",SP_SUL!AP113)</f>
        <v>97.843000000000004</v>
      </c>
      <c r="N115" s="142" t="str">
        <f>IF(SP_SUL!AM113="","*",SP_SUL!AM113)</f>
        <v>ZKW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>
        <f>IF(SP_SUL!B114="","*",SP_SUL!B114)</f>
        <v>45996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CLEBISON (TP-728)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>
        <f>IF(SP_SUL!B115="","*",SP_SUL!B115)</f>
        <v>45996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ISMAEL(TP-726)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>
        <f>IF(SP_SUL!B116="","*",SP_SUL!B116)</f>
        <v>45996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DANIEL (TP-647)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>
        <f>IF(SP_SUL!B117="","*",SP_SUL!B117)</f>
        <v>45996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CARLOS (TP-722)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5">
        <f>IF(SP_SUL!K118="","*",SP_SUL!K118)</f>
        <v>102</v>
      </c>
      <c r="I120" s="133">
        <f>IF(SP_SUL!O118="","*",SP_SUL!O118)</f>
        <v>0.27083333333333331</v>
      </c>
      <c r="J120" s="133">
        <f>IF(SP_SUL!P118="","*",SP_SUL!P118)</f>
        <v>4.1666666666666664E-2</v>
      </c>
      <c r="K120" s="142" t="str">
        <f>IF(SP_SUL!AK118="","*",SP_SUL!AK118)</f>
        <v>102ZKW2</v>
      </c>
      <c r="L120" s="142" t="str">
        <f>IF(SP_SUL!AM118="","*",SP_SUL!AM118)</f>
        <v>ZKW-ZKE-ZKW</v>
      </c>
      <c r="M120" s="142">
        <f>IF(SP_SUL!AP118="","*",SP_SUL!AP118)</f>
        <v>102</v>
      </c>
      <c r="N120" s="142" t="str">
        <f>IF(SP_SUL!AM118="","*",SP_SUL!AM118)</f>
        <v>ZKW-ZKE-ZKW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5">
        <f>IF(SP_SUL!K119="","*",SP_SUL!K119)</f>
        <v>152.04599999999999</v>
      </c>
      <c r="I121" s="133">
        <f>IF(SP_SUL!O119="","*",SP_SUL!O119)</f>
        <v>0.33333333333333331</v>
      </c>
      <c r="J121" s="133">
        <f>IF(SP_SUL!P119="","*",SP_SUL!P119)</f>
        <v>0.33333333333333331</v>
      </c>
      <c r="K121" s="142" t="str">
        <f>IF(SP_SUL!AK119="","*",SP_SUL!AK119)</f>
        <v>-</v>
      </c>
      <c r="L121" s="142" t="str">
        <f>IF(SP_SUL!AM119="","*",SP_SUL!AM119)</f>
        <v>ZRB-ZEV</v>
      </c>
      <c r="M121" s="142">
        <f>IF(SP_SUL!AP119="","*",SP_SUL!AP119)</f>
        <v>152.04599999999999</v>
      </c>
      <c r="N121" s="142" t="str">
        <f>IF(SP_SUL!AM119="","*",SP_SUL!AM119)</f>
        <v>ZRB-ZEV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5">
        <f>IF(SP_SUL!K120="","*",SP_SUL!K120)</f>
        <v>157.5</v>
      </c>
      <c r="I122" s="133">
        <f>IF(SP_SUL!O120="","*",SP_SUL!O120)</f>
        <v>0.3125</v>
      </c>
      <c r="J122" s="133">
        <f>IF(SP_SUL!P120="","*",SP_SUL!P120)</f>
        <v>6.9444444444444447E-4</v>
      </c>
      <c r="K122" s="142" t="str">
        <f>IF(SP_SUL!AK120="","*",SP_SUL!AK120)</f>
        <v>K67ZEV2</v>
      </c>
      <c r="L122" s="142" t="str">
        <f>IF(SP_SUL!AM120="","*",SP_SUL!AM120)</f>
        <v>ZEJ-ZEV</v>
      </c>
      <c r="M122" s="142">
        <f>IF(SP_SUL!AP120="","*",SP_SUL!AP120)</f>
        <v>157.5</v>
      </c>
      <c r="N122" s="142" t="str">
        <f>IF(SP_SUL!AM120="","*",SP_SUL!AM120)</f>
        <v>ZEJ-ZEV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5">
        <f>IF(SP_SUL!K121="","*",SP_SUL!K121)</f>
        <v>156.9</v>
      </c>
      <c r="I123" s="133">
        <f>IF(SP_SUL!O121="","*",SP_SUL!O121)</f>
        <v>0.29166666666666669</v>
      </c>
      <c r="J123" s="133">
        <f>IF(SP_SUL!P121="","*",SP_SUL!P121)</f>
        <v>6.9444444444444447E-4</v>
      </c>
      <c r="K123" s="142" t="str">
        <f>IF(SP_SUL!AK121="","*",SP_SUL!AK121)</f>
        <v>ZEM1</v>
      </c>
      <c r="L123" s="142" t="str">
        <f>IF(SP_SUL!AM121="","*",SP_SUL!AM121)</f>
        <v>ZEJ-ZEV</v>
      </c>
      <c r="M123" s="142">
        <f>IF(SP_SUL!AP121="","*",SP_SUL!AP121)</f>
        <v>156.9</v>
      </c>
      <c r="N123" s="142" t="str">
        <f>IF(SP_SUL!AM121="","*",SP_SUL!AM121)</f>
        <v>ZEJ-ZEV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5">
        <f>IF(SP_SUL!K122="","*",SP_SUL!K122)</f>
        <v>153.1</v>
      </c>
      <c r="I124" s="133">
        <f>IF(SP_SUL!O122="","*",SP_SUL!O122)</f>
        <v>0.30555555555555558</v>
      </c>
      <c r="J124" s="133">
        <f>IF(SP_SUL!P122="","*",SP_SUL!P122)</f>
        <v>6.9444444444444447E-4</v>
      </c>
      <c r="K124" s="142" t="str">
        <f>IF(SP_SUL!AK122="","*",SP_SUL!AK122)</f>
        <v>ZEM1</v>
      </c>
      <c r="L124" s="142" t="str">
        <f>IF(SP_SUL!AM122="","*",SP_SUL!AM122)</f>
        <v>ZRB-ZEV</v>
      </c>
      <c r="M124" s="142">
        <f>IF(SP_SUL!AP122="","*",SP_SUL!AP122)</f>
        <v>153.1</v>
      </c>
      <c r="N124" s="142" t="str">
        <f>IF(SP_SUL!AM122="","*",SP_SUL!AM122)</f>
        <v>ZRB-ZEV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5">
        <f>IF(SP_SUL!K124="","*",SP_SUL!K124)</f>
        <v>95</v>
      </c>
      <c r="I126" s="133">
        <f>IF(SP_SUL!O124="","*",SP_SUL!O124)</f>
        <v>0.41666666666666669</v>
      </c>
      <c r="J126" s="133">
        <f>IF(SP_SUL!P124="","*",SP_SUL!P124)</f>
        <v>6.25E-2</v>
      </c>
      <c r="K126" s="142" t="str">
        <f>IF(SP_SUL!AK124="","*",SP_SUL!AK124)</f>
        <v>-</v>
      </c>
      <c r="L126" s="142" t="str">
        <f>IF(SP_SUL!AM124="","*",SP_SUL!AM124)</f>
        <v>ZWU-ZDC</v>
      </c>
      <c r="M126" s="142">
        <f>IF(SP_SUL!AP124="","*",SP_SUL!AP124)</f>
        <v>95</v>
      </c>
      <c r="N126" s="142" t="str">
        <f>IF(SP_SUL!AM124="","*",SP_SUL!AM124)</f>
        <v>ZWU-ZDC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5">
        <f>IF(SP_SUL!K125="","*",SP_SUL!K125)</f>
        <v>102</v>
      </c>
      <c r="I127" s="133">
        <f>IF(SP_SUL!O125="","*",SP_SUL!O125)</f>
        <v>0.33333333333333331</v>
      </c>
      <c r="J127" s="133">
        <f>IF(SP_SUL!P125="","*",SP_SUL!P125)</f>
        <v>0.20833333333333334</v>
      </c>
      <c r="K127" s="142" t="str">
        <f>IF(SP_SUL!AK125="","*",SP_SUL!AK125)</f>
        <v>-</v>
      </c>
      <c r="L127" s="142" t="str">
        <f>IF(SP_SUL!AM125="","*",SP_SUL!AM125)</f>
        <v>105-ZGP</v>
      </c>
      <c r="M127" s="142">
        <f>IF(SP_SUL!AP125="","*",SP_SUL!AP125)</f>
        <v>102</v>
      </c>
      <c r="N127" s="142" t="str">
        <f>IF(SP_SUL!AM125="","*",SP_SUL!AM125)</f>
        <v>105-ZGP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5">
        <f>IF(SP_SUL!K126="","*",SP_SUL!K126)</f>
        <v>103.7</v>
      </c>
      <c r="I128" s="133">
        <f>IF(SP_SUL!O126="","*",SP_SUL!O126)</f>
        <v>0.30555555555555558</v>
      </c>
      <c r="J128" s="133">
        <f>IF(SP_SUL!P126="","*",SP_SUL!P126)</f>
        <v>6.9444444444444447E-4</v>
      </c>
      <c r="K128" s="142" t="str">
        <f>IF(SP_SUL!AK126="","*",SP_SUL!AK126)</f>
        <v>ZPT1051</v>
      </c>
      <c r="L128" s="142" t="str">
        <f>IF(SP_SUL!AM126="","*",SP_SUL!AM126)</f>
        <v>105-ZGP</v>
      </c>
      <c r="M128" s="142">
        <f>IF(SP_SUL!AP126="","*",SP_SUL!AP126)</f>
        <v>103.7</v>
      </c>
      <c r="N128" s="142" t="str">
        <f>IF(SP_SUL!AM126="","*",SP_SUL!AM126)</f>
        <v>105-ZGP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5">
        <f>IF(SP_SUL!K127="","*",SP_SUL!K127)</f>
        <v>104.3</v>
      </c>
      <c r="I129" s="133">
        <f>IF(SP_SUL!O127="","*",SP_SUL!O127)</f>
        <v>0.3125</v>
      </c>
      <c r="J129" s="133">
        <f>IF(SP_SUL!P127="","*",SP_SUL!P127)</f>
        <v>6.9444444444444447E-4</v>
      </c>
      <c r="K129" s="142" t="str">
        <f>IF(SP_SUL!AK127="","*",SP_SUL!AK127)</f>
        <v>ZPT1051</v>
      </c>
      <c r="L129" s="142" t="str">
        <f>IF(SP_SUL!AM127="","*",SP_SUL!AM127)</f>
        <v>105-ZGP</v>
      </c>
      <c r="M129" s="142">
        <f>IF(SP_SUL!AP127="","*",SP_SUL!AP127)</f>
        <v>104.3</v>
      </c>
      <c r="N129" s="142" t="str">
        <f>IF(SP_SUL!AM127="","*",SP_SUL!AM127)</f>
        <v>105-ZGP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5">
        <f>IF(SP_SUL!K128="","*",SP_SUL!K128)</f>
        <v>115.5</v>
      </c>
      <c r="I130" s="133">
        <f>IF(SP_SUL!O128="","*",SP_SUL!O128)</f>
        <v>0.45833333333333331</v>
      </c>
      <c r="J130" s="133">
        <f>IF(SP_SUL!P128="","*",SP_SUL!P128)</f>
        <v>8.3333333333333329E-2</v>
      </c>
      <c r="K130" s="142" t="str">
        <f>IF(SP_SUL!AK128="","*",SP_SUL!AK128)</f>
        <v>-</v>
      </c>
      <c r="L130" s="142" t="str">
        <f>IF(SP_SUL!AM128="","*",SP_SUL!AM128)</f>
        <v>ZGM-109</v>
      </c>
      <c r="M130" s="142">
        <f>IF(SP_SUL!AP128="","*",SP_SUL!AP128)</f>
        <v>115.5</v>
      </c>
      <c r="N130" s="142" t="str">
        <f>IF(SP_SUL!AM128="","*",SP_SUL!AM128)</f>
        <v>ZGM-109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5">
        <f>IF(SP_SUL!K129="","*",SP_SUL!K129)</f>
        <v>125</v>
      </c>
      <c r="I131" s="133">
        <f>IF(SP_SUL!O129="","*",SP_SUL!O129)</f>
        <v>0.375</v>
      </c>
      <c r="J131" s="133">
        <f>IF(SP_SUL!P129="","*",SP_SUL!P129)</f>
        <v>4.1666666666666664E-2</v>
      </c>
      <c r="K131" s="142" t="str">
        <f>IF(SP_SUL!AK129="","*",SP_SUL!AK129)</f>
        <v>IAAS29</v>
      </c>
      <c r="L131" s="142" t="str">
        <f>IF(SP_SUL!AM129="","*",SP_SUL!AM129)</f>
        <v>ZPG-ZPT</v>
      </c>
      <c r="M131" s="142">
        <f>IF(SP_SUL!AP129="","*",SP_SUL!AP129)</f>
        <v>125</v>
      </c>
      <c r="N131" s="142" t="str">
        <f>IF(SP_SUL!AM129="","*",SP_SUL!AM129)</f>
        <v>ZPG-ZPT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1205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4"/>
      <c r="B1" s="365"/>
      <c r="C1" s="366"/>
      <c r="L1" s="102"/>
      <c r="M1" s="125"/>
      <c r="N1" s="269"/>
      <c r="O1" s="269"/>
      <c r="P1" s="171"/>
      <c r="Q1" s="367" t="s">
        <v>917</v>
      </c>
      <c r="R1" s="368"/>
      <c r="U1" s="103"/>
      <c r="V1" s="369" t="s">
        <v>1206</v>
      </c>
      <c r="W1" s="369"/>
      <c r="X1" s="369"/>
      <c r="Y1" s="105"/>
    </row>
    <row r="2" spans="1:25" s="101" customFormat="1" ht="11.25" customHeight="1">
      <c r="A2" s="106" t="s">
        <v>1207</v>
      </c>
      <c r="B2" s="106" t="s">
        <v>1202</v>
      </c>
      <c r="C2" s="106" t="s">
        <v>313</v>
      </c>
      <c r="D2" s="107" t="s">
        <v>869</v>
      </c>
      <c r="E2" s="107" t="s">
        <v>870</v>
      </c>
      <c r="F2" s="107" t="s">
        <v>1201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1208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*</v>
      </c>
      <c r="L77" s="111" t="str">
        <f>IF(SP_SUL!N79="","*",SP_SUL!N79)</f>
        <v>*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*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1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Oportunidade</v>
      </c>
      <c r="C104" s="110" t="str">
        <f>IF(SP_SUL!Z106="","*",SP_SUL!Z106)</f>
        <v>*</v>
      </c>
      <c r="D104" s="111" t="str">
        <f>IF(SP_SUL!S106="","*",SP_SUL!S106)</f>
        <v>SP SUL</v>
      </c>
      <c r="E104" s="111" t="str">
        <f>IF(SP_SUL!T106="","*",SP_SUL!T106)</f>
        <v>ZBV-ZKE</v>
      </c>
      <c r="F104" s="111">
        <f>IF(SP_SUL!B106="","*",SP_SUL!B106)</f>
        <v>45996</v>
      </c>
      <c r="G104" s="111" t="str">
        <f>IF(SP_SUL!D106="","*",SP_SUL!D106)</f>
        <v>N59</v>
      </c>
      <c r="H104" s="111" t="str">
        <f>IF(SP_SUL!F106="","*",SP_SUL!F106)</f>
        <v>DESLOCAMENTO</v>
      </c>
      <c r="I104" s="111" t="str">
        <f>IF(SP_SUL!H106="","*",SP_SUL!H106)</f>
        <v>ZBV-3</v>
      </c>
      <c r="J104" s="111" t="str">
        <f>IF(SP_SUL!I106="","*",SP_SUL!I106)</f>
        <v>ZYU-1</v>
      </c>
      <c r="K104" s="111" t="str">
        <f>IF(SP_SUL!M106="","*",SP_SUL!M106)</f>
        <v>ZBV-ZYU</v>
      </c>
      <c r="L104" s="111" t="str">
        <f>IF(SP_SUL!N106="","*",SP_SUL!N106)</f>
        <v>ZQBZBL</v>
      </c>
      <c r="M104" s="112">
        <f>IF(SP_SUL!J106="","*",SP_SUL!J106)</f>
        <v>56</v>
      </c>
      <c r="N104" s="271">
        <f>IF(SP_SUL!K106="","*",SP_SUL!K106)</f>
        <v>256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>
        <f>IF(SP_SUL!P106="","*",SP_SUL!P106)</f>
        <v>4.1666666666666664E-2</v>
      </c>
      <c r="S104" s="111" t="str">
        <f>IF(SP_SUL!Q106="","*",CONCATENATE(SP_SUL!Q106," ",SP_SUL!R106))</f>
        <v>1 BINÁRIO</v>
      </c>
      <c r="T104" s="111" t="str">
        <f>IF(SP_SUL!V106="","*",SP_SUL!V106)</f>
        <v>PCM Via</v>
      </c>
      <c r="U104" s="111" t="str">
        <f>IF(SP_SUL!W106="","*",SP_SUL!W106)</f>
        <v>Deslocamento da locomotiva 9272 de ZBV para ZYU (W59)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Oportunidade</v>
      </c>
      <c r="C105" s="110" t="str">
        <f>IF(SP_SUL!Z107="","*",SP_SUL!Z107)</f>
        <v>*</v>
      </c>
      <c r="D105" s="111" t="str">
        <f>IF(SP_SUL!S107="","*",SP_SUL!S107)</f>
        <v>SP SUL</v>
      </c>
      <c r="E105" s="111" t="str">
        <f>IF(SP_SUL!T107="","*",SP_SUL!T107)</f>
        <v>ZBV-ZKE</v>
      </c>
      <c r="F105" s="111">
        <f>IF(SP_SUL!B107="","*",SP_SUL!B107)</f>
        <v>45996</v>
      </c>
      <c r="G105" s="111" t="str">
        <f>IF(SP_SUL!D107="","*",SP_SUL!D107)</f>
        <v>W59</v>
      </c>
      <c r="H105" s="111" t="str">
        <f>IF(SP_SUL!F107="","*",SP_SUL!F107)</f>
        <v>OUTRAS ATIVIDADES</v>
      </c>
      <c r="I105" s="111" t="str">
        <f>IF(SP_SUL!H107="","*",SP_SUL!H107)</f>
        <v>ZYU1</v>
      </c>
      <c r="J105" s="111" t="str">
        <f>IF(SP_SUL!I107="","*",SP_SUL!I107)</f>
        <v>ZYU1</v>
      </c>
      <c r="K105" s="111" t="str">
        <f>IF(SP_SUL!M107="","*",SP_SUL!M107)</f>
        <v>ZDS-ZQB</v>
      </c>
      <c r="L105" s="111" t="str">
        <f>IF(SP_SUL!N107="","*",SP_SUL!N107)</f>
        <v>ZDS2481</v>
      </c>
      <c r="M105" s="112">
        <f>IF(SP_SUL!J107="","*",SP_SUL!J107)</f>
        <v>49</v>
      </c>
      <c r="N105" s="271">
        <f>IF(SP_SUL!K107="","*",SP_SUL!K107)</f>
        <v>240.89</v>
      </c>
      <c r="O105" s="271">
        <f>IF(SP_SUL!L107="","*",SP_SUL!L107)</f>
        <v>198.4</v>
      </c>
      <c r="P105" s="112"/>
      <c r="Q105" s="129">
        <f>IF(SP_SUL!O107="","*",SP_SUL!O107)</f>
        <v>0.375</v>
      </c>
      <c r="R105" s="129">
        <f>IF(SP_SUL!P107="","*",SP_SUL!P107)</f>
        <v>8.3333333333333329E-2</v>
      </c>
      <c r="S105" s="111" t="str">
        <f>IF(SP_SUL!Q107="","*",CONCATENATE(SP_SUL!Q107," ",SP_SUL!R107))</f>
        <v>1 BINÁRIO</v>
      </c>
      <c r="T105" s="111" t="str">
        <f>IF(SP_SUL!V107="","*",SP_SUL!V107)</f>
        <v>Jonas</v>
      </c>
      <c r="U105" s="111" t="str">
        <f>IF(SP_SUL!W107="","*",SP_SUL!W107)</f>
        <v>Descarga de meia chave / Locomotiva Avariada</v>
      </c>
      <c r="V105" s="113">
        <f ca="1">_xlfn.XLOOKUP(G105&amp;$V$2,BS_CONTROLE[CHAVE],BS_CONTROLE[Quantidade_11],"-")</f>
        <v>0</v>
      </c>
      <c r="W105" s="113">
        <f ca="1">_xlfn.XLOOKUP(G105&amp;$W$2,BS_CONTROLE[CHAVE],BS_CONTROLE[Quantidade_11],"-")</f>
        <v>0</v>
      </c>
      <c r="X105" s="113">
        <f ca="1">_xlfn.XLOOKUP(G105&amp;$X$2,BS_CONTROLE[CHAVE],BS_CONTROLE[Quantidade_11],"-")</f>
        <v>0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Oportunidade</v>
      </c>
      <c r="C106" s="110" t="str">
        <f>IF(SP_SUL!Z108="","*",SP_SUL!Z108)</f>
        <v>*</v>
      </c>
      <c r="D106" s="111" t="str">
        <f>IF(SP_SUL!S108="","*",SP_SUL!S108)</f>
        <v>SP SUL</v>
      </c>
      <c r="E106" s="111" t="str">
        <f>IF(SP_SUL!T108="","*",SP_SUL!T108)</f>
        <v>ZBV-ZKE</v>
      </c>
      <c r="F106" s="111">
        <f>IF(SP_SUL!B108="","*",SP_SUL!B108)</f>
        <v>45996</v>
      </c>
      <c r="G106" s="111" t="str">
        <f>IF(SP_SUL!D108="","*",SP_SUL!D108)</f>
        <v>V89</v>
      </c>
      <c r="H106" s="111" t="str">
        <f>IF(SP_SUL!F108="","*",SP_SUL!F108)</f>
        <v>MECANIZAÇÃO - SOCADORA</v>
      </c>
      <c r="I106" s="111" t="str">
        <f>IF(SP_SUL!H108="","*",SP_SUL!H108)</f>
        <v>ZYU1</v>
      </c>
      <c r="J106" s="111" t="str">
        <f>IF(SP_SUL!I108="","*",SP_SUL!I108)</f>
        <v>ZYU1</v>
      </c>
      <c r="K106" s="111" t="str">
        <f>IF(SP_SUL!M108="","*",SP_SUL!M108)</f>
        <v>ZXI-ZVK</v>
      </c>
      <c r="L106" s="111" t="str">
        <f>IF(SP_SUL!N108="","*",SP_SUL!N108)</f>
        <v>224ZIC1</v>
      </c>
      <c r="M106" s="112">
        <f>IF(SP_SUL!J108="","*",SP_SUL!J108)</f>
        <v>49</v>
      </c>
      <c r="N106" s="271">
        <f>IF(SP_SUL!K108="","*",SP_SUL!K108)</f>
        <v>225</v>
      </c>
      <c r="O106" s="271">
        <f>IF(SP_SUL!L108="","*",SP_SUL!L108)</f>
        <v>224</v>
      </c>
      <c r="P106" s="112"/>
      <c r="Q106" s="129">
        <f>IF(SP_SUL!O108="","*",SP_SUL!O108)</f>
        <v>0.39583333333333331</v>
      </c>
      <c r="R106" s="129">
        <f>IF(SP_SUL!P108="","*",SP_SUL!P108)</f>
        <v>6.25E-2</v>
      </c>
      <c r="S106" s="111" t="str">
        <f>IF(SP_SUL!Q108="","*",CONCATENATE(SP_SUL!Q108," ",SP_SUL!R108))</f>
        <v>480 M</v>
      </c>
      <c r="T106" s="111" t="str">
        <f>IF(SP_SUL!V108="","*",SP_SUL!V108)</f>
        <v>Saulo</v>
      </c>
      <c r="U106" s="111" t="str">
        <f>IF(SP_SUL!W108="","*",SP_SUL!W108)</f>
        <v>Serviços de socaria mecanizada</v>
      </c>
      <c r="V106" s="113">
        <f ca="1">_xlfn.XLOOKUP(G106&amp;$V$2,BS_CONTROLE[CHAVE],BS_CONTROLE[Quantidade_11],"-")</f>
        <v>0</v>
      </c>
      <c r="W106" s="113">
        <f ca="1">_xlfn.XLOOKUP(G106&amp;$W$2,BS_CONTROLE[CHAVE],BS_CONTROLE[Quantidade_11],"-")</f>
        <v>0</v>
      </c>
      <c r="X106" s="113">
        <f ca="1">_xlfn.XLOOKUP(G106&amp;$X$2,BS_CONTROLE[CHAVE],BS_CONTROLE[Quantidade_11],"-")</f>
        <v>0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Oportunidade</v>
      </c>
      <c r="C107" s="110" t="str">
        <f>IF(SP_SUL!Z109="","*",SP_SUL!Z109)</f>
        <v>*</v>
      </c>
      <c r="D107" s="111" t="str">
        <f>IF(SP_SUL!S109="","*",SP_SUL!S109)</f>
        <v>SP SUL</v>
      </c>
      <c r="E107" s="111" t="str">
        <f>IF(SP_SUL!T109="","*",SP_SUL!T109)</f>
        <v>ZBV-ZKE</v>
      </c>
      <c r="F107" s="111">
        <f>IF(SP_SUL!B109="","*",SP_SUL!B109)</f>
        <v>45996</v>
      </c>
      <c r="G107" s="111" t="str">
        <f>IF(SP_SUL!D109="","*",SP_SUL!D109)</f>
        <v>EDSON (TP-780)</v>
      </c>
      <c r="H107" s="111" t="str">
        <f>IF(SP_SUL!F109="","*",SP_SUL!F109)</f>
        <v>PDM - SUBSTITUIÇÃO - DORMENTE</v>
      </c>
      <c r="I107" s="111" t="str">
        <f>IF(SP_SUL!H109="","*",SP_SUL!H109)</f>
        <v>-</v>
      </c>
      <c r="J107" s="111" t="str">
        <f>IF(SP_SUL!I109="","*",SP_SUL!I109)</f>
        <v>-</v>
      </c>
      <c r="K107" s="111" t="str">
        <f>IF(SP_SUL!M109="","*",SP_SUL!M109)</f>
        <v>ZYU</v>
      </c>
      <c r="L107" s="111" t="str">
        <f>IF(SP_SUL!N109="","*",SP_SUL!N109)</f>
        <v>ZYU1</v>
      </c>
      <c r="M107" s="112">
        <f>IF(SP_SUL!J109="","*",SP_SUL!J109)</f>
        <v>49</v>
      </c>
      <c r="N107" s="271">
        <f>IF(SP_SUL!K109="","*",SP_SUL!K109)</f>
        <v>203.1</v>
      </c>
      <c r="O107" s="271" t="str">
        <f>IF(SP_SUL!L109="","*",SP_SUL!L109)</f>
        <v>-</v>
      </c>
      <c r="P107" s="112"/>
      <c r="Q107" s="129">
        <f>IF(SP_SUL!O109="","*",SP_SUL!O109)</f>
        <v>0.41666666666666669</v>
      </c>
      <c r="R107" s="129">
        <f>IF(SP_SUL!P109="","*",SP_SUL!P109)</f>
        <v>6.25E-2</v>
      </c>
      <c r="S107" s="111" t="str">
        <f>IF(SP_SUL!Q109="","*",CONCATENATE(SP_SUL!Q109," ",SP_SUL!R109))</f>
        <v>15 Nº DE DORMENTES</v>
      </c>
      <c r="T107" s="111" t="str">
        <f>IF(SP_SUL!V109="","*",SP_SUL!V109)</f>
        <v>Jonas</v>
      </c>
      <c r="U107" s="111" t="str">
        <f>IF(SP_SUL!W109="","*",SP_SUL!W109)</f>
        <v>Substituição de dormentes</v>
      </c>
      <c r="V107" s="113">
        <f ca="1">_xlfn.XLOOKUP(G107&amp;$V$2,BS_CONTROLE[CHAVE],BS_CONTROLE[Quantidade_11],"-")</f>
        <v>1</v>
      </c>
      <c r="W107" s="113">
        <f ca="1">_xlfn.XLOOKUP(G107&amp;$W$2,BS_CONTROLE[CHAVE],BS_CONTROLE[Quantidade_11],"-")</f>
        <v>0</v>
      </c>
      <c r="X107" s="113">
        <f ca="1">_xlfn.XLOOKUP(G107&amp;$X$2,BS_CONTROLE[CHAVE],BS_CONTROLE[Quantidade_11],"-")</f>
        <v>0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Oportunidade</v>
      </c>
      <c r="C108" s="110" t="str">
        <f>IF(SP_SUL!Z110="","*",SP_SUL!Z110)</f>
        <v>*</v>
      </c>
      <c r="D108" s="111" t="str">
        <f>IF(SP_SUL!S110="","*",SP_SUL!S110)</f>
        <v>SP SUL</v>
      </c>
      <c r="E108" s="111" t="str">
        <f>IF(SP_SUL!T110="","*",SP_SUL!T110)</f>
        <v>ZBV-ZKE</v>
      </c>
      <c r="F108" s="111" t="str">
        <f>IF(SP_SUL!B110="","*",SP_SUL!B110)</f>
        <v>*</v>
      </c>
      <c r="G108" s="111" t="str">
        <f>IF(SP_SUL!D110="","*",SP_SUL!D110)</f>
        <v>ROBSON (TF-701)</v>
      </c>
      <c r="H108" s="111" t="str">
        <f>IF(SP_SUL!F110="","*",SP_SUL!F110)</f>
        <v>PDM - SUBSTITUIÇÃO - TRILHO</v>
      </c>
      <c r="I108" s="111" t="str">
        <f>IF(SP_SUL!H110="","*",SP_SUL!H110)</f>
        <v>-</v>
      </c>
      <c r="J108" s="111" t="str">
        <f>IF(SP_SUL!I110="","*",SP_SUL!I110)</f>
        <v>-</v>
      </c>
      <c r="K108" s="111" t="str">
        <f>IF(SP_SUL!M110="","*",SP_SUL!M110)</f>
        <v>ZFY</v>
      </c>
      <c r="L108" s="111" t="str">
        <f>IF(SP_SUL!N110="","*",SP_SUL!N110)</f>
        <v>ZFY1981</v>
      </c>
      <c r="M108" s="112">
        <f>IF(SP_SUL!J110="","*",SP_SUL!J110)</f>
        <v>49</v>
      </c>
      <c r="N108" s="271">
        <f>IF(SP_SUL!K110="","*",SP_SUL!K110)</f>
        <v>198.1</v>
      </c>
      <c r="O108" s="271" t="str">
        <f>IF(SP_SUL!L110="","*",SP_SUL!L110)</f>
        <v>-</v>
      </c>
      <c r="P108" s="112"/>
      <c r="Q108" s="129">
        <f>IF(SP_SUL!O110="","*",SP_SUL!O110)</f>
        <v>0.41666666666666669</v>
      </c>
      <c r="R108" s="129">
        <f>IF(SP_SUL!P110="","*",SP_SUL!P110)</f>
        <v>6.25E-2</v>
      </c>
      <c r="S108" s="111" t="str">
        <f>IF(SP_SUL!Q110="","*",CONCATENATE(SP_SUL!Q110," ",SP_SUL!R110))</f>
        <v>15 M</v>
      </c>
      <c r="T108" s="111" t="str">
        <f>IF(SP_SUL!V110="","*",SP_SUL!V110)</f>
        <v>Jonas</v>
      </c>
      <c r="U108" s="111" t="str">
        <f>IF(SP_SUL!W110="","*",SP_SUL!W110)</f>
        <v>Substituição de dormentes</v>
      </c>
      <c r="V108" s="113">
        <f ca="1">_xlfn.XLOOKUP(G108&amp;$V$2,BS_CONTROLE[CHAVE],BS_CONTROLE[Quantidade_11],"-")</f>
        <v>0</v>
      </c>
      <c r="W108" s="113">
        <f ca="1">_xlfn.XLOOKUP(G108&amp;$W$2,BS_CONTROLE[CHAVE],BS_CONTROLE[Quantidade_11],"-")</f>
        <v>0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SP SUL</v>
      </c>
      <c r="E109" s="111" t="str">
        <f>IF(SP_SUL!T111="","*",SP_SUL!T111)</f>
        <v>ZBV-ZKE</v>
      </c>
      <c r="F109" s="111" t="str">
        <f>IF(SP_SUL!B111="","*",SP_SUL!B111)</f>
        <v>*</v>
      </c>
      <c r="G109" s="111" t="str">
        <f>IF(SP_SUL!D111="","*",SP_SUL!D111)</f>
        <v xml:space="preserve">TURMA FIXA VIA </v>
      </c>
      <c r="H109" s="111" t="str">
        <f>IF(SP_SUL!F111="","*",SP_SUL!F111)</f>
        <v>PDM - AMV - MEIA CHAVE</v>
      </c>
      <c r="I109" s="111" t="str">
        <f>IF(SP_SUL!H111="","*",SP_SUL!H111)</f>
        <v>-</v>
      </c>
      <c r="J109" s="111" t="str">
        <f>IF(SP_SUL!I111="","*",SP_SUL!I111)</f>
        <v>-</v>
      </c>
      <c r="K109" s="111" t="str">
        <f>IF(SP_SUL!M111="","*",SP_SUL!M111)</f>
        <v>ZYU</v>
      </c>
      <c r="L109" s="111" t="str">
        <f>IF(SP_SUL!N111="","*",SP_SUL!N111)</f>
        <v>198ZYU2</v>
      </c>
      <c r="M109" s="112">
        <f>IF(SP_SUL!J111="","*",SP_SUL!J111)</f>
        <v>56</v>
      </c>
      <c r="N109" s="271">
        <f>IF(SP_SUL!K111="","*",SP_SUL!K111)</f>
        <v>198.4</v>
      </c>
      <c r="O109" s="271" t="str">
        <f>IF(SP_SUL!L111="","*",SP_SUL!L111)</f>
        <v>-</v>
      </c>
      <c r="P109" s="112"/>
      <c r="Q109" s="129">
        <f>IF(SP_SUL!O111="","*",SP_SUL!O111)</f>
        <v>0.41666666666666669</v>
      </c>
      <c r="R109" s="129">
        <f>IF(SP_SUL!P111="","*",SP_SUL!P111)</f>
        <v>8.3333333333333329E-2</v>
      </c>
      <c r="S109" s="111" t="str">
        <f>IF(SP_SUL!Q111="","*",CONCATENATE(SP_SUL!Q111," ",SP_SUL!R111))</f>
        <v>1 Nº DE PEÇAS</v>
      </c>
      <c r="T109" s="111" t="str">
        <f>IF(SP_SUL!V111="","*",SP_SUL!V111)</f>
        <v>Jonas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Contrato</v>
      </c>
      <c r="C111" s="110" t="str">
        <f>IF(SP_SUL!Z113="","*",SP_SUL!Z113)</f>
        <v>*</v>
      </c>
      <c r="D111" s="111" t="str">
        <f>IF(SP_SUL!S113="","*",SP_SUL!S113)</f>
        <v>SP SUL</v>
      </c>
      <c r="E111" s="111" t="str">
        <f>IF(SP_SUL!T113="","*",SP_SUL!T113)</f>
        <v>ZKE-ZEV</v>
      </c>
      <c r="F111" s="111">
        <f>IF(SP_SUL!B113="","*",SP_SUL!B113)</f>
        <v>45996</v>
      </c>
      <c r="G111" s="111" t="str">
        <f>IF(SP_SUL!D113="","*",SP_SUL!D113)</f>
        <v>SUPER ZWW</v>
      </c>
      <c r="H111" s="111" t="str">
        <f>IF(SP_SUL!F113="","*",SP_SUL!F113)</f>
        <v>BLOCO</v>
      </c>
      <c r="I111" s="111" t="str">
        <f>IF(SP_SUL!H113="","*",SP_SUL!H113)</f>
        <v>-</v>
      </c>
      <c r="J111" s="111" t="str">
        <f>IF(SP_SUL!I113="","*",SP_SUL!I113)</f>
        <v>-</v>
      </c>
      <c r="K111" s="111" t="str">
        <f>IF(SP_SUL!M113="","*",SP_SUL!M113)</f>
        <v>ZKW</v>
      </c>
      <c r="L111" s="111" t="str">
        <f>IF(SP_SUL!N113="","*",SP_SUL!N113)</f>
        <v>ZKWZLU</v>
      </c>
      <c r="M111" s="112">
        <f>IF(SP_SUL!J113="","*",SP_SUL!J113)</f>
        <v>55</v>
      </c>
      <c r="N111" s="271">
        <f>IF(SP_SUL!K113="","*",SP_SUL!K113)</f>
        <v>97.843000000000004</v>
      </c>
      <c r="O111" s="271">
        <f>IF(SP_SUL!L113="","*",SP_SUL!L113)</f>
        <v>108.22</v>
      </c>
      <c r="P111" s="112"/>
      <c r="Q111" s="129">
        <f>IF(SP_SUL!O113="","*",SP_SUL!O113)</f>
        <v>0.41666666666666669</v>
      </c>
      <c r="R111" s="129">
        <f>IF(SP_SUL!P113="","*",SP_SUL!P113)</f>
        <v>0.125</v>
      </c>
      <c r="S111" s="111" t="str">
        <f>IF(SP_SUL!Q113="","*",CONCATENATE(SP_SUL!Q113," ",SP_SUL!R113))</f>
        <v>1 BINÁRIO</v>
      </c>
      <c r="T111" s="111" t="str">
        <f>IF(SP_SUL!V113="","*",SP_SUL!V113)</f>
        <v>Felipe</v>
      </c>
      <c r="U111" s="111" t="str">
        <f>IF(SP_SUL!W113="","*",SP_SUL!W113)</f>
        <v>Bloco Solda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>
        <f ca="1">_xlfn.XLOOKUP(G111&amp;$X$2,BS_CONTROLE[CHAVE],BS_CONTROLE[Quantidade_11],"-")</f>
        <v>1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>
        <f>IF(SP_SUL!B114="","*",SP_SUL!B114)</f>
        <v>45996</v>
      </c>
      <c r="G112" s="111" t="str">
        <f>IF(SP_SUL!D114="","*",SP_SUL!D114)</f>
        <v>CLEBISON (TP-728)</v>
      </c>
      <c r="H112" s="111" t="str">
        <f>IF(SP_SUL!F114="","*",SP_SUL!F114)</f>
        <v>PDM - SOLDA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>
        <f ca="1">_xlfn.XLOOKUP(G112&amp;$X$2,BS_CONTROLE[CHAVE],BS_CONTROLE[Quantidade_11],"-")</f>
        <v>2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>
        <f>IF(SP_SUL!B115="","*",SP_SUL!B115)</f>
        <v>45996</v>
      </c>
      <c r="G113" s="111" t="str">
        <f>IF(SP_SUL!D115="","*",SP_SUL!D115)</f>
        <v>ISMAEL(TP-726)</v>
      </c>
      <c r="H113" s="111" t="str">
        <f>IF(SP_SUL!F115="","*",SP_SUL!F115)</f>
        <v>PDM - SOLDA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>
        <f ca="1">_xlfn.XLOOKUP(G113&amp;$X$2,BS_CONTROLE[CHAVE],BS_CONTROLE[Quantidade_11],"-")</f>
        <v>1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>
        <f>IF(SP_SUL!B116="","*",SP_SUL!B116)</f>
        <v>45996</v>
      </c>
      <c r="G114" s="111" t="str">
        <f>IF(SP_SUL!D116="","*",SP_SUL!D116)</f>
        <v>DANIEL (TP-647)</v>
      </c>
      <c r="H114" s="111" t="str">
        <f>IF(SP_SUL!F116="","*",SP_SUL!F116)</f>
        <v>PDM - SOLDA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>
        <f>IF(SP_SUL!B117="","*",SP_SUL!B117)</f>
        <v>45996</v>
      </c>
      <c r="G115" s="111" t="str">
        <f>IF(SP_SUL!D117="","*",SP_SUL!D117)</f>
        <v>CARLOS (TP-722)</v>
      </c>
      <c r="H115" s="111" t="str">
        <f>IF(SP_SUL!F117="","*",SP_SUL!F117)</f>
        <v>PDM - SOLDA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>
        <f ca="1">_xlfn.XLOOKUP(G115&amp;$X$2,BS_CONTROLE[CHAVE],BS_CONTROLE[Quantidade_11],"-")</f>
        <v>1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Contrato</v>
      </c>
      <c r="C116" s="110" t="str">
        <f>IF(SP_SUL!Z118="","*",SP_SUL!Z118)</f>
        <v>*</v>
      </c>
      <c r="D116" s="111" t="str">
        <f>IF(SP_SUL!S118="","*",SP_SUL!S118)</f>
        <v>SP SUL</v>
      </c>
      <c r="E116" s="111" t="str">
        <f>IF(SP_SUL!T118="","*",SP_SUL!T118)</f>
        <v>ZKE-ZEV</v>
      </c>
      <c r="F116" s="111">
        <f>IF(SP_SUL!B118="","*",SP_SUL!B118)</f>
        <v>45996</v>
      </c>
      <c r="G116" s="111" t="str">
        <f>IF(SP_SUL!D118="","*",SP_SUL!D118)</f>
        <v>A84</v>
      </c>
      <c r="H116" s="111" t="str">
        <f>IF(SP_SUL!F118="","*",SP_SUL!F118)</f>
        <v>DETECÇÃO - RONDA 7 DIAS</v>
      </c>
      <c r="I116" s="111" t="str">
        <f>IF(SP_SUL!H118="","*",SP_SUL!H118)</f>
        <v>102ZKW2</v>
      </c>
      <c r="J116" s="111" t="str">
        <f>IF(SP_SUL!I118="","*",SP_SUL!I118)</f>
        <v>102ZKW2</v>
      </c>
      <c r="K116" s="111" t="str">
        <f>IF(SP_SUL!M118="","*",SP_SUL!M118)</f>
        <v>ZKW-ZKE-ZKW</v>
      </c>
      <c r="L116" s="111" t="str">
        <f>IF(SP_SUL!N118="","*",SP_SUL!N118)</f>
        <v>ZKWZKEZKW</v>
      </c>
      <c r="M116" s="112">
        <f>IF(SP_SUL!J118="","*",SP_SUL!J118)</f>
        <v>48</v>
      </c>
      <c r="N116" s="271">
        <f>IF(SP_SUL!K118="","*",SP_SUL!K118)</f>
        <v>102</v>
      </c>
      <c r="O116" s="271" t="str">
        <f>IF(SP_SUL!L118="","*",SP_SUL!L118)</f>
        <v>-</v>
      </c>
      <c r="P116" s="112"/>
      <c r="Q116" s="129">
        <f>IF(SP_SUL!O118="","*",SP_SUL!O118)</f>
        <v>0.27083333333333331</v>
      </c>
      <c r="R116" s="129">
        <f>IF(SP_SUL!P118="","*",SP_SUL!P118)</f>
        <v>4.1666666666666664E-2</v>
      </c>
      <c r="S116" s="111" t="str">
        <f>IF(SP_SUL!Q118="","*",CONCATENATE(SP_SUL!Q118," ",SP_SUL!R118))</f>
        <v>52 KM</v>
      </c>
      <c r="T116" s="111" t="str">
        <f>IF(SP_SUL!V118="","*",SP_SUL!V118)</f>
        <v>John / Andressa</v>
      </c>
      <c r="U116" s="111" t="str">
        <f>IF(SP_SUL!W118="","*",SP_SUL!W118)</f>
        <v>R7d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Contrato</v>
      </c>
      <c r="C117" s="110" t="str">
        <f>IF(SP_SUL!Z119="","*",SP_SUL!Z119)</f>
        <v>*</v>
      </c>
      <c r="D117" s="111" t="str">
        <f>IF(SP_SUL!S119="","*",SP_SUL!S119)</f>
        <v>SP SUL</v>
      </c>
      <c r="E117" s="111" t="str">
        <f>IF(SP_SUL!T119="","*",SP_SUL!T119)</f>
        <v>ZKE-ZEV</v>
      </c>
      <c r="F117" s="111">
        <f>IF(SP_SUL!B119="","*",SP_SUL!B119)</f>
        <v>45996</v>
      </c>
      <c r="G117" s="111" t="str">
        <f>IF(SP_SUL!D119="","*",SP_SUL!D119)</f>
        <v>MOD ZRB ZEV</v>
      </c>
      <c r="H117" s="111" t="str">
        <f>IF(SP_SUL!F119="","*",SP_SUL!F119)</f>
        <v>BLOCO</v>
      </c>
      <c r="I117" s="111" t="str">
        <f>IF(SP_SUL!H119="","*",SP_SUL!H119)</f>
        <v>-</v>
      </c>
      <c r="J117" s="111" t="str">
        <f>IF(SP_SUL!I119="","*",SP_SUL!I119)</f>
        <v>-</v>
      </c>
      <c r="K117" s="111" t="str">
        <f>IF(SP_SUL!M119="","*",SP_SUL!M119)</f>
        <v>ZRB-ZEV</v>
      </c>
      <c r="L117" s="111" t="str">
        <f>IF(SP_SUL!N119="","*",SP_SUL!N119)</f>
        <v>ZRBZEV</v>
      </c>
      <c r="M117" s="112">
        <f>IF(SP_SUL!J119="","*",SP_SUL!J119)</f>
        <v>48</v>
      </c>
      <c r="N117" s="271">
        <f>IF(SP_SUL!K119="","*",SP_SUL!K119)</f>
        <v>152.04599999999999</v>
      </c>
      <c r="O117" s="271">
        <f>IF(SP_SUL!L119="","*",SP_SUL!L119)</f>
        <v>159</v>
      </c>
      <c r="P117" s="112"/>
      <c r="Q117" s="129">
        <f>IF(SP_SUL!O119="","*",SP_SUL!O119)</f>
        <v>0.33333333333333331</v>
      </c>
      <c r="R117" s="129">
        <f>IF(SP_SUL!P119="","*",SP_SUL!P119)</f>
        <v>0.33333333333333331</v>
      </c>
      <c r="S117" s="111" t="str">
        <f>IF(SP_SUL!Q119="","*",CONCATENATE(SP_SUL!Q119," ",SP_SUL!R119))</f>
        <v>1 BINÁRIO</v>
      </c>
      <c r="T117" s="111" t="str">
        <f>IF(SP_SUL!V119="","*",SP_SUL!V119)</f>
        <v>Alison</v>
      </c>
      <c r="U117" s="111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3" t="str">
        <f ca="1">_xlfn.XLOOKUP(G117&amp;$V$2,BS_CONTROLE[CHAVE],BS_CONTROLE[Quantidade_11],"-")</f>
        <v>-</v>
      </c>
      <c r="W117" s="113">
        <f ca="1">_xlfn.XLOOKUP(G117&amp;$W$2,BS_CONTROLE[CHAVE],BS_CONTROLE[Quantidade_11],"-")</f>
        <v>1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Contrato</v>
      </c>
      <c r="C118" s="110" t="str">
        <f>IF(SP_SUL!Z120="","*",SP_SUL!Z120)</f>
        <v>*</v>
      </c>
      <c r="D118" s="111" t="str">
        <f>IF(SP_SUL!S120="","*",SP_SUL!S120)</f>
        <v>SP SUL</v>
      </c>
      <c r="E118" s="111" t="str">
        <f>IF(SP_SUL!T120="","*",SP_SUL!T120)</f>
        <v>ZKE-ZEV</v>
      </c>
      <c r="F118" s="111">
        <f>IF(SP_SUL!B120="","*",SP_SUL!B120)</f>
        <v>45996</v>
      </c>
      <c r="G118" s="111" t="str">
        <f>IF(SP_SUL!D120="","*",SP_SUL!D120)</f>
        <v>V96</v>
      </c>
      <c r="H118" s="111" t="str">
        <f>IF(SP_SUL!F120="","*",SP_SUL!F120)</f>
        <v>MODERNIZAÇÃO - SOCADORA</v>
      </c>
      <c r="I118" s="111" t="str">
        <f>IF(SP_SUL!H120="","*",SP_SUL!H120)</f>
        <v>K67ZEV2</v>
      </c>
      <c r="J118" s="111" t="str">
        <f>IF(SP_SUL!I120="","*",SP_SUL!I120)</f>
        <v>K67ZEV2</v>
      </c>
      <c r="K118" s="111" t="str">
        <f>IF(SP_SUL!M120="","*",SP_SUL!M120)</f>
        <v>ZEJ-ZEV</v>
      </c>
      <c r="L118" s="111" t="str">
        <f>IF(SP_SUL!N120="","*",SP_SUL!N120)</f>
        <v>ZEV1571</v>
      </c>
      <c r="M118" s="112">
        <f>IF(SP_SUL!J120="","*",SP_SUL!J120)</f>
        <v>48</v>
      </c>
      <c r="N118" s="271">
        <f>IF(SP_SUL!K120="","*",SP_SUL!K120)</f>
        <v>157.5</v>
      </c>
      <c r="O118" s="271" t="str">
        <f>IF(SP_SUL!L120="","*",SP_SUL!L120)</f>
        <v>-</v>
      </c>
      <c r="P118" s="112"/>
      <c r="Q118" s="129">
        <f>IF(SP_SUL!O120="","*",SP_SUL!O120)</f>
        <v>0.3125</v>
      </c>
      <c r="R118" s="129">
        <f>IF(SP_SUL!P120="","*",SP_SUL!P120)</f>
        <v>6.9444444444444447E-4</v>
      </c>
      <c r="S118" s="111" t="str">
        <f>IF(SP_SUL!Q120="","*",CONCATENATE(SP_SUL!Q120," ",SP_SUL!R120))</f>
        <v>1900 M</v>
      </c>
      <c r="T118" s="111" t="str">
        <f>IF(SP_SUL!V120="","*",SP_SUL!V120)</f>
        <v>Alison</v>
      </c>
      <c r="U118" s="111" t="str">
        <f>IF(SP_SUL!W120="","*",SP_SUL!W120)</f>
        <v>V96 solicita MC1 em K67ZEV-2 às 07h30 e circula em licença até o KM 157+500 em ZEV157-1;</v>
      </c>
      <c r="V118" s="113" t="str">
        <f ca="1">_xlfn.XLOOKUP(G118&amp;$V$2,BS_CONTROLE[CHAVE],BS_CONTROLE[Quantidade_11],"-")</f>
        <v>-</v>
      </c>
      <c r="W118" s="113">
        <f ca="1">_xlfn.XLOOKUP(G118&amp;$W$2,BS_CONTROLE[CHAVE],BS_CONTROLE[Quantidade_11],"-")</f>
        <v>1900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Contrato</v>
      </c>
      <c r="C119" s="110" t="str">
        <f>IF(SP_SUL!Z121="","*",SP_SUL!Z121)</f>
        <v>*</v>
      </c>
      <c r="D119" s="111" t="str">
        <f>IF(SP_SUL!S121="","*",SP_SUL!S121)</f>
        <v>SP SUL</v>
      </c>
      <c r="E119" s="111" t="str">
        <f>IF(SP_SUL!T121="","*",SP_SUL!T121)</f>
        <v>ZKE-ZEV</v>
      </c>
      <c r="F119" s="111">
        <f>IF(SP_SUL!B121="","*",SP_SUL!B121)</f>
        <v>45996</v>
      </c>
      <c r="G119" s="111" t="str">
        <f>IF(SP_SUL!D121="","*",SP_SUL!D121)</f>
        <v>W97</v>
      </c>
      <c r="H119" s="111" t="str">
        <f>IF(SP_SUL!F121="","*",SP_SUL!F121)</f>
        <v>MODERNIZAÇÃO - PEDRA - DESCARGA</v>
      </c>
      <c r="I119" s="111" t="str">
        <f>IF(SP_SUL!H121="","*",SP_SUL!H121)</f>
        <v>ZEM1</v>
      </c>
      <c r="J119" s="111" t="str">
        <f>IF(SP_SUL!I121="","*",SP_SUL!I121)</f>
        <v>ZEM1</v>
      </c>
      <c r="K119" s="111" t="str">
        <f>IF(SP_SUL!M121="","*",SP_SUL!M121)</f>
        <v>ZEJ-ZEV</v>
      </c>
      <c r="L119" s="111">
        <f>IF(SP_SUL!N121="","*",SP_SUL!N121)</f>
        <v>1571561</v>
      </c>
      <c r="M119" s="112">
        <f>IF(SP_SUL!J121="","*",SP_SUL!J121)</f>
        <v>48</v>
      </c>
      <c r="N119" s="271">
        <f>IF(SP_SUL!K121="","*",SP_SUL!K121)</f>
        <v>156.9</v>
      </c>
      <c r="O119" s="271" t="str">
        <f>IF(SP_SUL!L121="","*",SP_SUL!L121)</f>
        <v>-</v>
      </c>
      <c r="P119" s="112"/>
      <c r="Q119" s="129">
        <f>IF(SP_SUL!O121="","*",SP_SUL!O121)</f>
        <v>0.29166666666666669</v>
      </c>
      <c r="R119" s="129">
        <f>IF(SP_SUL!P121="","*",SP_SUL!P121)</f>
        <v>6.9444444444444447E-4</v>
      </c>
      <c r="S119" s="111" t="str">
        <f>IF(SP_SUL!Q121="","*",CONCATENATE(SP_SUL!Q121," ",SP_SUL!R121))</f>
        <v>24 VAGÕES</v>
      </c>
      <c r="T119" s="111" t="str">
        <f>IF(SP_SUL!V121="","*",SP_SUL!V121)</f>
        <v>Alison</v>
      </c>
      <c r="U119" s="111" t="str">
        <f>IF(SP_SUL!W121="","*",SP_SUL!W121)</f>
        <v>W97 solicita MC1 em ZEM-1 às 07h00 e circula em licença até o KM 156+900 em 157156-1</v>
      </c>
      <c r="V119" s="113" t="str">
        <f ca="1">_xlfn.XLOOKUP(G119&amp;$V$2,BS_CONTROLE[CHAVE],BS_CONTROLE[Quantidade_11],"-")</f>
        <v>-</v>
      </c>
      <c r="W119" s="113">
        <f ca="1">_xlfn.XLOOKUP(G119&amp;$W$2,BS_CONTROLE[CHAVE],BS_CONTROLE[Quantidade_11],"-")</f>
        <v>23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Contrato</v>
      </c>
      <c r="C120" s="110" t="str">
        <f>IF(SP_SUL!Z122="","*",SP_SUL!Z122)</f>
        <v>*</v>
      </c>
      <c r="D120" s="111" t="str">
        <f>IF(SP_SUL!S122="","*",SP_SUL!S122)</f>
        <v>SP SUL</v>
      </c>
      <c r="E120" s="111" t="str">
        <f>IF(SP_SUL!T122="","*",SP_SUL!T122)</f>
        <v>ZKE-ZEV</v>
      </c>
      <c r="F120" s="111">
        <f>IF(SP_SUL!B122="","*",SP_SUL!B122)</f>
        <v>45996</v>
      </c>
      <c r="G120" s="111" t="str">
        <f>IF(SP_SUL!D122="","*",SP_SUL!D122)</f>
        <v>W96</v>
      </c>
      <c r="H120" s="111" t="str">
        <f>IF(SP_SUL!F122="","*",SP_SUL!F122)</f>
        <v>MODERNIZAÇÃO - DORMENTE - DESCARGA</v>
      </c>
      <c r="I120" s="111" t="str">
        <f>IF(SP_SUL!H122="","*",SP_SUL!H122)</f>
        <v>ZEM1</v>
      </c>
      <c r="J120" s="111" t="str">
        <f>IF(SP_SUL!I122="","*",SP_SUL!I122)</f>
        <v>ZEM1</v>
      </c>
      <c r="K120" s="111" t="str">
        <f>IF(SP_SUL!M122="","*",SP_SUL!M122)</f>
        <v>ZRB-ZEV</v>
      </c>
      <c r="L120" s="111" t="str">
        <f>IF(SP_SUL!N122="","*",SP_SUL!N122)</f>
        <v>154ZRB1</v>
      </c>
      <c r="M120" s="112">
        <f>IF(SP_SUL!J122="","*",SP_SUL!J122)</f>
        <v>48</v>
      </c>
      <c r="N120" s="271">
        <f>IF(SP_SUL!K122="","*",SP_SUL!K122)</f>
        <v>153.1</v>
      </c>
      <c r="O120" s="271" t="str">
        <f>IF(SP_SUL!L122="","*",SP_SUL!L122)</f>
        <v>-</v>
      </c>
      <c r="P120" s="112"/>
      <c r="Q120" s="129">
        <f>IF(SP_SUL!O122="","*",SP_SUL!O122)</f>
        <v>0.30555555555555558</v>
      </c>
      <c r="R120" s="129">
        <f>IF(SP_SUL!P122="","*",SP_SUL!P122)</f>
        <v>6.9444444444444447E-4</v>
      </c>
      <c r="S120" s="111" t="str">
        <f>IF(SP_SUL!Q122="","*",CONCATENATE(SP_SUL!Q122," ",SP_SUL!R122))</f>
        <v>1800 Nº DE DORMENTES</v>
      </c>
      <c r="T120" s="111" t="str">
        <f>IF(SP_SUL!V122="","*",SP_SUL!V122)</f>
        <v>Alison</v>
      </c>
      <c r="U120" s="111" t="str">
        <f>IF(SP_SUL!W122="","*",SP_SUL!W122)</f>
        <v>W96 solicita MC1 em ZEM-1 às 07h20 e circula em licença até o KM 153+100 em 154ZRB-1;</v>
      </c>
      <c r="V120" s="113" t="str">
        <f ca="1">_xlfn.XLOOKUP(G120&amp;$V$2,BS_CONTROLE[CHAVE],BS_CONTROLE[Quantidade_11],"-")</f>
        <v>-</v>
      </c>
      <c r="W120" s="113">
        <f ca="1">_xlfn.XLOOKUP(G120&amp;$W$2,BS_CONTROLE[CHAVE],BS_CONTROLE[Quantidade_11],"-")</f>
        <v>1800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Oportunidade</v>
      </c>
      <c r="C122" s="110" t="str">
        <f>IF(SP_SUL!Z124="","*",SP_SUL!Z124)</f>
        <v>*</v>
      </c>
      <c r="D122" s="111" t="str">
        <f>IF(SP_SUL!S124="","*",SP_SUL!S124)</f>
        <v>SP SUL</v>
      </c>
      <c r="E122" s="111" t="str">
        <f>IF(SP_SUL!T124="","*",SP_SUL!T124)</f>
        <v>ZEV-ZPT</v>
      </c>
      <c r="F122" s="111">
        <f>IF(SP_SUL!B124="","*",SP_SUL!B124)</f>
        <v>45996</v>
      </c>
      <c r="G122" s="111" t="str">
        <f>IF(SP_SUL!D124="","*",SP_SUL!D124)</f>
        <v>HUELTON (TP-725)</v>
      </c>
      <c r="H122" s="111" t="str">
        <f>IF(SP_SUL!F124="","*",SP_SUL!F124)</f>
        <v>PDM - SOLDA</v>
      </c>
      <c r="I122" s="111" t="str">
        <f>IF(SP_SUL!H124="","*",SP_SUL!H124)</f>
        <v>-</v>
      </c>
      <c r="J122" s="111" t="str">
        <f>IF(SP_SUL!I124="","*",SP_SUL!I124)</f>
        <v>-</v>
      </c>
      <c r="K122" s="111" t="str">
        <f>IF(SP_SUL!M124="","*",SP_SUL!M124)</f>
        <v>ZWU-ZDC</v>
      </c>
      <c r="L122" s="111" t="str">
        <f>IF(SP_SUL!N124="","*",SP_SUL!N124)</f>
        <v>K95K942</v>
      </c>
      <c r="M122" s="112">
        <f>IF(SP_SUL!J124="","*",SP_SUL!J124)</f>
        <v>92</v>
      </c>
      <c r="N122" s="271">
        <f>IF(SP_SUL!K124="","*",SP_SUL!K124)</f>
        <v>95</v>
      </c>
      <c r="O122" s="271" t="str">
        <f>IF(SP_SUL!L124="","*",SP_SUL!L124)</f>
        <v>-</v>
      </c>
      <c r="P122" s="112"/>
      <c r="Q122" s="129">
        <f>IF(SP_SUL!O124="","*",SP_SUL!O124)</f>
        <v>0.41666666666666669</v>
      </c>
      <c r="R122" s="129">
        <f>IF(SP_SUL!P124="","*",SP_SUL!P124)</f>
        <v>6.25E-2</v>
      </c>
      <c r="S122" s="111" t="str">
        <f>IF(SP_SUL!Q124="","*",CONCATENATE(SP_SUL!Q124," ",SP_SUL!R124))</f>
        <v>1 Nº DE SOLDA</v>
      </c>
      <c r="T122" s="111" t="str">
        <f>IF(SP_SUL!V124="","*",SP_SUL!V124)</f>
        <v>Moises</v>
      </c>
      <c r="U122" s="111" t="str">
        <f>IF(SP_SUL!W124="","*",SP_SUL!W124)</f>
        <v>Execução de soldas - Condicionado à temperatura</v>
      </c>
      <c r="V122" s="113">
        <f ca="1">_xlfn.XLOOKUP(G122&amp;$V$2,BS_CONTROLE[CHAVE],BS_CONTROLE[Quantidade_11],"-")</f>
        <v>0</v>
      </c>
      <c r="W122" s="113">
        <f ca="1">_xlfn.XLOOKUP(G122&amp;$W$2,BS_CONTROLE[CHAVE],BS_CONTROLE[Quantidade_11],"-")</f>
        <v>1</v>
      </c>
      <c r="X122" s="113">
        <f ca="1">_xlfn.XLOOKUP(G122&amp;$X$2,BS_CONTROLE[CHAVE],BS_CONTROLE[Quantidade_11],"-")</f>
        <v>1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Contrato</v>
      </c>
      <c r="C123" s="110" t="str">
        <f>IF(SP_SUL!Z125="","*",SP_SUL!Z125)</f>
        <v>*</v>
      </c>
      <c r="D123" s="111" t="str">
        <f>IF(SP_SUL!S125="","*",SP_SUL!S125)</f>
        <v>SP SUL</v>
      </c>
      <c r="E123" s="111" t="str">
        <f>IF(SP_SUL!T125="","*",SP_SUL!T125)</f>
        <v>ZEV-ZPT</v>
      </c>
      <c r="F123" s="111">
        <f>IF(SP_SUL!B125="","*",SP_SUL!B125)</f>
        <v>45996</v>
      </c>
      <c r="G123" s="111" t="str">
        <f>IF(SP_SUL!D125="","*",SP_SUL!D125)</f>
        <v>MOD ZGP</v>
      </c>
      <c r="H123" s="111" t="str">
        <f>IF(SP_SUL!F125="","*",SP_SUL!F125)</f>
        <v>BLOCO</v>
      </c>
      <c r="I123" s="111" t="str">
        <f>IF(SP_SUL!H125="","*",SP_SUL!H125)</f>
        <v>-</v>
      </c>
      <c r="J123" s="111" t="str">
        <f>IF(SP_SUL!I125="","*",SP_SUL!I125)</f>
        <v>-</v>
      </c>
      <c r="K123" s="111" t="str">
        <f>IF(SP_SUL!M125="","*",SP_SUL!M125)</f>
        <v>105-ZGP</v>
      </c>
      <c r="L123" s="111" t="str">
        <f>IF(SP_SUL!N125="","*",SP_SUL!N125)</f>
        <v>ZGP1 / 105ZGP1</v>
      </c>
      <c r="M123" s="112">
        <f>IF(SP_SUL!J125="","*",SP_SUL!J125)</f>
        <v>54</v>
      </c>
      <c r="N123" s="271">
        <f>IF(SP_SUL!K125="","*",SP_SUL!K125)</f>
        <v>102</v>
      </c>
      <c r="O123" s="271">
        <f>IF(SP_SUL!L125="","*",SP_SUL!L125)</f>
        <v>106</v>
      </c>
      <c r="P123" s="112"/>
      <c r="Q123" s="129">
        <f>IF(SP_SUL!O125="","*",SP_SUL!O125)</f>
        <v>0.33333333333333331</v>
      </c>
      <c r="R123" s="129">
        <f>IF(SP_SUL!P125="","*",SP_SUL!P125)</f>
        <v>0.20833333333333334</v>
      </c>
      <c r="S123" s="111" t="str">
        <f>IF(SP_SUL!Q125="","*",CONCATENATE(SP_SUL!Q125," ",SP_SUL!R125))</f>
        <v>1 BINÁRIO</v>
      </c>
      <c r="T123" s="111" t="str">
        <f>IF(SP_SUL!V125="","*",SP_SUL!V125)</f>
        <v>Augusto</v>
      </c>
      <c r="U123" s="111" t="str">
        <f>IF(SP_SUL!W125="","*",SP_SUL!W125)</f>
        <v>Projeto de Capacitação - Serra
Premissas:
* Horário limite de abertura de intervalo: 10h00;
* Duração de 5h30 com interdição total de ZGP1; 105ZPG1 e ZPT105 (total);
* V85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3" t="str">
        <f ca="1">_xlfn.XLOOKUP(G123&amp;$V$2,BS_CONTROLE[CHAVE],BS_CONTROLE[Quantidade_11],"-")</f>
        <v>-</v>
      </c>
      <c r="W123" s="113">
        <f ca="1">_xlfn.XLOOKUP(G123&amp;$W$2,BS_CONTROLE[CHAVE],BS_CONTROLE[Quantidade_11],"-")</f>
        <v>1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Contrato</v>
      </c>
      <c r="C124" s="110" t="str">
        <f>IF(SP_SUL!Z126="","*",SP_SUL!Z126)</f>
        <v>*</v>
      </c>
      <c r="D124" s="111" t="str">
        <f>IF(SP_SUL!S126="","*",SP_SUL!S126)</f>
        <v>SP SUL</v>
      </c>
      <c r="E124" s="111" t="str">
        <f>IF(SP_SUL!T126="","*",SP_SUL!T126)</f>
        <v>ZEV-ZPT</v>
      </c>
      <c r="F124" s="111">
        <f>IF(SP_SUL!B126="","*",SP_SUL!B126)</f>
        <v>45996</v>
      </c>
      <c r="G124" s="111" t="str">
        <f>IF(SP_SUL!D126="","*",SP_SUL!D126)</f>
        <v>V85</v>
      </c>
      <c r="H124" s="111" t="str">
        <f>IF(SP_SUL!F126="","*",SP_SUL!F126)</f>
        <v>MODERNIZAÇÃO - SOCADORA</v>
      </c>
      <c r="I124" s="111" t="str">
        <f>IF(SP_SUL!H126="","*",SP_SUL!H126)</f>
        <v>ZPT1051</v>
      </c>
      <c r="J124" s="111" t="str">
        <f>IF(SP_SUL!I126="","*",SP_SUL!I126)</f>
        <v>ZPTZDR</v>
      </c>
      <c r="K124" s="111" t="str">
        <f>IF(SP_SUL!M126="","*",SP_SUL!M126)</f>
        <v>105-ZGP</v>
      </c>
      <c r="L124" s="111" t="str">
        <f>IF(SP_SUL!N126="","*",SP_SUL!N126)</f>
        <v>ZGP1</v>
      </c>
      <c r="M124" s="112">
        <f>IF(SP_SUL!J126="","*",SP_SUL!J126)</f>
        <v>54</v>
      </c>
      <c r="N124" s="271">
        <f>IF(SP_SUL!K126="","*",SP_SUL!K126)</f>
        <v>103.7</v>
      </c>
      <c r="O124" s="271">
        <f>IF(SP_SUL!L126="","*",SP_SUL!L126)</f>
        <v>105</v>
      </c>
      <c r="P124" s="112"/>
      <c r="Q124" s="129">
        <f>IF(SP_SUL!O126="","*",SP_SUL!O126)</f>
        <v>0.30555555555555558</v>
      </c>
      <c r="R124" s="129">
        <f>IF(SP_SUL!P126="","*",SP_SUL!P126)</f>
        <v>6.9444444444444447E-4</v>
      </c>
      <c r="S124" s="111" t="str">
        <f>IF(SP_SUL!Q126="","*",CONCATENATE(SP_SUL!Q126," ",SP_SUL!R126))</f>
        <v>500 M</v>
      </c>
      <c r="T124" s="111" t="str">
        <f>IF(SP_SUL!V126="","*",SP_SUL!V126)</f>
        <v>Augusto</v>
      </c>
      <c r="U124" s="111" t="str">
        <f>IF(SP_SUL!W126="","*",SP_SUL!W126)</f>
        <v>Deslocamento em bloqueio  ZPT105, 105ZGP1 e ZGP1</v>
      </c>
      <c r="V124" s="113">
        <f ca="1">_xlfn.XLOOKUP(G124&amp;$V$2,BS_CONTROLE[CHAVE],BS_CONTROLE[Quantidade_11],"-")</f>
        <v>0</v>
      </c>
      <c r="W124" s="113">
        <f ca="1">_xlfn.XLOOKUP(G124&amp;$W$2,BS_CONTROLE[CHAVE],BS_CONTROLE[Quantidade_11],"-")</f>
        <v>0</v>
      </c>
      <c r="X124" s="113">
        <f ca="1">_xlfn.XLOOKUP(G124&amp;$X$2,BS_CONTROLE[CHAVE],BS_CONTROLE[Quantidade_11],"-")</f>
        <v>0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Contrato</v>
      </c>
      <c r="C125" s="110" t="str">
        <f>IF(SP_SUL!Z127="","*",SP_SUL!Z127)</f>
        <v>*</v>
      </c>
      <c r="D125" s="111" t="str">
        <f>IF(SP_SUL!S127="","*",SP_SUL!S127)</f>
        <v>SP SUL</v>
      </c>
      <c r="E125" s="111" t="str">
        <f>IF(SP_SUL!T127="","*",SP_SUL!T127)</f>
        <v>ZEV-ZPT</v>
      </c>
      <c r="F125" s="111">
        <f>IF(SP_SUL!B127="","*",SP_SUL!B127)</f>
        <v>45996</v>
      </c>
      <c r="G125" s="111" t="str">
        <f>IF(SP_SUL!D127="","*",SP_SUL!D127)</f>
        <v>W62</v>
      </c>
      <c r="H125" s="111" t="str">
        <f>IF(SP_SUL!F127="","*",SP_SUL!F127)</f>
        <v>OUTRAS ATIVIDADES</v>
      </c>
      <c r="I125" s="111" t="str">
        <f>IF(SP_SUL!H127="","*",SP_SUL!H127)</f>
        <v>ZPT1051</v>
      </c>
      <c r="J125" s="111" t="str">
        <f>IF(SP_SUL!I127="","*",SP_SUL!I127)</f>
        <v>ZPTZDR</v>
      </c>
      <c r="K125" s="111" t="str">
        <f>IF(SP_SUL!M127="","*",SP_SUL!M127)</f>
        <v>105-ZGP</v>
      </c>
      <c r="L125" s="111" t="str">
        <f>IF(SP_SUL!N127="","*",SP_SUL!N127)</f>
        <v>105ZGP1</v>
      </c>
      <c r="M125" s="112">
        <f>IF(SP_SUL!J127="","*",SP_SUL!J127)</f>
        <v>54</v>
      </c>
      <c r="N125" s="271">
        <f>IF(SP_SUL!K127="","*",SP_SUL!K127)</f>
        <v>104.3</v>
      </c>
      <c r="O125" s="271">
        <f>IF(SP_SUL!L127="","*",SP_SUL!L127)</f>
        <v>105.5</v>
      </c>
      <c r="P125" s="112"/>
      <c r="Q125" s="129">
        <f>IF(SP_SUL!O127="","*",SP_SUL!O127)</f>
        <v>0.3125</v>
      </c>
      <c r="R125" s="129">
        <f>IF(SP_SUL!P127="","*",SP_SUL!P127)</f>
        <v>6.9444444444444447E-4</v>
      </c>
      <c r="S125" s="111" t="str">
        <f>IF(SP_SUL!Q127="","*",CONCATENATE(SP_SUL!Q127," ",SP_SUL!R127))</f>
        <v>1 BINÁRIO</v>
      </c>
      <c r="T125" s="111" t="str">
        <f>IF(SP_SUL!V127="","*",SP_SUL!V127)</f>
        <v>Augusto</v>
      </c>
      <c r="U125" s="111" t="str">
        <f>IF(SP_SUL!W127="","*",SP_SUL!W127)</f>
        <v>Deslocamento em bloqueio  ZPT105, 105ZGP1 e ZGP1</v>
      </c>
      <c r="V125" s="113" t="str">
        <f ca="1">_xlfn.XLOOKUP(G125&amp;$V$2,BS_CONTROLE[CHAVE],BS_CONTROLE[Quantidade_11],"-")</f>
        <v>-</v>
      </c>
      <c r="W125" s="113">
        <f ca="1">_xlfn.XLOOKUP(G125&amp;$W$2,BS_CONTROLE[CHAVE],BS_CONTROLE[Quantidade_11],"-")</f>
        <v>1</v>
      </c>
      <c r="X125" s="113">
        <f ca="1">_xlfn.XLOOKUP(G125&amp;$X$2,BS_CONTROLE[CHAVE],BS_CONTROLE[Quantidade_11],"-")</f>
        <v>1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Oportunidade</v>
      </c>
      <c r="C126" s="110" t="str">
        <f>IF(SP_SUL!Z128="","*",SP_SUL!Z128)</f>
        <v>*</v>
      </c>
      <c r="D126" s="111" t="str">
        <f>IF(SP_SUL!S128="","*",SP_SUL!S128)</f>
        <v>SP SUL</v>
      </c>
      <c r="E126" s="111" t="str">
        <f>IF(SP_SUL!T128="","*",SP_SUL!T128)</f>
        <v>ZPT-ZPG</v>
      </c>
      <c r="F126" s="111">
        <f>IF(SP_SUL!B128="","*",SP_SUL!B128)</f>
        <v>45996</v>
      </c>
      <c r="G126" s="111" t="str">
        <f>IF(SP_SUL!D128="","*",SP_SUL!D128)</f>
        <v>DIEGO (TF-42)</v>
      </c>
      <c r="H126" s="111" t="str">
        <f>IF(SP_SUL!F128="","*",SP_SUL!F128)</f>
        <v>LIMPEZA LASTRO</v>
      </c>
      <c r="I126" s="111" t="str">
        <f>IF(SP_SUL!H128="","*",SP_SUL!H128)</f>
        <v>-</v>
      </c>
      <c r="J126" s="111" t="str">
        <f>IF(SP_SUL!I128="","*",SP_SUL!I128)</f>
        <v>-</v>
      </c>
      <c r="K126" s="111" t="str">
        <f>IF(SP_SUL!M128="","*",SP_SUL!M128)</f>
        <v>ZGM-109</v>
      </c>
      <c r="L126" s="111" t="str">
        <f>IF(SP_SUL!N128="","*",SP_SUL!N128)</f>
        <v>117ZGM2</v>
      </c>
      <c r="M126" s="112">
        <f>IF(SP_SUL!J128="","*",SP_SUL!J128)</f>
        <v>53</v>
      </c>
      <c r="N126" s="271">
        <f>IF(SP_SUL!K128="","*",SP_SUL!K128)</f>
        <v>115.5</v>
      </c>
      <c r="O126" s="271" t="str">
        <f>IF(SP_SUL!L128="","*",SP_SUL!L128)</f>
        <v>-</v>
      </c>
      <c r="P126" s="112"/>
      <c r="Q126" s="129">
        <f>IF(SP_SUL!O128="","*",SP_SUL!O128)</f>
        <v>0.45833333333333331</v>
      </c>
      <c r="R126" s="129">
        <f>IF(SP_SUL!P128="","*",SP_SUL!P128)</f>
        <v>8.3333333333333329E-2</v>
      </c>
      <c r="S126" s="111" t="str">
        <f>IF(SP_SUL!Q128="","*",CONCATENATE(SP_SUL!Q128," ",SP_SUL!R128))</f>
        <v>2 M</v>
      </c>
      <c r="T126" s="111" t="str">
        <f>IF(SP_SUL!V128="","*",SP_SUL!V128)</f>
        <v>Moisés</v>
      </c>
      <c r="U126" s="111" t="str">
        <f>IF(SP_SUL!W128="","*",SP_SUL!W128)</f>
        <v xml:space="preserve">Limpeza de lastro </v>
      </c>
      <c r="V126" s="113">
        <f ca="1">_xlfn.XLOOKUP(G126&amp;$V$2,BS_CONTROLE[CHAVE],BS_CONTROLE[Quantidade_11],"-")</f>
        <v>0</v>
      </c>
      <c r="W126" s="113">
        <f ca="1">_xlfn.XLOOKUP(G126&amp;$W$2,BS_CONTROLE[CHAVE],BS_CONTROLE[Quantidade_11],"-")</f>
        <v>0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Oportunidade</v>
      </c>
      <c r="C127" s="110" t="str">
        <f>IF(SP_SUL!Z129="","*",SP_SUL!Z129)</f>
        <v>*</v>
      </c>
      <c r="D127" s="111" t="str">
        <f>IF(SP_SUL!S129="","*",SP_SUL!S129)</f>
        <v>SP SUL</v>
      </c>
      <c r="E127" s="111" t="str">
        <f>IF(SP_SUL!T129="","*",SP_SUL!T129)</f>
        <v>ZPT-ZPG</v>
      </c>
      <c r="F127" s="111">
        <f>IF(SP_SUL!B129="","*",SP_SUL!B129)</f>
        <v>45996</v>
      </c>
      <c r="G127" s="111" t="str">
        <f>IF(SP_SUL!D129="","*",SP_SUL!D129)</f>
        <v>V97</v>
      </c>
      <c r="H127" s="111" t="str">
        <f>IF(SP_SUL!F129="","*",SP_SUL!F129)</f>
        <v>DETECÇÃO - ULTRASSOM - SPERRY</v>
      </c>
      <c r="I127" s="111" t="str">
        <f>IF(SP_SUL!H129="","*",SP_SUL!H129)</f>
        <v>IAAS29</v>
      </c>
      <c r="J127" s="111" t="str">
        <f>IF(SP_SUL!I129="","*",SP_SUL!I129)</f>
        <v>ZPT</v>
      </c>
      <c r="K127" s="111" t="str">
        <f>IF(SP_SUL!M129="","*",SP_SUL!M129)</f>
        <v>ZPG-ZPT</v>
      </c>
      <c r="L127" s="111" t="str">
        <f>IF(SP_SUL!N129="","*",SP_SUL!N129)</f>
        <v>ZPGZPT</v>
      </c>
      <c r="M127" s="112">
        <f>IF(SP_SUL!J129="","*",SP_SUL!J129)</f>
        <v>53</v>
      </c>
      <c r="N127" s="271">
        <f>IF(SP_SUL!K129="","*",SP_SUL!K129)</f>
        <v>125</v>
      </c>
      <c r="O127" s="271" t="str">
        <f>IF(SP_SUL!L129="","*",SP_SUL!L129)</f>
        <v>-</v>
      </c>
      <c r="P127" s="112"/>
      <c r="Q127" s="129">
        <f>IF(SP_SUL!O129="","*",SP_SUL!O129)</f>
        <v>0.375</v>
      </c>
      <c r="R127" s="129">
        <f>IF(SP_SUL!P129="","*",SP_SUL!P129)</f>
        <v>4.1666666666666664E-2</v>
      </c>
      <c r="S127" s="111" t="str">
        <f>IF(SP_SUL!Q129="","*",CONCATENATE(SP_SUL!Q129," ",SP_SUL!R129))</f>
        <v>30 KM</v>
      </c>
      <c r="T127" s="111" t="str">
        <f>IF(SP_SUL!V129="","*",SP_SUL!V129)</f>
        <v>John / Andressa</v>
      </c>
      <c r="U127" s="111" t="str">
        <f>IF(SP_SUL!W129="","*",SP_SUL!W129)</f>
        <v xml:space="preserve">Detecção ultrassom sperry </v>
      </c>
      <c r="V127" s="113">
        <f ca="1">_xlfn.XLOOKUP(G127&amp;$V$2,BS_CONTROLE[CHAVE],BS_CONTROLE[Quantidade_11],"-")</f>
        <v>0</v>
      </c>
      <c r="W127" s="113">
        <f ca="1">_xlfn.XLOOKUP(G127&amp;$W$2,BS_CONTROLE[CHAVE],BS_CONTROLE[Quantidade_11],"-")</f>
        <v>0</v>
      </c>
      <c r="X127" s="113">
        <f ca="1">_xlfn.XLOOKUP(G127&amp;$X$2,BS_CONTROLE[CHAVE],BS_CONTROLE[Quantidade_11],"-")</f>
        <v>30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1209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1210</v>
      </c>
      <c r="C2" s="96" t="s">
        <v>854</v>
      </c>
      <c r="D2" s="96" t="s">
        <v>856</v>
      </c>
      <c r="E2" s="96" t="s">
        <v>1211</v>
      </c>
      <c r="F2" s="96" t="s">
        <v>1212</v>
      </c>
      <c r="G2" s="96" t="s">
        <v>1213</v>
      </c>
      <c r="H2" s="96" t="s">
        <v>1214</v>
      </c>
      <c r="I2" s="96" t="s">
        <v>1215</v>
      </c>
      <c r="J2" s="96" t="s">
        <v>1216</v>
      </c>
      <c r="K2" s="132" t="s">
        <v>1217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*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>
        <f>IF(SP_SUL!B106="","*",SP_SUL!B106)</f>
        <v>45996</v>
      </c>
      <c r="D104" s="122" t="str">
        <f>IF(SP_SUL!D106="","*",SP_SUL!D106)</f>
        <v>N59</v>
      </c>
      <c r="E104" s="122" t="str">
        <f>IF(SP_SUL!H106="","*",SP_SUL!H106)</f>
        <v>ZBV-3</v>
      </c>
      <c r="F104" s="138" t="str">
        <f>IF(SP_SUL!M106="","*",SP_SUL!M106)</f>
        <v>ZBV-ZYU</v>
      </c>
      <c r="G104" s="122" t="str">
        <f>IF(SP_SUL!I106="","*",SP_SUL!I106)</f>
        <v>ZYU-1</v>
      </c>
      <c r="H104" s="122" t="str">
        <f>IF(SP_SUL!AB106="","*",SP_SUL!AB106)</f>
        <v>FIXO</v>
      </c>
      <c r="I104" s="122" t="str">
        <f>IF(SP_SUL!AC106="","*",SP_SUL!AC106)</f>
        <v>ACIONAMENTO</v>
      </c>
      <c r="J104" s="123" t="str">
        <f>IF(SP_SUL!AA106="","*",SP_SUL!AA106)</f>
        <v>Cotona</v>
      </c>
      <c r="K104" s="135">
        <f>IF(SP_SUL!AD106="","*",SP_SUL!AD106)</f>
        <v>0.375</v>
      </c>
    </row>
    <row r="105" spans="2:11" s="124" customFormat="1" hidden="1">
      <c r="B105" s="121" t="str">
        <f>IF(SP_SUL!Y107="","*",SP_SUL!Y107)</f>
        <v>*</v>
      </c>
      <c r="C105" s="122">
        <f>IF(SP_SUL!B107="","*",SP_SUL!B107)</f>
        <v>45996</v>
      </c>
      <c r="D105" s="122" t="str">
        <f>IF(SP_SUL!D107="","*",SP_SUL!D107)</f>
        <v>W59</v>
      </c>
      <c r="E105" s="122" t="str">
        <f>IF(SP_SUL!H107="","*",SP_SUL!H107)</f>
        <v>ZYU1</v>
      </c>
      <c r="F105" s="138" t="str">
        <f>IF(SP_SUL!M107="","*",SP_SUL!M107)</f>
        <v>ZDS-ZQB</v>
      </c>
      <c r="G105" s="122" t="str">
        <f>IF(SP_SUL!I107="","*",SP_SUL!I107)</f>
        <v>ZYU1</v>
      </c>
      <c r="H105" s="122" t="str">
        <f>IF(SP_SUL!AB107="","*",SP_SUL!AB107)</f>
        <v>FIXO</v>
      </c>
      <c r="I105" s="122" t="str">
        <f>IF(SP_SUL!AC107="","*",SP_SUL!AC107)</f>
        <v>ACIONAMENTO</v>
      </c>
      <c r="J105" s="123">
        <f>IF(SP_SUL!AA107="","*",SP_SUL!AA107)</f>
        <v>1</v>
      </c>
      <c r="K105" s="135">
        <f>IF(SP_SUL!AD107="","*",SP_SUL!AD107)</f>
        <v>0.33333333333333331</v>
      </c>
    </row>
    <row r="106" spans="2:11" s="124" customFormat="1" hidden="1">
      <c r="B106" s="121" t="str">
        <f>IF(SP_SUL!Y108="","*",SP_SUL!Y108)</f>
        <v>*</v>
      </c>
      <c r="C106" s="122">
        <f>IF(SP_SUL!B108="","*",SP_SUL!B108)</f>
        <v>45996</v>
      </c>
      <c r="D106" s="122" t="str">
        <f>IF(SP_SUL!D108="","*",SP_SUL!D108)</f>
        <v>V89</v>
      </c>
      <c r="E106" s="122" t="str">
        <f>IF(SP_SUL!H108="","*",SP_SUL!H108)</f>
        <v>ZYU1</v>
      </c>
      <c r="F106" s="138" t="str">
        <f>IF(SP_SUL!M108="","*",SP_SUL!M108)</f>
        <v>ZXI-ZVK</v>
      </c>
      <c r="G106" s="122" t="str">
        <f>IF(SP_SUL!I108="","*",SP_SUL!I108)</f>
        <v>ZYU1</v>
      </c>
      <c r="H106" s="122" t="str">
        <f>IF(SP_SUL!AB108="","*",SP_SUL!AB108)</f>
        <v>FIXO</v>
      </c>
      <c r="I106" s="122" t="str">
        <f>IF(SP_SUL!AC108="","*",SP_SUL!AC108)</f>
        <v>ACIONAMENTO</v>
      </c>
      <c r="J106" s="123">
        <f>IF(SP_SUL!AA108="","*",SP_SUL!AA108)</f>
        <v>1</v>
      </c>
      <c r="K106" s="135">
        <f>IF(SP_SUL!AD108="","*",SP_SUL!AD108)</f>
        <v>0.33333333333333331</v>
      </c>
    </row>
    <row r="107" spans="2:11" s="124" customFormat="1" hidden="1">
      <c r="B107" s="121" t="str">
        <f>IF(SP_SUL!Y109="","*",SP_SUL!Y109)</f>
        <v>*</v>
      </c>
      <c r="C107" s="122">
        <f>IF(SP_SUL!B109="","*",SP_SUL!B109)</f>
        <v>45996</v>
      </c>
      <c r="D107" s="122" t="str">
        <f>IF(SP_SUL!D109="","*",SP_SUL!D109)</f>
        <v>EDSON (TP-780)</v>
      </c>
      <c r="E107" s="122" t="str">
        <f>IF(SP_SUL!H109="","*",SP_SUL!H109)</f>
        <v>-</v>
      </c>
      <c r="F107" s="138" t="str">
        <f>IF(SP_SUL!M109="","*",SP_SUL!M109)</f>
        <v>ZYU</v>
      </c>
      <c r="G107" s="122" t="str">
        <f>IF(SP_SUL!I109="","*",SP_SUL!I109)</f>
        <v>-</v>
      </c>
      <c r="H107" s="122" t="str">
        <f>IF(SP_SUL!AB109="","*",SP_SUL!AB109)</f>
        <v>-</v>
      </c>
      <c r="I107" s="122" t="str">
        <f>IF(SP_SUL!AC109="","*",SP_SUL!AC109)</f>
        <v>-</v>
      </c>
      <c r="J107" s="123" t="str">
        <f>IF(SP_SUL!AA109="","*",SP_SUL!AA109)</f>
        <v>-</v>
      </c>
      <c r="K107" s="135" t="str">
        <f>IF(SP_SUL!AD109="","*",SP_SUL!AD109)</f>
        <v>-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ROBSON (TF-701)</v>
      </c>
      <c r="E108" s="122" t="str">
        <f>IF(SP_SUL!H110="","*",SP_SUL!H110)</f>
        <v>-</v>
      </c>
      <c r="F108" s="138" t="str">
        <f>IF(SP_SUL!M110="","*",SP_SUL!M110)</f>
        <v>ZFY</v>
      </c>
      <c r="G108" s="122" t="str">
        <f>IF(SP_SUL!I110="","*",SP_SUL!I110)</f>
        <v>-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 xml:space="preserve">TURMA FIXA VIA </v>
      </c>
      <c r="E109" s="122" t="str">
        <f>IF(SP_SUL!H111="","*",SP_SUL!H111)</f>
        <v>-</v>
      </c>
      <c r="F109" s="138" t="str">
        <f>IF(SP_SUL!M111="","*",SP_SUL!M111)</f>
        <v>ZYU</v>
      </c>
      <c r="G109" s="122" t="str">
        <f>IF(SP_SUL!I111="","*",SP_SUL!I111)</f>
        <v>-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>
        <f>IF(SP_SUL!B113="","*",SP_SUL!B113)</f>
        <v>45996</v>
      </c>
      <c r="D111" s="122" t="str">
        <f>IF(SP_SUL!D113="","*",SP_SUL!D113)</f>
        <v>SUPER ZWW</v>
      </c>
      <c r="E111" s="122" t="str">
        <f>IF(SP_SUL!H113="","*",SP_SUL!H113)</f>
        <v>-</v>
      </c>
      <c r="F111" s="138" t="str">
        <f>IF(SP_SUL!M113="","*",SP_SUL!M113)</f>
        <v>ZKW</v>
      </c>
      <c r="G111" s="122" t="str">
        <f>IF(SP_SUL!I113="","*",SP_SUL!I113)</f>
        <v>-</v>
      </c>
      <c r="H111" s="122" t="str">
        <f>IF(SP_SUL!AB113="","*",SP_SUL!AB113)</f>
        <v>-</v>
      </c>
      <c r="I111" s="122" t="str">
        <f>IF(SP_SUL!AC113="","*",SP_SUL!AC113)</f>
        <v>-</v>
      </c>
      <c r="J111" s="123" t="str">
        <f>IF(SP_SUL!AA113="","*",SP_SUL!AA113)</f>
        <v>-</v>
      </c>
      <c r="K111" s="135" t="str">
        <f>IF(SP_SUL!AD113="","*",SP_SUL!AD113)</f>
        <v>-</v>
      </c>
    </row>
    <row r="112" spans="2:11" s="124" customFormat="1" hidden="1">
      <c r="B112" s="121" t="str">
        <f>IF(SP_SUL!Y114="","*",SP_SUL!Y114)</f>
        <v>*</v>
      </c>
      <c r="C112" s="122">
        <f>IF(SP_SUL!B114="","*",SP_SUL!B114)</f>
        <v>45996</v>
      </c>
      <c r="D112" s="122" t="str">
        <f>IF(SP_SUL!D114="","*",SP_SUL!D114)</f>
        <v>CLEBISON (TP-728)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>
        <f>IF(SP_SUL!B115="","*",SP_SUL!B115)</f>
        <v>45996</v>
      </c>
      <c r="D113" s="122" t="str">
        <f>IF(SP_SUL!D115="","*",SP_SUL!D115)</f>
        <v>ISMAEL(TP-726)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>
        <f>IF(SP_SUL!B116="","*",SP_SUL!B116)</f>
        <v>45996</v>
      </c>
      <c r="D114" s="122" t="str">
        <f>IF(SP_SUL!D116="","*",SP_SUL!D116)</f>
        <v>DANIEL (TP-647)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>
        <f>IF(SP_SUL!B117="","*",SP_SUL!B117)</f>
        <v>45996</v>
      </c>
      <c r="D115" s="122" t="str">
        <f>IF(SP_SUL!D117="","*",SP_SUL!D117)</f>
        <v>CARLOS (TP-722)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>
        <f>IF(SP_SUL!B118="","*",SP_SUL!B118)</f>
        <v>45996</v>
      </c>
      <c r="D116" s="122" t="str">
        <f>IF(SP_SUL!D118="","*",SP_SUL!D118)</f>
        <v>A84</v>
      </c>
      <c r="E116" s="122" t="str">
        <f>IF(SP_SUL!H118="","*",SP_SUL!H118)</f>
        <v>102ZKW2</v>
      </c>
      <c r="F116" s="138" t="str">
        <f>IF(SP_SUL!M118="","*",SP_SUL!M118)</f>
        <v>ZKW-ZKE-ZKW</v>
      </c>
      <c r="G116" s="122" t="str">
        <f>IF(SP_SUL!I118="","*",SP_SUL!I118)</f>
        <v>102ZKW2</v>
      </c>
      <c r="H116" s="122" t="str">
        <f>IF(SP_SUL!AB118="","*",SP_SUL!AB118)</f>
        <v>FIXO</v>
      </c>
      <c r="I116" s="122" t="str">
        <f>IF(SP_SUL!AC118="","*",SP_SUL!AC118)</f>
        <v>ACIONAMENTO</v>
      </c>
      <c r="J116" s="123">
        <f>IF(SP_SUL!AA118="","*",SP_SUL!AA118)</f>
        <v>1</v>
      </c>
      <c r="K116" s="135">
        <f>IF(SP_SUL!AD118="","*",SP_SUL!AD118)</f>
        <v>0.25</v>
      </c>
    </row>
    <row r="117" spans="2:11" s="124" customFormat="1" hidden="1">
      <c r="B117" s="121" t="str">
        <f>IF(SP_SUL!Y119="","*",SP_SUL!Y119)</f>
        <v>*</v>
      </c>
      <c r="C117" s="122">
        <f>IF(SP_SUL!B119="","*",SP_SUL!B119)</f>
        <v>45996</v>
      </c>
      <c r="D117" s="122" t="str">
        <f>IF(SP_SUL!D119="","*",SP_SUL!D119)</f>
        <v>MOD ZRB ZEV</v>
      </c>
      <c r="E117" s="122" t="str">
        <f>IF(SP_SUL!H119="","*",SP_SUL!H119)</f>
        <v>-</v>
      </c>
      <c r="F117" s="138" t="str">
        <f>IF(SP_SUL!M119="","*",SP_SUL!M119)</f>
        <v>ZRB-ZEV</v>
      </c>
      <c r="G117" s="122" t="str">
        <f>IF(SP_SUL!I119="","*",SP_SUL!I119)</f>
        <v>-</v>
      </c>
      <c r="H117" s="122" t="str">
        <f>IF(SP_SUL!AB119="","*",SP_SUL!AB119)</f>
        <v>-</v>
      </c>
      <c r="I117" s="122" t="str">
        <f>IF(SP_SUL!AC119="","*",SP_SUL!AC119)</f>
        <v>-</v>
      </c>
      <c r="J117" s="123" t="str">
        <f>IF(SP_SUL!AA119="","*",SP_SUL!AA119)</f>
        <v>-</v>
      </c>
      <c r="K117" s="135" t="str">
        <f>IF(SP_SUL!AD119="","*",SP_SUL!AD119)</f>
        <v>-</v>
      </c>
    </row>
    <row r="118" spans="2:11" s="124" customFormat="1" hidden="1">
      <c r="B118" s="121" t="str">
        <f>IF(SP_SUL!Y120="","*",SP_SUL!Y120)</f>
        <v>*</v>
      </c>
      <c r="C118" s="122">
        <f>IF(SP_SUL!B120="","*",SP_SUL!B120)</f>
        <v>45996</v>
      </c>
      <c r="D118" s="122" t="str">
        <f>IF(SP_SUL!D120="","*",SP_SUL!D120)</f>
        <v>V96</v>
      </c>
      <c r="E118" s="122" t="str">
        <f>IF(SP_SUL!H120="","*",SP_SUL!H120)</f>
        <v>K67ZEV2</v>
      </c>
      <c r="F118" s="138" t="str">
        <f>IF(SP_SUL!M120="","*",SP_SUL!M120)</f>
        <v>ZEJ-ZEV</v>
      </c>
      <c r="G118" s="122" t="str">
        <f>IF(SP_SUL!I120="","*",SP_SUL!I120)</f>
        <v>K67ZEV2</v>
      </c>
      <c r="H118" s="122" t="str">
        <f>IF(SP_SUL!AB120="","*",SP_SUL!AB120)</f>
        <v>FIXO</v>
      </c>
      <c r="I118" s="122" t="str">
        <f>IF(SP_SUL!AC120="","*",SP_SUL!AC120)</f>
        <v>ACIONAMENTO</v>
      </c>
      <c r="J118" s="123">
        <f>IF(SP_SUL!AA120="","*",SP_SUL!AA120)</f>
        <v>1</v>
      </c>
      <c r="K118" s="135">
        <f>IF(SP_SUL!AD120="","*",SP_SUL!AD120)</f>
        <v>0.29166666666666669</v>
      </c>
    </row>
    <row r="119" spans="2:11" s="124" customFormat="1" hidden="1">
      <c r="B119" s="121" t="str">
        <f>IF(SP_SUL!Y121="","*",SP_SUL!Y121)</f>
        <v>*</v>
      </c>
      <c r="C119" s="122">
        <f>IF(SP_SUL!B121="","*",SP_SUL!B121)</f>
        <v>45996</v>
      </c>
      <c r="D119" s="122" t="str">
        <f>IF(SP_SUL!D121="","*",SP_SUL!D121)</f>
        <v>W97</v>
      </c>
      <c r="E119" s="122" t="str">
        <f>IF(SP_SUL!H121="","*",SP_SUL!H121)</f>
        <v>ZEM1</v>
      </c>
      <c r="F119" s="138" t="str">
        <f>IF(SP_SUL!M121="","*",SP_SUL!M121)</f>
        <v>ZEJ-ZEV</v>
      </c>
      <c r="G119" s="122" t="str">
        <f>IF(SP_SUL!I121="","*",SP_SUL!I121)</f>
        <v>ZEM1</v>
      </c>
      <c r="H119" s="122" t="str">
        <f>IF(SP_SUL!AB121="","*",SP_SUL!AB121)</f>
        <v>FIXO</v>
      </c>
      <c r="I119" s="122" t="str">
        <f>IF(SP_SUL!AC121="","*",SP_SUL!AC121)</f>
        <v>ACIONAMENTO</v>
      </c>
      <c r="J119" s="123">
        <f>IF(SP_SUL!AA121="","*",SP_SUL!AA121)</f>
        <v>2</v>
      </c>
      <c r="K119" s="135">
        <f>IF(SP_SUL!AD121="","*",SP_SUL!AD121)</f>
        <v>0.2638888888888889</v>
      </c>
    </row>
    <row r="120" spans="2:11" s="124" customFormat="1" hidden="1">
      <c r="B120" s="121" t="str">
        <f>IF(SP_SUL!Y122="","*",SP_SUL!Y122)</f>
        <v>*</v>
      </c>
      <c r="C120" s="122">
        <f>IF(SP_SUL!B122="","*",SP_SUL!B122)</f>
        <v>45996</v>
      </c>
      <c r="D120" s="122" t="str">
        <f>IF(SP_SUL!D122="","*",SP_SUL!D122)</f>
        <v>W96</v>
      </c>
      <c r="E120" s="122" t="str">
        <f>IF(SP_SUL!H122="","*",SP_SUL!H122)</f>
        <v>ZEM1</v>
      </c>
      <c r="F120" s="138" t="str">
        <f>IF(SP_SUL!M122="","*",SP_SUL!M122)</f>
        <v>ZRB-ZEV</v>
      </c>
      <c r="G120" s="122" t="str">
        <f>IF(SP_SUL!I122="","*",SP_SUL!I122)</f>
        <v>ZEM1</v>
      </c>
      <c r="H120" s="122" t="str">
        <f>IF(SP_SUL!AB122="","*",SP_SUL!AB122)</f>
        <v>FIXO</v>
      </c>
      <c r="I120" s="122" t="str">
        <f>IF(SP_SUL!AC122="","*",SP_SUL!AC122)</f>
        <v>ACIONAMENTO</v>
      </c>
      <c r="J120" s="123">
        <f>IF(SP_SUL!AA122="","*",SP_SUL!AA122)</f>
        <v>2</v>
      </c>
      <c r="K120" s="135">
        <f>IF(SP_SUL!AD122="","*",SP_SUL!AD122)</f>
        <v>0.25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>
        <f>IF(SP_SUL!B124="","*",SP_SUL!B124)</f>
        <v>45996</v>
      </c>
      <c r="D122" s="122" t="str">
        <f>IF(SP_SUL!D124="","*",SP_SUL!D124)</f>
        <v>HUELTON (TP-725)</v>
      </c>
      <c r="E122" s="122" t="str">
        <f>IF(SP_SUL!H124="","*",SP_SUL!H124)</f>
        <v>-</v>
      </c>
      <c r="F122" s="138" t="str">
        <f>IF(SP_SUL!M124="","*",SP_SUL!M124)</f>
        <v>ZWU-ZDC</v>
      </c>
      <c r="G122" s="122" t="str">
        <f>IF(SP_SUL!I124="","*",SP_SUL!I124)</f>
        <v>-</v>
      </c>
      <c r="H122" s="122" t="str">
        <f>IF(SP_SUL!AB124="","*",SP_SUL!AB124)</f>
        <v>-</v>
      </c>
      <c r="I122" s="122" t="str">
        <f>IF(SP_SUL!AC124="","*",SP_SUL!AC124)</f>
        <v>-</v>
      </c>
      <c r="J122" s="123" t="str">
        <f>IF(SP_SUL!AA124="","*",SP_SUL!AA124)</f>
        <v>-</v>
      </c>
      <c r="K122" s="135" t="str">
        <f>IF(SP_SUL!AD124="","*",SP_SUL!AD124)</f>
        <v>-</v>
      </c>
    </row>
    <row r="123" spans="2:11" s="124" customFormat="1" hidden="1">
      <c r="B123" s="121" t="str">
        <f>IF(SP_SUL!Y125="","*",SP_SUL!Y125)</f>
        <v>*</v>
      </c>
      <c r="C123" s="122">
        <f>IF(SP_SUL!B125="","*",SP_SUL!B125)</f>
        <v>45996</v>
      </c>
      <c r="D123" s="122" t="str">
        <f>IF(SP_SUL!D125="","*",SP_SUL!D125)</f>
        <v>MOD ZGP</v>
      </c>
      <c r="E123" s="122" t="str">
        <f>IF(SP_SUL!H125="","*",SP_SUL!H125)</f>
        <v>-</v>
      </c>
      <c r="F123" s="138" t="str">
        <f>IF(SP_SUL!M125="","*",SP_SUL!M125)</f>
        <v>105-ZGP</v>
      </c>
      <c r="G123" s="122" t="str">
        <f>IF(SP_SUL!I125="","*",SP_SUL!I125)</f>
        <v>-</v>
      </c>
      <c r="H123" s="122" t="str">
        <f>IF(SP_SUL!AB125="","*",SP_SUL!AB125)</f>
        <v>-</v>
      </c>
      <c r="I123" s="122" t="str">
        <f>IF(SP_SUL!AC125="","*",SP_SUL!AC125)</f>
        <v>-</v>
      </c>
      <c r="J123" s="123" t="str">
        <f>IF(SP_SUL!AA125="","*",SP_SUL!AA125)</f>
        <v>-</v>
      </c>
      <c r="K123" s="135" t="str">
        <f>IF(SP_SUL!AD125="","*",SP_SUL!AD125)</f>
        <v>-</v>
      </c>
    </row>
    <row r="124" spans="2:11" s="124" customFormat="1" hidden="1">
      <c r="B124" s="121" t="str">
        <f>IF(SP_SUL!Y126="","*",SP_SUL!Y126)</f>
        <v>*</v>
      </c>
      <c r="C124" s="122">
        <f>IF(SP_SUL!B126="","*",SP_SUL!B126)</f>
        <v>45996</v>
      </c>
      <c r="D124" s="122" t="str">
        <f>IF(SP_SUL!D126="","*",SP_SUL!D126)</f>
        <v>V85</v>
      </c>
      <c r="E124" s="122" t="str">
        <f>IF(SP_SUL!H126="","*",SP_SUL!H126)</f>
        <v>ZPT1051</v>
      </c>
      <c r="F124" s="138" t="str">
        <f>IF(SP_SUL!M126="","*",SP_SUL!M126)</f>
        <v>105-ZGP</v>
      </c>
      <c r="G124" s="122" t="str">
        <f>IF(SP_SUL!I126="","*",SP_SUL!I126)</f>
        <v>ZPTZDR</v>
      </c>
      <c r="H124" s="122" t="str">
        <f>IF(SP_SUL!AB126="","*",SP_SUL!AB126)</f>
        <v>FIXO</v>
      </c>
      <c r="I124" s="122" t="str">
        <f>IF(SP_SUL!AC126="","*",SP_SUL!AC126)</f>
        <v>ACIONAMENTO</v>
      </c>
      <c r="J124" s="123">
        <f>IF(SP_SUL!AA126="","*",SP_SUL!AA126)</f>
        <v>1</v>
      </c>
      <c r="K124" s="135">
        <f>IF(SP_SUL!AD126="","*",SP_SUL!AD126)</f>
        <v>0.25</v>
      </c>
    </row>
    <row r="125" spans="2:11" s="124" customFormat="1" hidden="1">
      <c r="B125" s="121" t="str">
        <f>IF(SP_SUL!Y127="","*",SP_SUL!Y127)</f>
        <v>*</v>
      </c>
      <c r="C125" s="122">
        <f>IF(SP_SUL!B127="","*",SP_SUL!B127)</f>
        <v>45996</v>
      </c>
      <c r="D125" s="122" t="str">
        <f>IF(SP_SUL!D127="","*",SP_SUL!D127)</f>
        <v>W62</v>
      </c>
      <c r="E125" s="122" t="str">
        <f>IF(SP_SUL!H127="","*",SP_SUL!H127)</f>
        <v>ZPT1051</v>
      </c>
      <c r="F125" s="138" t="str">
        <f>IF(SP_SUL!M127="","*",SP_SUL!M127)</f>
        <v>105-ZGP</v>
      </c>
      <c r="G125" s="122" t="str">
        <f>IF(SP_SUL!I127="","*",SP_SUL!I127)</f>
        <v>ZPTZDR</v>
      </c>
      <c r="H125" s="122" t="str">
        <f>IF(SP_SUL!AB127="","*",SP_SUL!AB127)</f>
        <v>FIXO</v>
      </c>
      <c r="I125" s="122" t="str">
        <f>IF(SP_SUL!AC127="","*",SP_SUL!AC127)</f>
        <v>ACIONAMENTO</v>
      </c>
      <c r="J125" s="123" t="str">
        <f>IF(SP_SUL!AA127="","*",SP_SUL!AA127)</f>
        <v>Bispo</v>
      </c>
      <c r="K125" s="135">
        <f>IF(SP_SUL!AD127="","*",SP_SUL!AD127)</f>
        <v>0.29166666666666669</v>
      </c>
    </row>
    <row r="126" spans="2:11" s="124" customFormat="1" hidden="1">
      <c r="B126" s="121" t="str">
        <f>IF(SP_SUL!Y128="","*",SP_SUL!Y128)</f>
        <v>*</v>
      </c>
      <c r="C126" s="122">
        <f>IF(SP_SUL!B128="","*",SP_SUL!B128)</f>
        <v>45996</v>
      </c>
      <c r="D126" s="122" t="str">
        <f>IF(SP_SUL!D128="","*",SP_SUL!D128)</f>
        <v>DIEGO (TF-42)</v>
      </c>
      <c r="E126" s="122" t="str">
        <f>IF(SP_SUL!H128="","*",SP_SUL!H128)</f>
        <v>-</v>
      </c>
      <c r="F126" s="138" t="str">
        <f>IF(SP_SUL!M128="","*",SP_SUL!M128)</f>
        <v>ZGM-109</v>
      </c>
      <c r="G126" s="122" t="str">
        <f>IF(SP_SUL!I128="","*",SP_SUL!I128)</f>
        <v>-</v>
      </c>
      <c r="H126" s="122" t="str">
        <f>IF(SP_SUL!AB128="","*",SP_SUL!AB128)</f>
        <v>-</v>
      </c>
      <c r="I126" s="122" t="str">
        <f>IF(SP_SUL!AC128="","*",SP_SUL!AC128)</f>
        <v>*</v>
      </c>
      <c r="J126" s="123" t="str">
        <f>IF(SP_SUL!AA128="","*",SP_SUL!AA128)</f>
        <v>-</v>
      </c>
      <c r="K126" s="135" t="str">
        <f>IF(SP_SUL!AD128="","*",SP_SUL!AD128)</f>
        <v>-</v>
      </c>
    </row>
    <row r="127" spans="2:11" s="124" customFormat="1" hidden="1">
      <c r="B127" s="121" t="str">
        <f>IF(SP_SUL!Y129="","*",SP_SUL!Y129)</f>
        <v>*</v>
      </c>
      <c r="C127" s="122">
        <f>IF(SP_SUL!B129="","*",SP_SUL!B129)</f>
        <v>45996</v>
      </c>
      <c r="D127" s="122" t="str">
        <f>IF(SP_SUL!D129="","*",SP_SUL!D129)</f>
        <v>V97</v>
      </c>
      <c r="E127" s="122" t="str">
        <f>IF(SP_SUL!H129="","*",SP_SUL!H129)</f>
        <v>IAAS29</v>
      </c>
      <c r="F127" s="138" t="str">
        <f>IF(SP_SUL!M129="","*",SP_SUL!M129)</f>
        <v>ZPG-ZPT</v>
      </c>
      <c r="G127" s="122" t="str">
        <f>IF(SP_SUL!I129="","*",SP_SUL!I129)</f>
        <v>ZPT</v>
      </c>
      <c r="H127" s="122" t="str">
        <f>IF(SP_SUL!AB129="","*",SP_SUL!AB129)</f>
        <v>FIXO</v>
      </c>
      <c r="I127" s="122" t="str">
        <f>IF(SP_SUL!AC129="","*",SP_SUL!AC129)</f>
        <v>ACIONAMENTO</v>
      </c>
      <c r="J127" s="123">
        <f>IF(SP_SUL!AA129="","*",SP_SUL!AA129)</f>
        <v>1</v>
      </c>
      <c r="K127" s="135">
        <f>IF(SP_SUL!AD129="","*",SP_SUL!AD129)</f>
        <v>0.33333333333333331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2025-12-04T16:16:37Z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