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85" documentId="120_S{118792C3-22EF-5104-A093-F22BFE3913F3}" xr6:coauthVersionLast="47" xr6:coauthVersionMax="47" xr10:uidLastSave="{EC0513B2-F14E-40F1-9C3C-F5027B18A65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K95" i="15"/>
  <c r="L95" i="15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<sst xmlns="http://schemas.openxmlformats.org/spreadsheetml/2006/main" count="4005" uniqueCount="1244">
  <si>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</si>
  <si>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</si>
  <si>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</si>
  <si>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</si>
  <si>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</si>
  <si>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</si>
  <si>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</si>
  <si>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</si>
  <si>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</si>
  <si>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</si>
  <si>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</si>
  <si>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</si>
  <si>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</si>
  <si>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</si>
  <si>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</si>
  <si>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</si>
  <si>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</si>
  <si>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</si>
  <si>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</si>
  <si>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</si>
  <si>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</si>
  <si>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</si>
  <si>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</si>
  <si>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</si>
  <si>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</si>
  <si>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</si>
  <si>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</si>
  <si>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</si>
  <si>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</si>
  <si>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</si>
  <si>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</si>
  <si>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</si>
  <si>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</si>
  <si>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</si>
  <si>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</si>
  <si>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</si>
  <si>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</si>
  <si>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</si>
  <si>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</si>
  <si>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</si>
  <si>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</si>
  <si>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</si>
  <si>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</si>
  <si>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</si>
  <si>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</si>
  <si>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</si>
  <si>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</si>
  <si>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</si>
  <si>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</si>
  <si>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</si>
  <si>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</si>
  <si>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</si>
  <si>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</si>
  <si>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</si>
  <si>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</si>
  <si>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</si>
  <si>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</si>
  <si>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</si>
  <si>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</si>
  <si>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</si>
  <si>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</si>
  <si>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</si>
  <si>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</si>
  <si>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</si>
  <si>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</si>
  <si>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</si>
  <si>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</si>
  <si>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</si>
  <si>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</si>
  <si>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</si>
  <si>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</si>
  <si>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</si>
  <si>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</si>
  <si>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</si>
  <si>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</si>
  <si>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</si>
  <si>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</si>
  <si>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</si>
  <si>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</si>
  <si>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</si>
  <si>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</si>
  <si>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</si>
  <si>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</si>
  <si>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</si>
  <si>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</si>
  <si>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</si>
  <si>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</si>
  <si>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</si>
  <si>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</si>
  <si>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</si>
  <si>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</si>
  <si>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</si>
  <si>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</si>
  <si>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</si>
  <si>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</si>
  <si>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</si>
  <si>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</si>
  <si>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</si>
  <si>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</si>
  <si>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</si>
  <si>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</si>
  <si>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</si>
  <si>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</si>
  <si>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</si>
  <si>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</si>
  <si>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</si>
  <si>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</si>
  <si>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</si>
  <si>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</si>
  <si>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</si>
  <si>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</si>
  <si>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</si>
  <si>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</si>
  <si>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</si>
  <si>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</si>
  <si>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</si>
  <si>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</si>
  <si>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</si>
  <si>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</si>
  <si>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</si>
  <si>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</si>
  <si>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</si>
  <si>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</si>
  <si>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</si>
  <si>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</si>
  <si>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</si>
  <si>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</si>
  <si>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</si>
  <si>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</si>
  <si>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</si>
  <si>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</si>
  <si>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</si>
  <si>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</si>
  <si>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</si>
  <si>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</si>
  <si>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</si>
  <si>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</si>
  <si>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</si>
  <si>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</si>
  <si>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</si>
  <si>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</si>
  <si>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</si>
  <si>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</si>
  <si>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</si>
  <si>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</si>
  <si>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</si>
  <si>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</si>
  <si>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</si>
  <si>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</si>
  <si>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</si>
  <si>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</si>
  <si>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</si>
  <si>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</si>
  <si>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</si>
  <si>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</si>
  <si>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</si>
  <si>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</si>
  <si>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</si>
  <si>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</si>
  <si>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</si>
  <si>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</si>
  <si>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</si>
  <si>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</si>
  <si>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</si>
  <si>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</si>
  <si>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</si>
  <si>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</si>
  <si>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</si>
  <si>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</si>
  <si>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</si>
  <si>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</si>
  <si>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</si>
  <si>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</si>
  <si>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</si>
  <si>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</si>
  <si>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</si>
  <si>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</si>
  <si>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</si>
  <si>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</si>
  <si>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</si>
  <si>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</si>
  <si>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</si>
  <si>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</si>
  <si>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</si>
  <si>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</si>
  <si>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</si>
  <si>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</si>
  <si>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</si>
  <si>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</si>
  <si>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</si>
  <si>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</si>
  <si>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</si>
  <si>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</si>
  <si>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</si>
  <si>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</si>
  <si>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</si>
  <si>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</si>
  <si>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</si>
  <si>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</si>
  <si>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</si>
  <si>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</si>
  <si>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</si>
  <si>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</si>
  <si>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</si>
  <si>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</si>
  <si>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</si>
  <si>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</si>
  <si>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</si>
  <si>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</si>
  <si>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</si>
  <si>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</si>
  <si>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</si>
  <si>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</si>
  <si>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</si>
  <si>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</si>
  <si>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</si>
  <si>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</si>
  <si>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</si>
  <si>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</si>
  <si>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</si>
  <si>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</si>
  <si>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</si>
  <si>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</si>
  <si>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</si>
  <si>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</si>
  <si>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</si>
  <si>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</si>
  <si>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</si>
  <si>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</si>
  <si>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</si>
  <si>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</si>
  <si>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</si>
  <si>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</si>
  <si>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</si>
  <si>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</si>
  <si>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</si>
  <si>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</si>
  <si>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</si>
  <si>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</si>
  <si>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</si>
  <si>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</si>
  <si>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</si>
  <si>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</si>
  <si>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</si>
  <si>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</si>
  <si>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</si>
  <si>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</si>
  <si>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</si>
  <si>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</si>
  <si>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</si>
  <si>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</si>
  <si>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</si>
  <si>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</si>
  <si>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</si>
  <si>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</si>
  <si>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</si>
  <si>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</si>
  <si>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</si>
  <si>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</si>
  <si>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</si>
  <si>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</si>
  <si>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</si>
  <si>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</si>
  <si>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</si>
  <si>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</si>
  <si>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</si>
  <si>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</si>
  <si>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</si>
  <si>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</si>
  <si>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</si>
  <si>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</si>
  <si>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</si>
  <si>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</si>
  <si>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</si>
  <si>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</si>
  <si>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</si>
  <si>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</si>
  <si>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</si>
  <si>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</si>
  <si>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</si>
  <si>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</si>
  <si>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</si>
  <si>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</si>
  <si>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</si>
  <si>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</si>
  <si>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</si>
  <si>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</si>
  <si>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</si>
  <si>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</si>
  <si>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</si>
  <si>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</si>
  <si>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</si>
  <si>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</si>
  <si>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</si>
  <si>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</si>
  <si>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</si>
  <si>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</si>
  <si>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</si>
  <si>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</si>
  <si>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</si>
  <si>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</si>
  <si>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</si>
  <si>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</si>
  <si>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</si>
  <si>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</si>
  <si>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</si>
  <si>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</si>
  <si>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</si>
  <si>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</si>
  <si>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</si>
  <si>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</si>
  <si>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</si>
  <si>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</si>
  <si>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</si>
  <si>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</si>
  <si>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</si>
  <si>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</si>
  <si>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</si>
  <si>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</si>
  <si>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</si>
  <si>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</si>
  <si>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</si>
  <si>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</si>
  <si>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</si>
  <si>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</si>
  <si>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</si>
  <si>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</si>
  <si>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</si>
  <si>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</si>
  <si>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</si>
  <si>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</si>
  <si>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</si>
  <si>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</si>
  <si>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</si>
  <si>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</si>
  <si>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</si>
  <si>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</si>
  <si>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</si>
  <si>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</si>
  <si>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</si>
  <si>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</si>
  <si>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</si>
  <si>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</si>
  <si>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</si>
  <si>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</si>
  <si>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</si>
  <si>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</si>
  <si>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</si>
  <si>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</si>
  <si>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</si>
  <si>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</si>
  <si>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</si>
  <si>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</si>
  <si>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</si>
  <si>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</si>
  <si>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</si>
  <si>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</si>
  <si>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</si>
  <si>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</si>
  <si>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</si>
  <si>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</si>
  <si>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</si>
  <si>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</si>
  <si>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</si>
  <si>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</si>
  <si>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</si>
  <si>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</si>
  <si>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</si>
  <si>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</si>
  <si>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</si>
  <si>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</si>
  <si>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</si>
  <si>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</si>
  <si>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</si>
  <si>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</si>
  <si>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</si>
  <si>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</si>
  <si>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</si>
  <si>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</si>
  <si>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</si>
  <si>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</si>
  <si>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</si>
  <si>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</si>
  <si>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</si>
  <si>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</si>
  <si>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</si>
  <si>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</si>
  <si>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</si>
  <si>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</si>
  <si>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</si>
  <si>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</si>
  <si>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</si>
  <si>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</si>
  <si>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</si>
  <si>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</si>
  <si>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</si>
  <si>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</si>
  <si>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</si>
  <si>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</si>
  <si>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</si>
  <si>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</si>
  <si>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</si>
  <si>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</si>
  <si>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</si>
  <si>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</si>
  <si>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</si>
  <si>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</si>
  <si>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</si>
  <si>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</si>
  <si>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</si>
  <si>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</si>
  <si>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</si>
  <si>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</si>
  <si>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</si>
  <si>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</si>
  <si>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</si>
  <si>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</si>
  <si>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</si>
  <si>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</si>
  <si>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</si>
  <si>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</si>
  <si>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</si>
  <si>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</si>
  <si>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</si>
  <si>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</si>
  <si>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</si>
  <si>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</si>
  <si>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</si>
  <si>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</si>
  <si>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</si>
  <si>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</si>
  <si>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</si>
  <si>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</si>
  <si>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</si>
  <si>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</si>
  <si>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</si>
  <si>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</si>
  <si>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</si>
  <si>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</si>
  <si>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</si>
  <si>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</si>
  <si>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</si>
  <si>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</si>
  <si>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</si>
  <si>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</si>
  <si>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</si>
  <si>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</si>
  <si>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</si>
  <si>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</si>
  <si>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</si>
  <si>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</si>
  <si>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</si>
  <si>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</si>
  <si>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</si>
  <si>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</si>
  <si>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</si>
  <si>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</si>
  <si>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</si>
  <si>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</si>
  <si>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</si>
  <si>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</si>
  <si>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</si>
  <si>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</si>
  <si>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</si>
  <si>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</si>
  <si>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</si>
  <si>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</si>
  <si>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</si>
  <si>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</si>
  <si>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</si>
  <si>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</si>
  <si>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</si>
  <si>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</si>
  <si>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</si>
  <si>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</si>
  <si>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</si>
  <si>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</si>
  <si>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</si>
  <si>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</si>
  <si>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</si>
  <si>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</si>
  <si>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</si>
  <si>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</si>
  <si>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</si>
  <si>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</si>
  <si>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</si>
  <si>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</si>
  <si>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</si>
  <si>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</si>
  <si>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</si>
  <si>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</si>
  <si>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</si>
  <si>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</si>
  <si>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</si>
  <si>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</si>
  <si>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</si>
  <si>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</si>
  <si>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</si>
  <si>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</si>
  <si>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</si>
  <si>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</si>
  <si>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</si>
  <si>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</si>
  <si>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</si>
  <si>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</si>
  <si>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</si>
  <si>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</si>
  <si>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</si>
  <si>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</si>
  <si>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</si>
  <si>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</si>
  <si>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</si>
  <si>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</si>
  <si>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</si>
  <si>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</si>
  <si>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</si>
  <si>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</si>
  <si>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</si>
  <si>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</si>
  <si>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</si>
  <si>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</si>
  <si>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</si>
  <si>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</si>
  <si>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</si>
  <si>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</si>
  <si>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</si>
  <si>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</si>
  <si>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</si>
  <si>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</si>
  <si>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</si>
  <si>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</si>
  <si>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</si>
  <si>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</si>
  <si>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</si>
  <si>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</si>
  <si>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</si>
  <si>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</si>
  <si>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</si>
  <si>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</si>
  <si>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</si>
  <si>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</si>
  <si>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</si>
  <si>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</si>
  <si>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</si>
  <si>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</si>
  <si>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</si>
  <si>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</si>
  <si>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</si>
  <si>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</si>
  <si>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</si>
  <si>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</si>
  <si>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</si>
  <si>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</si>
  <si>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</si>
  <si>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</si>
  <si>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</si>
  <si>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</si>
  <si>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</si>
  <si>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</si>
  <si>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</si>
  <si>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</si>
  <si>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</si>
  <si>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</si>
  <si>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</si>
  <si>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</si>
  <si>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</si>
  <si>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</si>
  <si>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</si>
  <si>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</si>
  <si>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</si>
  <si>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</si>
  <si>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</si>
  <si>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</si>
  <si>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</si>
  <si>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</si>
  <si>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</si>
  <si>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</si>
  <si>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</si>
  <si>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</si>
  <si>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</si>
  <si>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</si>
  <si>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</si>
  <si>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</si>
  <si>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</si>
  <si>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</si>
  <si>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</si>
  <si>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</si>
  <si>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</si>
  <si>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</si>
  <si>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</si>
  <si>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</si>
  <si>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</si>
  <si>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</si>
  <si>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</si>
  <si>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</si>
  <si>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</si>
  <si>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</si>
  <si>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</si>
  <si>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</si>
  <si>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</si>
  <si>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</si>
  <si>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</si>
  <si>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</si>
  <si>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</si>
  <si>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</si>
  <si>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</si>
  <si>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</si>
  <si>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</si>
  <si>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</si>
  <si>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</si>
  <si>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</si>
  <si>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</si>
  <si>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</si>
  <si>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</si>
  <si>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</si>
  <si>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</si>
  <si>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</si>
  <si>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</si>
  <si>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</si>
  <si>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</si>
  <si>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</si>
  <si>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</si>
  <si>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</si>
  <si>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</si>
  <si>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</si>
  <si>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</si>
  <si>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</si>
  <si>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</si>
  <si>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</si>
  <si>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</si>
  <si>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</si>
  <si>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</si>
  <si>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</si>
  <si>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</si>
  <si>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</si>
  <si>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</si>
  <si>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</si>
  <si>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</si>
  <si>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</si>
  <si>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</si>
  <si>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</si>
  <si>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</si>
  <si>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</si>
  <si>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</si>
  <si>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</si>
  <si>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</si>
  <si>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</si>
  <si>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</si>
  <si>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</si>
  <si>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</si>
  <si>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</si>
  <si>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</si>
  <si>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</si>
  <si>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</si>
  <si>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</si>
  <si>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</si>
  <si>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</si>
  <si>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</si>
  <si>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</si>
  <si>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</si>
  <si>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</si>
  <si>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</si>
  <si>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</si>
  <si>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</si>
  <si>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</si>
  <si>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</si>
  <si>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</si>
  <si>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</si>
  <si>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</si>
  <si>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</si>
  <si>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</si>
  <si>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</si>
  <si>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</si>
  <si>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</si>
  <si>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</si>
  <si>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</si>
  <si>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</si>
  <si>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</si>
  <si>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</si>
  <si>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</si>
  <si>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</si>
  <si>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</si>
  <si>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</si>
  <si>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</si>
  <si>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</si>
  <si>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</si>
  <si>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</si>
  <si>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</si>
  <si>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</si>
  <si>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</si>
  <si>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</si>
  <si>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</si>
  <si>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</si>
  <si>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</si>
  <si>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</si>
  <si>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</si>
  <si>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</si>
  <si>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</si>
  <si>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</si>
  <si>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</si>
  <si>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</si>
  <si>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</si>
  <si>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</si>
  <si>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</si>
  <si>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</si>
  <si>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</si>
  <si>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</si>
  <si>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</si>
  <si>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</si>
  <si>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</si>
  <si>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</si>
  <si>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</si>
  <si>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</si>
  <si>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</si>
  <si>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</si>
  <si>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</si>
  <si>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</si>
  <si>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</si>
  <si>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</si>
  <si>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</si>
  <si>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</si>
  <si>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</si>
  <si>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</si>
  <si>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</si>
  <si>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</si>
  <si>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</si>
  <si>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</si>
  <si>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</si>
  <si>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</si>
  <si>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</si>
  <si>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</si>
  <si>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</si>
  <si>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</si>
  <si>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</si>
  <si>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</si>
  <si>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</si>
  <si>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</si>
  <si>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</si>
  <si>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</si>
  <si>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</si>
  <si>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</si>
  <si>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</si>
  <si>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</si>
  <si>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</si>
  <si>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</si>
  <si>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</si>
  <si>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</si>
  <si>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</si>
  <si>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</si>
  <si>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</si>
  <si>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</si>
  <si>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</si>
  <si>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</si>
  <si>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</si>
  <si>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</si>
  <si>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</si>
  <si>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</si>
  <si>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</si>
  <si>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</si>
  <si>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</si>
  <si>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</si>
  <si>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</si>
  <si>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</si>
  <si>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</si>
  <si>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</si>
  <si>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</si>
  <si>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</si>
  <si>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</si>
  <si>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</si>
  <si>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</si>
  <si>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</si>
  <si>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</si>
  <si>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</si>
  <si>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</si>
  <si>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</si>
  <si>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</si>
  <si>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</si>
  <si>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</si>
  <si>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</si>
  <si>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</si>
  <si>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</si>
  <si>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</si>
  <si>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</si>
  <si>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</si>
  <si>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</si>
  <si>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</si>
  <si>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</si>
  <si>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</si>
  <si>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</si>
  <si>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</si>
  <si>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</si>
  <si>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</si>
  <si>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</si>
  <si>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</si>
  <si>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</si>
  <si>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</si>
  <si>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</si>
  <si>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</si>
  <si>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</si>
  <si>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</si>
  <si>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</si>
  <si>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</si>
  <si>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</si>
  <si>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</si>
  <si>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</si>
  <si>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</si>
  <si>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</si>
  <si>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</si>
  <si>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</si>
  <si>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</si>
  <si>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</si>
  <si>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</si>
  <si>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</si>
  <si>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</si>
  <si>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</si>
  <si>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</si>
  <si>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</si>
  <si>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</si>
  <si>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</si>
  <si>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</si>
  <si>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</si>
  <si>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</si>
  <si>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</si>
  <si>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</si>
  <si>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</si>
  <si>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</si>
  <si>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</si>
  <si>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</si>
  <si>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</si>
  <si>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</si>
  <si>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</si>
  <si>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</si>
  <si>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</si>
  <si>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</si>
  <si>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</si>
  <si>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</si>
  <si>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</si>
  <si>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</si>
  <si>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</si>
  <si>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</si>
  <si>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</si>
  <si>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</si>
  <si>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</si>
  <si>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</si>
  <si>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</si>
  <si>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</si>
  <si>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</si>
  <si>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</si>
  <si>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</si>
  <si>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</si>
  <si>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</si>
  <si>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</si>
  <si>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</si>
  <si>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</si>
  <si>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</si>
  <si>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</si>
  <si>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</si>
  <si>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</si>
  <si>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</si>
  <si>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</si>
  <si>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</si>
  <si>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</si>
  <si>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</si>
  <si>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</si>
  <si>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</si>
  <si>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</si>
  <si>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</si>
  <si>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</si>
  <si>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</si>
  <si>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</si>
  <si>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</si>
  <si>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</si>
  <si>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</si>
  <si>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</si>
  <si>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</si>
  <si>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</si>
  <si>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</si>
  <si>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</si>
  <si>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</si>
  <si>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</si>
  <si>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</si>
  <si>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</si>
  <si>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</si>
  <si>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</si>
  <si>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</si>
  <si>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</si>
  <si>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</si>
  <si>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</si>
  <si>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</si>
  <si>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</si>
  <si>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</si>
  <si>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</si>
  <si>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</si>
  <si>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</si>
  <si>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</si>
  <si>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</si>
  <si>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</si>
  <si>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</si>
  <si>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</si>
  <si>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</si>
  <si>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</si>
  <si>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</si>
  <si>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</si>
  <si>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</si>
  <si>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</si>
  <si>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</si>
  <si>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</si>
  <si>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</si>
  <si>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</si>
  <si>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</si>
  <si>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</si>
  <si>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</si>
  <si>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</si>
  <si>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</si>
  <si>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</si>
  <si>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</si>
  <si>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</si>
  <si>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</si>
  <si>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</si>
  <si>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</si>
  <si>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</si>
  <si>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</si>
  <si>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</si>
  <si>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</si>
  <si>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</si>
  <si>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</si>
  <si>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</si>
  <si>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</si>
  <si>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</si>
  <si>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</si>
  <si>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</si>
  <si>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</si>
  <si>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</si>
  <si>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</si>
  <si>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</si>
  <si>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</si>
  <si>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</si>
  <si>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</si>
  <si>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</si>
  <si>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</si>
  <si>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</si>
  <si>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</si>
  <si>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</si>
  <si>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</si>
  <si>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</si>
  <si>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</si>
  <si>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</si>
  <si>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</si>
  <si>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</si>
  <si>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</si>
  <si>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</si>
  <si>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</si>
  <si>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</si>
  <si>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</si>
  <si>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</si>
  <si>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</si>
  <si>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</si>
  <si>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</si>
  <si>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</si>
  <si>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</si>
  <si>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</si>
  <si>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</si>
  <si>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</si>
  <si>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</si>
  <si>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</si>
  <si>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</si>
  <si>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</si>
  <si>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</si>
  <si>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</si>
  <si>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</si>
  <si>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</si>
  <si>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</si>
  <si>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</si>
  <si>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</si>
  <si>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</si>
  <si>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</si>
  <si>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</si>
  <si>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</si>
  <si>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</si>
  <si>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</si>
  <si>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</si>
  <si>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</si>
  <si>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</si>
  <si>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</si>
  <si>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</si>
  <si>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</si>
  <si>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</si>
  <si>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</si>
  <si>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</si>
  <si>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</si>
  <si>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</si>
  <si>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</si>
  <si>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</si>
  <si>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</si>
  <si>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</si>
  <si>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</si>
  <si>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</si>
  <si>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</si>
  <si>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</si>
  <si>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</si>
  <si>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</si>
  <si>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</si>
  <si>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</si>
  <si>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</si>
  <si>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</si>
  <si>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</si>
  <si>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</si>
  <si>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</si>
  <si>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</si>
  <si>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</si>
  <si>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</si>
  <si>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</si>
  <si>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</si>
  <si>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</si>
  <si>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</si>
  <si>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</si>
  <si>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</si>
  <si>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</si>
  <si>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</si>
  <si>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</si>
  <si>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</si>
  <si>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</si>
  <si>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</si>
  <si>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</si>
  <si>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</si>
  <si>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</si>
  <si>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</si>
  <si>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</si>
  <si>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</si>
  <si>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</si>
  <si>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</si>
  <si>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</si>
  <si>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</si>
  <si>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</si>
  <si>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</si>
  <si>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</si>
  <si>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</si>
  <si>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</si>
  <si>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</si>
  <si>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</si>
  <si>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</si>
  <si>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</si>
  <si>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</si>
  <si>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</si>
  <si>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</si>
  <si>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</si>
  <si>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</si>
  <si>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</si>
  <si>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</si>
  <si>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</si>
  <si>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</si>
  <si>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</si>
  <si>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</si>
  <si>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</si>
  <si>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</si>
  <si>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</si>
  <si>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</si>
  <si>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</si>
  <si>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</si>
  <si>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</si>
  <si>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</si>
  <si>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</si>
  <si>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</si>
  <si>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</si>
  <si>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</si>
  <si>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</si>
  <si>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</si>
  <si>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</si>
  <si>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</si>
  <si>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</si>
  <si>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</si>
  <si>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</si>
  <si>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</si>
  <si>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</si>
  <si>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</si>
  <si>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</si>
  <si>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</si>
  <si>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</si>
  <si>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</si>
  <si>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</si>
  <si>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</si>
  <si>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</si>
  <si>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</si>
  <si>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</si>
  <si>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</si>
  <si>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</si>
  <si>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</si>
  <si>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</si>
  <si>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</si>
  <si>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</si>
  <si>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</si>
  <si>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</si>
  <si>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</si>
  <si>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</si>
  <si>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</si>
  <si>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</si>
  <si>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</si>
  <si>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</si>
  <si>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</si>
  <si>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</si>
  <si>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</si>
  <si>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</si>
  <si>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</si>
  <si>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</si>
  <si>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</si>
  <si>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</si>
  <si>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</si>
  <si>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</si>
  <si>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</si>
  <si>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</si>
  <si>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</si>
  <si>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</si>
  <si>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</si>
  <si>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</si>
  <si>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</si>
  <si>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</si>
  <si>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</si>
  <si>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</si>
  <si>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</si>
  <si>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</si>
  <si>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</si>
  <si>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</si>
  <si>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</si>
  <si>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</si>
  <si>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</si>
  <si>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</si>
  <si>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</si>
  <si>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</si>
  <si>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</si>
  <si>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</si>
  <si>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</si>
  <si>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</si>
  <si>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</si>
  <si>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</si>
  <si>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</si>
  <si>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</si>
  <si>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</si>
  <si>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</si>
  <si>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</si>
  <si>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</si>
  <si>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</si>
  <si>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</si>
  <si>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</si>
  <si>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</si>
  <si>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</si>
  <si>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</si>
  <si>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</si>
  <si>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</si>
  <si>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</si>
  <si>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</si>
  <si>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</si>
  <si>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</si>
  <si>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</si>
  <si>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</si>
  <si>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</si>
  <si>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</si>
  <si>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</si>
  <si>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</si>
  <si>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</si>
  <si>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</si>
  <si>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</si>
  <si>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</si>
  <si>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</si>
  <si>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</si>
  <si>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</si>
  <si>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</si>
  <si>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</si>
  <si>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</si>
  <si>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</si>
  <si>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</si>
  <si>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</si>
  <si>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</si>
  <si>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</si>
  <si>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</si>
  <si>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</si>
  <si>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</si>
  <si>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</si>
  <si>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</si>
  <si>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</si>
  <si>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</si>
  <si>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 xml:space="preserve">MC1 07:50, verificando faixa </t>
  </si>
  <si>
    <t xml:space="preserve">Previsão TP pronta 09hrs </t>
  </si>
  <si>
    <t xml:space="preserve">MC1 08:12, verificando faixa </t>
  </si>
  <si>
    <t>ZEC-ZJA</t>
  </si>
  <si>
    <t>ZECZJA</t>
  </si>
  <si>
    <t>Deslocamento ZEC-ZJA</t>
  </si>
  <si>
    <t xml:space="preserve">MC1 08:42, verificando faixa </t>
  </si>
  <si>
    <t xml:space="preserve">Aguardando descanso do maquinista </t>
  </si>
  <si>
    <t xml:space="preserve">MC1 07:53, verificando faixa 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</si>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</sst>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BD74" activePane="topRight" state="frozen"/>
      <selection pane="topRight" activeCell="BI84" sqref="BI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 t="s">
        <v>1181</v>
      </c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 t="s">
        <v>1181</v>
      </c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1182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1183</v>
      </c>
      <c r="M84" s="127" t="s">
        <v>1184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1185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1186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 t="s">
        <v>1187</v>
      </c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1181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1188</v>
      </c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 t="s">
        <v>1181</v>
      </c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1187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1189</v>
      </c>
      <c r="V90" s="151" t="s">
        <v>1190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 t="s">
        <v>1181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1192</v>
      </c>
      <c r="V91" s="105" t="s">
        <v>1193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1181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1194</v>
      </c>
      <c r="BJ92" s="16" t="s">
        <v>1194</v>
      </c>
      <c r="BK92" s="15"/>
      <c r="BL92" s="130" t="s">
        <v>471</v>
      </c>
      <c r="BM92" s="130" t="s">
        <v>500</v>
      </c>
      <c r="BN92" s="130" t="s">
        <v>561</v>
      </c>
      <c r="BO92" s="16" t="s">
        <v>1194</v>
      </c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>CCOCirculaçãoIntervaloOportunidade</v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>TURMA FIXA VIA 46060</v>
      </c>
      <c r="B99" s="102">
        <v>46060</v>
      </c>
      <c r="C99" s="134">
        <f>IF(BS_CONTROLE[[#This Row],[DATA]]="","",WEEKNUM(BS_CONTROLE[[#This Row],[DATA]]))</f>
        <v>6</v>
      </c>
      <c r="D99" s="104" t="s">
        <v>873</v>
      </c>
      <c r="E99" s="126" t="s">
        <v>810</v>
      </c>
      <c r="F99" s="142" t="str">
        <f>IF(D99="","*",VLOOKUP(E99,BS_ATIVIDADE[],3,FALSE))</f>
        <v>DORMENTE - SUBSTITUIÇÂO</v>
      </c>
      <c r="G99" s="106" t="s">
        <v>624</v>
      </c>
      <c r="H99" s="106" t="s">
        <v>624</v>
      </c>
      <c r="I99" s="105">
        <v>71</v>
      </c>
      <c r="J99" s="105">
        <v>208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9" s="106">
        <v>0.33333333333333331</v>
      </c>
      <c r="O99" s="106">
        <v>8.3333333333333329E-2</v>
      </c>
      <c r="P99" s="105">
        <v>30</v>
      </c>
      <c r="Q99" s="9" t="str">
        <f>IF(E99=0, "*", IFERROR(_xlfn.XLOOKUP(E99, BS_ATIVIDADE[ATIVIDADE], BS_ATIVIDADE[UNIDADE]), "*"))</f>
        <v>Nº DE DORMENTES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9" s="105" t="s">
        <v>1189</v>
      </c>
      <c r="V99" s="151" t="s">
        <v>1190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PDM - SUBSTITUIÇÃO - DORMENTE</v>
      </c>
      <c r="AI99" s="8" t="str">
        <f>IF(BS_CONTROLE[[#This Row],[Atividade]]=0, "-", BS_CONTROLE[[#This Row],[Atividade]])</f>
        <v>PDM - SUBSTITUIÇÃO - DORMENTE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ZSK-ZXH</v>
      </c>
      <c r="AM99" s="105" t="str">
        <f>IF(BS_CONTROLE[[#This Row],[SB]]=0, "-", BS_CONTROLE[[#This Row],[SB]])</f>
        <v>ZSK208</v>
      </c>
      <c r="AN99" s="105">
        <f>IF(BS_CONTROLE[[#This Row],[SUB]]=0, "-", BS_CONTROLE[[#This Row],[SUB]])</f>
        <v>71</v>
      </c>
      <c r="AO99" s="105">
        <f>BS_CONTROLE[[#This Row],[KM - Inicio]]</f>
        <v>208</v>
      </c>
      <c r="AP99" s="105">
        <f>BS_CONTROLE[[#This Row],[KM - Inicio]]</f>
        <v>208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DORMENTES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9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55" operator="equal">
      <formula>"NÃO"</formula>
    </cfRule>
    <cfRule type="cellIs" dxfId="187" priority="11856" operator="equal">
      <formula>"SIM"</formula>
    </cfRule>
  </conditionalFormatting>
  <conditionalFormatting sqref="AY6:AY1020">
    <cfRule type="expression" dxfId="186" priority="54311">
      <formula>#REF!=1</formula>
    </cfRule>
  </conditionalFormatting>
  <conditionalFormatting sqref="T6:T1020 AX6:AX1020 BD6:BD1020">
    <cfRule type="cellIs" dxfId="185" priority="54295" operator="equal">
      <formula>"ERRO"</formula>
    </cfRule>
  </conditionalFormatting>
  <conditionalFormatting sqref="BP6:BP1020">
    <cfRule type="cellIs" dxfId="184" priority="54290" operator="equal">
      <formula>"Produção e Intervalo"</formula>
    </cfRule>
    <cfRule type="cellIs" dxfId="183" priority="54291" operator="equal">
      <formula>"Aderente"</formula>
    </cfRule>
    <cfRule type="cellIs" dxfId="182" priority="54292" operator="equal">
      <formula>"Intervalo"</formula>
    </cfRule>
    <cfRule type="cellIs" dxfId="181" priority="54293" operator="equal">
      <formula>"Produção"</formula>
    </cfRule>
    <cfRule type="cellIs" dxfId="180" priority="54294" operator="equal">
      <formula>"ERRO"</formula>
    </cfRule>
  </conditionalFormatting>
  <conditionalFormatting sqref="BQ6:BR1020">
    <cfRule type="cellIs" dxfId="179" priority="54272" operator="equal">
      <formula>"*"</formula>
    </cfRule>
    <cfRule type="cellIs" dxfId="178" priority="54273" operator="greaterThanOrEqual">
      <formula>1</formula>
    </cfRule>
    <cfRule type="cellIs" dxfId="177" priority="54274" operator="lessThan">
      <formula>1</formula>
    </cfRule>
  </conditionalFormatting>
  <conditionalFormatting sqref="BJ2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2" operator="equal">
      <formula>"OPORTUNIDADE"</formula>
    </cfRule>
  </conditionalFormatting>
  <conditionalFormatting sqref="X28:Y29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J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8" operator="equal">
      <formula>"OPORTUNIDADE"</formula>
    </cfRule>
  </conditionalFormatting>
  <conditionalFormatting sqref="Y39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X42:X43">
    <cfRule type="cellIs" dxfId="170" priority="145" operator="equal">
      <formula>"OPORTUNIDADE"</formula>
    </cfRule>
  </conditionalFormatting>
  <conditionalFormatting sqref="X42:X43">
    <cfRule type="cellIs" dxfId="169" priority="143" operator="equal">
      <formula>"NÃO"</formula>
    </cfRule>
    <cfRule type="cellIs" dxfId="168" priority="144" operator="equal">
      <formula>"SIM"</formula>
    </cfRule>
  </conditionalFormatting>
  <conditionalFormatting sqref="BJ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6" operator="equal">
      <formula>"OPORTUNIDADE"</formula>
    </cfRule>
  </conditionalFormatting>
  <conditionalFormatting sqref="X46:Y46 Y47:Y48 X47:X50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BJ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8" operator="equal">
      <formula>"OPORTUNIDADE"</formula>
    </cfRule>
  </conditionalFormatting>
  <conditionalFormatting sqref="Y57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BJ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5" operator="equal">
      <formula>"OPORTUNIDADE"</formula>
    </cfRule>
  </conditionalFormatting>
  <conditionalFormatting sqref="X52:X61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BJ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9" operator="equal">
      <formula>"OPORTUNIDADE"</formula>
    </cfRule>
  </conditionalFormatting>
  <conditionalFormatting sqref="Y73">
    <cfRule type="cellIs" dxfId="157" priority="37" operator="equal">
      <formula>"NÃO"</formula>
    </cfRule>
    <cfRule type="cellIs" dxfId="156" priority="38" operator="equal">
      <formula>"SIM"</formula>
    </cfRule>
  </conditionalFormatting>
  <conditionalFormatting sqref="X75">
    <cfRule type="cellIs" dxfId="155" priority="33" operator="equal">
      <formula>"OPORTUNIDADE"</formula>
    </cfRule>
  </conditionalFormatting>
  <conditionalFormatting sqref="X75">
    <cfRule type="cellIs" dxfId="154" priority="31" operator="equal">
      <formula>"NÃO"</formula>
    </cfRule>
    <cfRule type="cellIs" dxfId="153" priority="32" operator="equal">
      <formula>"SIM"</formula>
    </cfRule>
  </conditionalFormatting>
  <conditionalFormatting sqref="BJ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6" operator="equal">
      <formula>"OPORTUNIDADE"</formula>
    </cfRule>
  </conditionalFormatting>
  <conditionalFormatting sqref="X76:X77">
    <cfRule type="cellIs" dxfId="151" priority="24" operator="equal">
      <formula>"NÃO"</formula>
    </cfRule>
    <cfRule type="cellIs" dxfId="150" priority="25" operator="equal">
      <formula>"SIM"</formula>
    </cfRule>
  </conditionalFormatting>
  <conditionalFormatting sqref="BO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">
      <iconSet showValue="0">
        <cfvo type="percent" val="0"/>
        <cfvo type="num" val="1"/>
        <cfvo type="num" val="1" gte="0"/>
      </iconSet>
    </cfRule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91 BO67:BO70 BO72 BO93:BO1020">
    <cfRule type="iconSet" priority="6157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91 BJ93:BJ1020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98">
      <iconSet showValue="0">
        <cfvo type="percent" val="0"/>
        <cfvo type="num" val="1"/>
        <cfvo type="num" val="1" gte="0"/>
      </iconSet>
    </cfRule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08">
      <iconSet showValue="0">
        <cfvo type="percent" val="0"/>
        <cfvo type="num" val="1"/>
        <cfvo type="num" val="1" gte="0"/>
      </iconSet>
    </cfRule>
  </conditionalFormatting>
  <conditionalFormatting sqref="BJ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AH6:AH1020 E6:E1020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1196</v>
      </c>
      <c r="C4" s="161" t="s">
        <v>1197</v>
      </c>
      <c r="D4" s="161" t="s">
        <v>1198</v>
      </c>
      <c r="E4" s="161" t="s">
        <v>1199</v>
      </c>
      <c r="F4" s="161" t="s">
        <v>4</v>
      </c>
      <c r="G4" s="161" t="s">
        <v>1200</v>
      </c>
    </row>
    <row r="5" spans="2:7">
      <c r="B5" s="162" t="s">
        <v>1201</v>
      </c>
      <c r="C5" s="162">
        <v>257068</v>
      </c>
      <c r="D5" s="162" t="s">
        <v>1202</v>
      </c>
      <c r="E5" s="162" t="s">
        <v>1203</v>
      </c>
      <c r="F5" s="162" t="s">
        <v>1203</v>
      </c>
      <c r="G5" s="163">
        <v>46296</v>
      </c>
    </row>
    <row r="6" spans="2:7">
      <c r="B6" s="162" t="s">
        <v>1204</v>
      </c>
      <c r="C6" s="162" t="s">
        <v>624</v>
      </c>
      <c r="D6" s="162" t="s">
        <v>624</v>
      </c>
      <c r="E6" s="162" t="s">
        <v>624</v>
      </c>
      <c r="F6" s="162" t="s">
        <v>1205</v>
      </c>
      <c r="G6" s="163" t="s">
        <v>624</v>
      </c>
    </row>
    <row r="7" spans="2:7">
      <c r="B7" s="162" t="s">
        <v>1206</v>
      </c>
      <c r="C7" s="162">
        <v>257472</v>
      </c>
      <c r="D7" s="162" t="s">
        <v>1207</v>
      </c>
      <c r="E7" s="162" t="s">
        <v>1208</v>
      </c>
      <c r="F7" s="162" t="s">
        <v>1208</v>
      </c>
      <c r="G7" s="163">
        <v>45992</v>
      </c>
    </row>
    <row r="8" spans="2:7">
      <c r="B8" s="162" t="s">
        <v>1209</v>
      </c>
      <c r="C8" s="162">
        <v>260307</v>
      </c>
      <c r="D8" s="162" t="s">
        <v>1210</v>
      </c>
      <c r="E8" s="162" t="s">
        <v>1211</v>
      </c>
      <c r="F8" s="162" t="s">
        <v>1208</v>
      </c>
      <c r="G8" s="163">
        <v>46082</v>
      </c>
    </row>
    <row r="9" spans="2:7">
      <c r="B9" s="162" t="s">
        <v>1212</v>
      </c>
      <c r="C9" s="162">
        <v>333033</v>
      </c>
      <c r="D9" s="162" t="s">
        <v>1213</v>
      </c>
      <c r="E9" s="162" t="s">
        <v>1205</v>
      </c>
      <c r="F9" s="162" t="s">
        <v>1214</v>
      </c>
      <c r="G9" s="162" t="s">
        <v>624</v>
      </c>
    </row>
    <row r="10" spans="2:7">
      <c r="B10" s="162" t="s">
        <v>1215</v>
      </c>
      <c r="C10" s="162"/>
      <c r="D10" s="162"/>
      <c r="E10" s="162" t="s">
        <v>1205</v>
      </c>
      <c r="F10" s="162" t="s">
        <v>1214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1216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1217</v>
      </c>
      <c r="E3" s="201" t="s">
        <v>1218</v>
      </c>
      <c r="F3" s="201" t="s">
        <v>1219</v>
      </c>
      <c r="G3" s="201" t="s">
        <v>1220</v>
      </c>
      <c r="H3" s="201" t="s">
        <v>1221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1225</v>
      </c>
      <c r="V1" s="242"/>
      <c r="W1" s="242"/>
    </row>
    <row r="2" spans="1:23" ht="15" customHeight="1">
      <c r="A2" s="87" t="s">
        <v>1226</v>
      </c>
      <c r="B2" s="87" t="s">
        <v>1227</v>
      </c>
      <c r="C2" s="87" t="s">
        <v>442</v>
      </c>
      <c r="D2" s="88" t="s">
        <v>1009</v>
      </c>
      <c r="E2" s="88" t="s">
        <v>4</v>
      </c>
      <c r="F2" s="88" t="s">
        <v>1228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Oportunidade</v>
      </c>
      <c r="C95" s="146" t="str">
        <f>IF(SP_NORTE!Y99="","*",SP_NORTE!Y99)</f>
        <v>*</v>
      </c>
      <c r="D95" s="138" t="str">
        <f>IF(SP_NORTE!R99="","*",SP_NORTE!R99)</f>
        <v>SP NORTE</v>
      </c>
      <c r="E95" s="138" t="str">
        <f>IF(SP_NORTE!S99="","*",SP_NORTE!S99)</f>
        <v>ZRX-ZTI</v>
      </c>
      <c r="F95" s="145">
        <f>IF(SP_NORTE!B99="","*",SP_NORTE!B99)</f>
        <v>46060</v>
      </c>
      <c r="G95" s="145" t="str">
        <f>IF(SP_NORTE!D99="","*",SP_NORTE!D99)</f>
        <v xml:space="preserve">TURMA FIXA VIA </v>
      </c>
      <c r="H95" s="145" t="str">
        <f>IF(SP_NORTE!E99="","*",SP_NORTE!E99)</f>
        <v>PDM - SUBSTITUIÇÃO - DORMENTE</v>
      </c>
      <c r="I95" s="145" t="str">
        <f>IF(SP_NORTE!G99="","*",SP_NORTE!G99)</f>
        <v>-</v>
      </c>
      <c r="J95" s="145" t="str">
        <f>IF(SP_NORTE!H99="","*",SP_NORTE!H99)</f>
        <v>-</v>
      </c>
      <c r="K95" s="138" t="str">
        <f>IF(SP_NORTE!L99="","*",SP_NORTE!L99)</f>
        <v>ZSK-ZXH</v>
      </c>
      <c r="L95" s="138" t="str">
        <f>IF(SP_NORTE!M99="","*",SP_NORTE!M99)</f>
        <v>ZSK208</v>
      </c>
      <c r="M95" s="139">
        <f>IF(SP_NORTE!I99="","*",SP_NORTE!I99)</f>
        <v>71</v>
      </c>
      <c r="N95" s="144">
        <f>IF(SP_NORTE!J99="","*",SP_NORTE!J99)</f>
        <v>208</v>
      </c>
      <c r="O95" s="144" t="str">
        <f>IF(SP_NORTE!K99="","*",SP_NORTE!K99)</f>
        <v>-</v>
      </c>
      <c r="P95" s="143">
        <f>IF(SP_NORTE!N99="","*",SP_NORTE!N99)</f>
        <v>0.33333333333333331</v>
      </c>
      <c r="Q95" s="143">
        <f>IF(SP_NORTE!O99="","*",SP_NORTE!O99)</f>
        <v>8.3333333333333329E-2</v>
      </c>
      <c r="R95" s="145" t="str">
        <f>IF(SP_NORTE!P99="","*",CONCATENATE(SP_NORTE!P99," ",SP_NORTE!Q99))</f>
        <v>30 Nº DE DORMENTES</v>
      </c>
      <c r="S95" s="145" t="str">
        <f>IF(SP_NORTE!U99="","*",SP_NORTE!U99)</f>
        <v xml:space="preserve">Marcone </v>
      </c>
      <c r="T95" s="145" t="str">
        <f>IF(SP_NORTE!V99="","*",SP_NORTE!V99)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1230</v>
      </c>
      <c r="D5" s="244"/>
      <c r="E5" s="244"/>
      <c r="F5" s="244"/>
      <c r="G5" s="244"/>
      <c r="H5" s="244"/>
      <c r="I5" s="244"/>
      <c r="J5" s="245"/>
      <c r="K5" s="246" t="s">
        <v>1231</v>
      </c>
      <c r="L5" s="247"/>
      <c r="M5" s="247"/>
      <c r="N5" s="247"/>
      <c r="O5" s="248" t="s">
        <v>1232</v>
      </c>
      <c r="P5" s="249"/>
    </row>
    <row r="6" spans="1:16" s="74" customFormat="1" ht="15" customHeight="1">
      <c r="A6" s="66" t="s">
        <v>1228</v>
      </c>
      <c r="B6" s="75" t="s">
        <v>1227</v>
      </c>
      <c r="C6" s="76" t="s">
        <v>1009</v>
      </c>
      <c r="D6" s="77" t="s">
        <v>1010</v>
      </c>
      <c r="E6" s="76" t="s">
        <v>1233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1234</v>
      </c>
      <c r="M6" s="80" t="s">
        <v>642</v>
      </c>
      <c r="N6" s="81" t="s">
        <v>1004</v>
      </c>
      <c r="O6" s="158" t="s">
        <v>1047</v>
      </c>
      <c r="P6" s="132" t="s">
        <v>1235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>
        <f>IF(SP_NORTE!B99="","*",SP_NORTE!B99)</f>
        <v>46060</v>
      </c>
      <c r="B80" s="83" t="str">
        <f>IF(SP_NORTE!W99="","*",SP_NORTE!W99)</f>
        <v>Oportunidade</v>
      </c>
      <c r="C80" s="83" t="str">
        <f>IF(SP_NORTE!R99="","*",SP_NORTE!R99)</f>
        <v>SP NORTE</v>
      </c>
      <c r="D80" s="83" t="str">
        <f>IF(SP_NORTE!S99="","*",SP_NORTE!S99)</f>
        <v>ZRX-ZTI</v>
      </c>
      <c r="E80" s="83" t="str">
        <f>IF(SP_NORTE!D99="","*",SP_NORTE!D99)</f>
        <v xml:space="preserve">TURMA FIXA VIA </v>
      </c>
      <c r="F80" s="83" t="str">
        <f>IF(SP_NORTE!G99="","*",SP_NORTE!G99)</f>
        <v>-</v>
      </c>
      <c r="G80" s="83" t="str">
        <f>IF(SP_NORTE!L99="","*",SP_NORTE!L99)</f>
        <v>ZSK-ZXH</v>
      </c>
      <c r="H80" s="116">
        <f>IF(SP_NORTE!J99="","*",SP_NORTE!J99)</f>
        <v>208</v>
      </c>
      <c r="I80" s="113">
        <f>IF(SP_NORTE!N99="","*",SP_NORTE!N99)</f>
        <v>0.33333333333333331</v>
      </c>
      <c r="J80" s="113">
        <f>IF(SP_NORTE!O99="","*",SP_NORTE!O99)</f>
        <v>8.3333333333333329E-2</v>
      </c>
      <c r="K80" s="83" t="str">
        <f>IF(SP_NORTE!AJ99="","*",SP_NORTE!AJ99)</f>
        <v>-</v>
      </c>
      <c r="L80" s="83" t="str">
        <f>IF(SP_NORTE!AL99="","*",SP_NORTE!AL99)</f>
        <v>ZSK-ZXH</v>
      </c>
      <c r="M80" s="83">
        <f>IF(SP_NORTE!AO99="","*",SP_NORTE!AO99)</f>
        <v>208</v>
      </c>
      <c r="N80" s="83" t="str">
        <f>IF(SP_NORTE!AL99="","*",SP_NORTE!AL99)</f>
        <v>ZSK-ZXH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995</v>
      </c>
      <c r="D2" s="76" t="s">
        <v>997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2026-02-06T11:58:44Z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