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709" documentId="120_S{118792C3-22EF-5104-A093-F22BFE3913F3}" xr6:coauthVersionLast="47" xr6:coauthVersionMax="47" xr10:uidLastSave="{346600D1-E977-4795-87E1-6F7AD425062B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76" i="1" l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 s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D16" i="1" a="1"/>
  <c r="BD16" i="1" s="1"/>
  <c r="BE16" i="1" a="1"/>
  <c r="BE16" i="1"/>
  <c r="BR16" i="1"/>
  <c r="BS16" i="1"/>
  <c r="BT33" i="1"/>
  <c r="A32" i="1"/>
  <c r="C32" i="1"/>
  <c r="G32" i="1"/>
  <c r="R32" i="1"/>
  <c r="S32" i="1" a="1"/>
  <c r="S32" i="1" s="1"/>
  <c r="T32" i="1" a="1"/>
  <c r="T32" i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D32" i="1" a="1"/>
  <c r="BD32" i="1" s="1"/>
  <c r="BR32" i="1"/>
  <c r="BS32" i="1"/>
  <c r="BT34" i="1"/>
  <c r="A33" i="1"/>
  <c r="C33" i="1"/>
  <c r="G33" i="1"/>
  <c r="R33" i="1"/>
  <c r="S33" i="1" a="1"/>
  <c r="S33" i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D33" i="1" a="1"/>
  <c r="BD33" i="1" s="1"/>
  <c r="BR33" i="1"/>
  <c r="BS33" i="1"/>
  <c r="BT35" i="1"/>
  <c r="A12" i="1"/>
  <c r="C12" i="1"/>
  <c r="G12" i="1"/>
  <c r="R12" i="1"/>
  <c r="S12" i="1" a="1"/>
  <c r="S12" i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AP13" i="1"/>
  <c r="AQ13" i="1"/>
  <c r="BB13" i="1"/>
  <c r="BE13" i="1" a="1"/>
  <c r="BE13" i="1" s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/>
  <c r="U65" i="1" a="1"/>
  <c r="U65" i="1" s="1"/>
  <c r="AI65" i="1"/>
  <c r="AJ65" i="1"/>
  <c r="AK65" i="1"/>
  <c r="AL65" i="1"/>
  <c r="AO65" i="1"/>
  <c r="BE65" i="1" s="1" a="1"/>
  <c r="BE65" i="1" s="1"/>
  <c r="AP65" i="1"/>
  <c r="AQ65" i="1"/>
  <c r="BB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AP772" i="1"/>
  <c r="BD772" i="1" s="1" a="1"/>
  <c r="BD772" i="1" s="1"/>
  <c r="AQ772" i="1"/>
  <c r="BB772" i="1"/>
  <c r="BC772" i="1" a="1"/>
  <c r="BC772" i="1" s="1"/>
  <c r="BE772" i="1" a="1"/>
  <c r="BE772" i="1" s="1"/>
  <c r="BR772" i="1"/>
  <c r="BS772" i="1"/>
  <c r="BT41" i="1"/>
  <c r="A537" i="1"/>
  <c r="C537" i="1"/>
  <c r="G537" i="1"/>
  <c r="R537" i="1"/>
  <c r="S537" i="1" a="1"/>
  <c r="S537" i="1" s="1"/>
  <c r="T537" i="1" a="1"/>
  <c r="T537" i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AJ66" i="1"/>
  <c r="AK66" i="1"/>
  <c r="AL66" i="1"/>
  <c r="AO66" i="1"/>
  <c r="BE66" i="1" s="1" a="1"/>
  <c r="BE66" i="1" s="1"/>
  <c r="AP66" i="1"/>
  <c r="AQ66" i="1"/>
  <c r="BB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BD61" i="1" s="1" a="1"/>
  <c r="BD61" i="1" s="1"/>
  <c r="AQ61" i="1"/>
  <c r="BB61" i="1"/>
  <c r="BC61" i="1" a="1"/>
  <c r="BC61" i="1" s="1"/>
  <c r="BR61" i="1"/>
  <c r="BS61" i="1"/>
  <c r="BT44" i="1"/>
  <c r="A67" i="1"/>
  <c r="C67" i="1"/>
  <c r="G67" i="1"/>
  <c r="R67" i="1"/>
  <c r="S67" i="1" a="1"/>
  <c r="S67" i="1"/>
  <c r="T67" i="1" a="1"/>
  <c r="T67" i="1" s="1"/>
  <c r="U67" i="1" a="1"/>
  <c r="U67" i="1"/>
  <c r="AI67" i="1"/>
  <c r="BB67" i="1" s="1"/>
  <c r="AJ67" i="1"/>
  <c r="AK67" i="1"/>
  <c r="AL67" i="1"/>
  <c r="AM67" i="1"/>
  <c r="AN67" i="1"/>
  <c r="AO67" i="1"/>
  <c r="AP67" i="1"/>
  <c r="BC67" i="1" s="1" a="1"/>
  <c r="BC67" i="1" s="1"/>
  <c r="AQ67" i="1"/>
  <c r="BD67" i="1" a="1"/>
  <c r="BD67" i="1" s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/>
  <c r="AN35" i="1" s="1"/>
  <c r="R35" i="1"/>
  <c r="S35" i="1" a="1"/>
  <c r="S35" i="1" s="1"/>
  <c r="T35" i="1" a="1"/>
  <c r="T35" i="1" s="1"/>
  <c r="U35" i="1" a="1"/>
  <c r="U35" i="1" s="1"/>
  <c r="AI35" i="1"/>
  <c r="AJ35" i="1"/>
  <c r="AK35" i="1"/>
  <c r="AL35" i="1"/>
  <c r="AO35" i="1"/>
  <c r="BE35" i="1" s="1" a="1"/>
  <c r="BE35" i="1" s="1"/>
  <c r="AP35" i="1"/>
  <c r="AQ35" i="1"/>
  <c r="BB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M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F256" i="12"/>
  <c r="L256" i="15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L257" i="15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L259" i="15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L263" i="15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L264" i="15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L269" i="15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K294" i="15" l="1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<sst xmlns="http://schemas.openxmlformats.org/spreadsheetml/2006/main" count="6346" uniqueCount="1433">
  <si>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</si>
  <si>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</si>
  <si>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</si>
  <si>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</si>
  <si>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</si>
  <si>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</si>
  <si>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</si>
  <si>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</si>
  <si>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</si>
  <si>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</si>
  <si>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</si>
  <si>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</si>
  <si>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</si>
  <si>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</si>
  <si>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</si>
  <si>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</si>
  <si>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</si>
  <si>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</si>
  <si>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</si>
  <si>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</si>
  <si>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</si>
  <si>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</si>
  <si>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</si>
  <si>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</si>
  <si>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</si>
  <si>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</si>
  <si>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</si>
  <si>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</si>
  <si>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</si>
  <si>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</si>
  <si>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</si>
  <si>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</si>
  <si>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</si>
  <si>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</si>
  <si>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</si>
  <si>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</si>
  <si>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</si>
  <si>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</si>
  <si>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</si>
  <si>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</si>
  <si>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</si>
  <si>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</si>
  <si>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</si>
  <si>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</si>
  <si>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</si>
  <si>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</si>
  <si>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</si>
  <si>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</si>
  <si>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</si>
  <si>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</si>
  <si>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</si>
  <si>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</si>
  <si>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</si>
  <si>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</si>
  <si>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</si>
  <si>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</si>
  <si>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</si>
  <si>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</si>
  <si>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</si>
  <si>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</si>
  <si>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</si>
  <si>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</si>
  <si>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</si>
  <si>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</si>
  <si>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</si>
  <si>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</si>
  <si>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</si>
  <si>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</si>
  <si>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</si>
  <si>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</si>
  <si>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</si>
  <si>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</si>
  <si>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</si>
  <si>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</si>
  <si>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</si>
  <si>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</si>
  <si>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</si>
  <si>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</si>
  <si>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</si>
  <si>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</si>
  <si>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</si>
  <si>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</si>
  <si>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</si>
  <si>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</si>
  <si>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</si>
  <si>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</si>
  <si>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</si>
  <si>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</si>
  <si>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</si>
  <si>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</si>
  <si>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</si>
  <si>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</si>
  <si>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</si>
  <si>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</si>
  <si>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</si>
  <si>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</si>
  <si>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</si>
  <si>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</si>
  <si>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</si>
  <si>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</si>
  <si>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</si>
  <si>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</si>
  <si>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</si>
  <si>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</si>
  <si>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</si>
  <si>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</si>
  <si>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</si>
  <si>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</si>
  <si>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</si>
  <si>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</si>
  <si>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</si>
  <si>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</si>
  <si>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</si>
  <si>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</si>
  <si>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</si>
  <si>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</si>
  <si>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</si>
  <si>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</si>
  <si>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</si>
  <si>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</si>
  <si>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</si>
  <si>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</si>
  <si>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</si>
  <si>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</si>
  <si>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</si>
  <si>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</si>
  <si>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</si>
  <si>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</si>
  <si>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</si>
  <si>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</si>
  <si>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</si>
  <si>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</si>
  <si>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</si>
  <si>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</si>
  <si>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</si>
  <si>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</si>
  <si>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</si>
  <si>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</si>
  <si>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</si>
  <si>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</si>
  <si>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</si>
  <si>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</si>
  <si>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</si>
  <si>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</si>
  <si>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</si>
  <si>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</si>
  <si>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</si>
  <si>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</si>
  <si>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</si>
  <si>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</si>
  <si>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</si>
  <si>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</si>
  <si>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</si>
  <si>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</si>
  <si>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</si>
  <si>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</si>
  <si>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</si>
  <si>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</si>
  <si>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</si>
  <si>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</si>
  <si>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</si>
  <si>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</si>
  <si>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</si>
  <si>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</si>
  <si>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</si>
  <si>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</si>
  <si>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</si>
  <si>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</si>
  <si>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</si>
  <si>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</si>
  <si>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</si>
  <si>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</si>
  <si>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</si>
  <si>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</si>
  <si>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</si>
  <si>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</si>
  <si>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</si>
  <si>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</si>
  <si>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</si>
  <si>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</si>
  <si>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</si>
  <si>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</si>
  <si>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</si>
  <si>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</si>
  <si>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</si>
  <si>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</si>
  <si>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</si>
  <si>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</si>
  <si>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</si>
  <si>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</si>
  <si>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</si>
  <si>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</si>
  <si>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</si>
  <si>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</si>
  <si>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</si>
  <si>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</si>
  <si>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</si>
  <si>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</si>
  <si>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</si>
  <si>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</si>
  <si>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</si>
  <si>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</si>
  <si>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</si>
  <si>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</si>
  <si>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</si>
  <si>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</si>
  <si>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</si>
  <si>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</si>
  <si>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</si>
  <si>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</si>
  <si>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</si>
  <si>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</si>
  <si>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</si>
  <si>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</si>
  <si>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</si>
  <si>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</si>
  <si>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</si>
  <si>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</si>
  <si>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</si>
  <si>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</si>
  <si>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</si>
  <si>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</si>
  <si>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</si>
  <si>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</si>
  <si>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</si>
  <si>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</si>
  <si>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</si>
  <si>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</si>
  <si>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</si>
  <si>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</si>
  <si>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</si>
  <si>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</si>
  <si>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</si>
  <si>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</si>
  <si>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</si>
  <si>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</si>
  <si>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</si>
  <si>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</si>
  <si>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</si>
  <si>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</si>
  <si>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</si>
  <si>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</si>
  <si>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</si>
  <si>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</si>
  <si>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</si>
  <si>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</si>
  <si>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</si>
  <si>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</si>
  <si>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</si>
  <si>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</si>
  <si>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</si>
  <si>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</si>
  <si>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</si>
  <si>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</si>
  <si>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</si>
  <si>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</si>
  <si>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</si>
  <si>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</si>
  <si>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</si>
  <si>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</si>
  <si>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</si>
  <si>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</si>
  <si>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</si>
  <si>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</si>
  <si>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</si>
  <si>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</si>
  <si>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</si>
  <si>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</si>
  <si>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</si>
  <si>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</si>
  <si>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</si>
  <si>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</si>
  <si>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</si>
  <si>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</si>
  <si>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</si>
  <si>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</si>
  <si>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</si>
  <si>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</si>
  <si>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</si>
  <si>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</si>
  <si>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</si>
  <si>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</si>
  <si>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</si>
  <si>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</si>
  <si>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</si>
  <si>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</si>
  <si>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</si>
  <si>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</si>
  <si>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</si>
  <si>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</si>
  <si>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</si>
  <si>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</si>
  <si>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</si>
  <si>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</si>
  <si>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</si>
  <si>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</si>
  <si>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</si>
  <si>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</si>
  <si>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</si>
  <si>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</si>
  <si>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</si>
  <si>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</si>
  <si>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</si>
  <si>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</si>
  <si>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</si>
  <si>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</si>
  <si>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</si>
  <si>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</si>
  <si>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</si>
  <si>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</si>
  <si>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</si>
  <si>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</si>
  <si>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</si>
  <si>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</si>
  <si>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</si>
  <si>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</si>
  <si>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</si>
  <si>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</si>
  <si>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</si>
  <si>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</si>
  <si>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</si>
  <si>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</si>
  <si>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</si>
  <si>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</si>
  <si>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</si>
  <si>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</si>
  <si>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</si>
  <si>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</si>
  <si>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</si>
  <si>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</si>
  <si>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</si>
  <si>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</si>
  <si>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</si>
  <si>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</si>
  <si>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</si>
  <si>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</si>
  <si>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</si>
  <si>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</si>
  <si>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</si>
  <si>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</si>
  <si>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</si>
  <si>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</si>
  <si>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</si>
  <si>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</si>
  <si>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</si>
  <si>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</si>
  <si>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</si>
  <si>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</si>
  <si>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</si>
  <si>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</si>
  <si>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</si>
  <si>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</si>
  <si>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</si>
  <si>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</si>
  <si>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</si>
  <si>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</si>
  <si>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</si>
  <si>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</si>
  <si>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</si>
  <si>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</si>
  <si>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</si>
  <si>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</si>
  <si>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</si>
  <si>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</si>
  <si>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</si>
  <si>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</si>
  <si>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</si>
  <si>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</si>
  <si>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</si>
  <si>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</si>
  <si>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</si>
  <si>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</si>
  <si>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</si>
  <si>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</si>
  <si>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</si>
  <si>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</si>
  <si>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</si>
  <si>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</si>
  <si>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</si>
  <si>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</si>
  <si>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</si>
  <si>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</si>
  <si>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</si>
  <si>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</si>
  <si>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</si>
  <si>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</si>
  <si>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</si>
  <si>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</si>
  <si>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</si>
  <si>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</si>
  <si>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</si>
  <si>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</si>
  <si>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</si>
  <si>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</si>
  <si>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</si>
  <si>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</si>
  <si>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</si>
  <si>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</si>
  <si>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</si>
  <si>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</si>
  <si>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</si>
  <si>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</si>
  <si>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</si>
  <si>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</si>
  <si>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</si>
  <si>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</si>
  <si>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</si>
  <si>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</si>
  <si>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</si>
  <si>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</si>
  <si>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</si>
  <si>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</si>
  <si>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</si>
  <si>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</si>
  <si>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</si>
  <si>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</si>
  <si>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</si>
  <si>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</si>
  <si>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</si>
  <si>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</si>
  <si>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</si>
  <si>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</si>
  <si>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</si>
  <si>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</si>
  <si>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</si>
  <si>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</si>
  <si>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</si>
  <si>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</si>
  <si>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</si>
  <si>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</si>
  <si>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</si>
  <si>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</si>
  <si>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</si>
  <si>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</si>
  <si>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</si>
  <si>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</si>
  <si>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</si>
  <si>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</si>
  <si>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</si>
  <si>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</si>
  <si>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</si>
  <si>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</si>
  <si>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</si>
  <si>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</si>
  <si>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</si>
  <si>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</si>
  <si>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</si>
  <si>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</si>
  <si>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</si>
  <si>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</si>
  <si>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</si>
  <si>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</si>
  <si>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</si>
  <si>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</si>
  <si>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</si>
  <si>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</si>
  <si>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</si>
  <si>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</si>
  <si>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</si>
  <si>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</si>
  <si>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</si>
  <si>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</si>
  <si>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</si>
  <si>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</si>
  <si>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</si>
  <si>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</si>
  <si>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</si>
  <si>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</si>
  <si>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</si>
  <si>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</si>
  <si>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</si>
  <si>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</si>
  <si>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</si>
  <si>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</si>
  <si>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</si>
  <si>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</si>
  <si>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</si>
  <si>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</si>
  <si>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</si>
  <si>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</si>
  <si>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</si>
  <si>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</si>
  <si>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</si>
  <si>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</si>
  <si>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</si>
  <si>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</si>
  <si>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</si>
  <si>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</si>
  <si>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</si>
  <si>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</si>
  <si>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</si>
  <si>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</si>
  <si>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</si>
  <si>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</si>
  <si>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</si>
  <si>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</si>
  <si>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</si>
  <si>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</si>
  <si>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</si>
  <si>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</si>
  <si>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</si>
  <si>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</si>
  <si>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</si>
  <si>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</si>
  <si>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</si>
  <si>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</si>
  <si>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</si>
  <si>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</si>
  <si>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</si>
  <si>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</si>
  <si>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</si>
  <si>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</si>
  <si>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</si>
  <si>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</si>
  <si>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</si>
  <si>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</si>
  <si>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</si>
  <si>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</si>
  <si>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</si>
  <si>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</si>
  <si>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</si>
  <si>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</si>
  <si>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</si>
  <si>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</si>
  <si>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</si>
  <si>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</si>
  <si>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</si>
  <si>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</si>
  <si>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</si>
  <si>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</si>
  <si>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</si>
  <si>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</si>
  <si>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</si>
  <si>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</si>
  <si>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</si>
  <si>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</si>
  <si>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</si>
  <si>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</si>
  <si>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</si>
  <si>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</si>
  <si>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</si>
  <si>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</si>
  <si>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</si>
  <si>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</si>
  <si>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</si>
  <si>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</si>
  <si>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</si>
  <si>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</si>
  <si>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</si>
  <si>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</si>
  <si>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</si>
  <si>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</si>
  <si>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</si>
  <si>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</si>
  <si>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</si>
  <si>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</si>
  <si>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</si>
  <si>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</si>
  <si>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</si>
  <si>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</si>
  <si>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</si>
  <si>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</si>
  <si>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</si>
  <si>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</si>
  <si>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</si>
  <si>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</si>
  <si>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</si>
  <si>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</si>
  <si>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</si>
  <si>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</si>
  <si>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</si>
  <si>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</si>
  <si>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</si>
  <si>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</si>
  <si>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</si>
  <si>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</si>
  <si>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</si>
  <si>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</si>
  <si>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</si>
  <si>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</si>
  <si>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</si>
  <si>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</si>
  <si>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</si>
  <si>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</si>
  <si>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</si>
  <si>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</si>
  <si>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</si>
  <si>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</si>
  <si>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</si>
  <si>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</si>
  <si>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</si>
  <si>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</si>
  <si>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</si>
  <si>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</si>
  <si>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</si>
  <si>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</si>
  <si>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</si>
  <si>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</si>
  <si>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</si>
  <si>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</si>
  <si>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</si>
  <si>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</si>
  <si>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</si>
  <si>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</si>
  <si>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</si>
  <si>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</si>
  <si>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</si>
  <si>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</si>
  <si>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</si>
  <si>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</si>
  <si>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</si>
  <si>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</si>
  <si>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</si>
  <si>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</si>
  <si>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</si>
  <si>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</si>
  <si>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</si>
  <si>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</si>
  <si>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</si>
  <si>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</si>
  <si>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</si>
  <si>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</si>
  <si>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</si>
  <si>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</si>
  <si>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</si>
  <si>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</si>
  <si>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</si>
  <si>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</si>
  <si>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</si>
  <si>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</si>
  <si>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</si>
  <si>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</si>
  <si>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</si>
  <si>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</si>
  <si>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</si>
  <si>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</si>
  <si>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</si>
  <si>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</si>
  <si>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</si>
  <si>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</si>
  <si>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</si>
  <si>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</si>
  <si>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</si>
  <si>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</si>
  <si>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</si>
  <si>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</si>
  <si>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</si>
  <si>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</si>
  <si>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</si>
  <si>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</si>
  <si>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</si>
  <si>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</si>
  <si>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</si>
  <si>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</si>
  <si>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</si>
  <si>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</si>
  <si>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</si>
  <si>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</si>
  <si>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</si>
  <si>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</si>
  <si>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</si>
  <si>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</si>
  <si>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</si>
  <si>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</si>
  <si>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</si>
  <si>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</si>
  <si>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</si>
  <si>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</si>
  <si>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</si>
  <si>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</si>
  <si>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</si>
  <si>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</si>
  <si>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</si>
  <si>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</si>
  <si>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</si>
  <si>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</si>
  <si>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</si>
  <si>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</si>
  <si>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</si>
  <si>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</si>
  <si>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</si>
  <si>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</si>
  <si>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</si>
  <si>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</si>
  <si>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</si>
  <si>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</si>
  <si>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</si>
  <si>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</si>
  <si>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</si>
  <si>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</si>
  <si>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</si>
  <si>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</si>
  <si>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</si>
  <si>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</si>
  <si>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</si>
  <si>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</si>
  <si>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</si>
  <si>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</si>
  <si>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</si>
  <si>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</si>
  <si>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</si>
  <si>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</si>
  <si>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</si>
  <si>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</si>
  <si>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</si>
  <si>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</si>
  <si>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</si>
  <si>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</si>
  <si>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</si>
  <si>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</si>
  <si>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</si>
  <si>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</si>
  <si>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</si>
  <si>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</si>
  <si>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</si>
  <si>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</si>
  <si>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</si>
  <si>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</si>
  <si>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</si>
  <si>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</si>
  <si>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</si>
  <si>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</si>
  <si>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</si>
  <si>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</si>
  <si>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</si>
  <si>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</si>
  <si>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</si>
  <si>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</si>
  <si>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</si>
  <si>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</si>
  <si>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</si>
  <si>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</si>
  <si>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</si>
  <si>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</si>
  <si>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</si>
  <si>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</si>
  <si>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</si>
  <si>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</si>
  <si>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</si>
  <si>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</si>
  <si>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</si>
  <si>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</si>
  <si>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</si>
  <si>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</si>
  <si>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</si>
  <si>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</si>
  <si>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</si>
  <si>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</si>
  <si>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</si>
  <si>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</si>
  <si>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</si>
  <si>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</si>
  <si>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</si>
  <si>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</si>
  <si>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</si>
  <si>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</si>
  <si>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</si>
  <si>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</si>
  <si>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</si>
  <si>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</si>
  <si>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</si>
  <si>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</si>
  <si>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</si>
  <si>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</si>
  <si>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</si>
  <si>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</si>
  <si>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</si>
  <si>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</si>
  <si>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</si>
  <si>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</si>
  <si>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</si>
  <si>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</si>
  <si>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</si>
  <si>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</si>
  <si>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</si>
  <si>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</si>
  <si>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</si>
  <si>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</si>
  <si>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</si>
  <si>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</si>
  <si>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</si>
  <si>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</si>
  <si>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</si>
  <si>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</si>
  <si>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</si>
  <si>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</si>
  <si>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</si>
  <si>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</si>
  <si>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</si>
  <si>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</si>
  <si>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</si>
  <si>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</si>
  <si>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</si>
  <si>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</si>
  <si>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</si>
  <si>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</si>
  <si>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</si>
  <si>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</si>
  <si>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</si>
  <si>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</si>
  <si>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</si>
  <si>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</si>
  <si>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</si>
  <si>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</si>
  <si>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</si>
  <si>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</si>
  <si>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</si>
  <si>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</si>
  <si>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</si>
  <si>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</si>
  <si>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</si>
  <si>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</si>
  <si>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</si>
  <si>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</si>
  <si>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</si>
  <si>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</si>
  <si>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</si>
  <si>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</si>
  <si>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</si>
  <si>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</si>
  <si>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</si>
  <si>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</si>
  <si>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</si>
  <si>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</si>
  <si>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</si>
  <si>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</si>
  <si>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</si>
  <si>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</si>
  <si>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</si>
  <si>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</si>
  <si>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</si>
  <si>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</si>
  <si>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</si>
  <si>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</si>
  <si>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</si>
  <si>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</si>
  <si>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</si>
  <si>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</si>
  <si>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</si>
  <si>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</si>
  <si>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</si>
  <si>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</si>
  <si>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</si>
  <si>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</si>
  <si>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</si>
  <si>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</si>
  <si>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</si>
  <si>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</si>
  <si>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</si>
  <si>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</si>
  <si>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</si>
  <si>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</si>
  <si>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</si>
  <si>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</si>
  <si>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</si>
  <si>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</si>
  <si>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</si>
  <si>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</si>
  <si>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</si>
  <si>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</si>
  <si>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</si>
  <si>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</si>
  <si>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</si>
  <si>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</si>
  <si>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</si>
  <si>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</si>
  <si>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</si>
  <si>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</si>
  <si>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</si>
  <si>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</si>
  <si>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</si>
  <si>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</si>
  <si>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</si>
  <si>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</si>
  <si>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</si>
  <si>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</si>
  <si>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</si>
  <si>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</si>
  <si>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</si>
  <si>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</si>
  <si>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</si>
  <si>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</si>
  <si>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</si>
  <si>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</si>
  <si>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</si>
  <si>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</si>
  <si>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</si>
  <si>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</si>
  <si>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</si>
  <si>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</si>
  <si>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</si>
  <si>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</si>
  <si>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</si>
  <si>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</si>
  <si>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</si>
  <si>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</si>
  <si>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</si>
  <si>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</si>
  <si>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</si>
  <si>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</si>
  <si>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</si>
  <si>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</si>
  <si>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</si>
  <si>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</si>
  <si>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</si>
  <si>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</si>
  <si>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</si>
  <si>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</si>
  <si>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</si>
  <si>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</si>
  <si>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</si>
  <si>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</si>
  <si>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</si>
  <si>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</si>
  <si>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</si>
  <si>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</si>
  <si>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</si>
  <si>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</si>
  <si>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</si>
  <si>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</si>
  <si>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</si>
  <si>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</si>
  <si>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</si>
  <si>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</si>
  <si>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</si>
  <si>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</si>
  <si>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</si>
  <si>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</si>
  <si>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</si>
  <si>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</si>
  <si>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</si>
  <si>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</si>
  <si>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</si>
  <si>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</si>
  <si>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</si>
  <si>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</si>
  <si>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</si>
  <si>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</si>
  <si>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</si>
  <si>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</si>
  <si>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</si>
  <si>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</si>
  <si>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</si>
  <si>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</si>
  <si>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</si>
  <si>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</si>
  <si>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</si>
  <si>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</si>
  <si>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</si>
  <si>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</si>
  <si>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</si>
  <si>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</si>
  <si>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</si>
  <si>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</si>
  <si>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</si>
  <si>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</si>
  <si>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</si>
  <si>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</si>
  <si>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</si>
  <si>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</si>
  <si>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</si>
  <si>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</si>
  <si>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</si>
  <si>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</si>
  <si>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</si>
  <si>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</si>
  <si>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</si>
  <si>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</si>
  <si>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</si>
  <si>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</si>
  <si>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</si>
  <si>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</si>
  <si>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</si>
  <si>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</si>
  <si>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</si>
  <si>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</si>
  <si>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</si>
  <si>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</si>
  <si>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</si>
  <si>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</si>
  <si>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</si>
  <si>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</si>
  <si>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</si>
  <si>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</si>
  <si>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</si>
  <si>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</si>
  <si>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</si>
  <si>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</si>
  <si>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</si>
  <si>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</si>
  <si>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</si>
  <si>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</si>
  <si>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</si>
  <si>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</si>
  <si>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</si>
  <si>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</si>
  <si>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</si>
  <si>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</si>
  <si>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</si>
  <si>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</si>
  <si>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</si>
  <si>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</si>
  <si>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</si>
  <si>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</si>
  <si>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</si>
  <si>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</si>
  <si>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</si>
  <si>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</si>
  <si>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</si>
  <si>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</si>
  <si>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</si>
  <si>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</si>
  <si>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</si>
  <si>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</si>
  <si>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</si>
  <si>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</si>
  <si>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</si>
  <si>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</si>
  <si>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</si>
  <si>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</si>
  <si>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</si>
  <si>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</si>
  <si>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</si>
  <si>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</si>
  <si>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</si>
  <si>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</si>
  <si>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</si>
  <si>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</si>
  <si>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</si>
  <si>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</si>
  <si>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</si>
  <si>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</si>
  <si>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</si>
  <si>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</si>
  <si>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</si>
  <si>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</si>
  <si>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</si>
  <si>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</si>
  <si>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</si>
  <si>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</si>
  <si>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</si>
  <si>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</si>
  <si>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</si>
  <si>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</si>
  <si>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</si>
  <si>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</si>
  <si>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</si>
  <si>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</si>
  <si>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</si>
  <si>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</si>
  <si>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</si>
  <si>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</si>
  <si>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</si>
  <si>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</si>
  <si>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</si>
  <si>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</si>
  <si>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</si>
  <si>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</si>
  <si>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</si>
  <si>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</si>
  <si>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</si>
  <si>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</si>
  <si>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</si>
  <si>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</si>
  <si>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</si>
  <si>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</si>
  <si>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</si>
  <si>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</si>
  <si>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</si>
  <si>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</si>
  <si>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</si>
  <si>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</si>
  <si>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</si>
  <si>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</si>
  <si>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</si>
  <si>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</si>
  <si>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</si>
  <si>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</si>
  <si>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</si>
  <si>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</si>
  <si>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</si>
  <si>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</si>
  <si>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</si>
  <si>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</si>
  <si>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</si>
  <si>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</si>
  <si>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</si>
  <si>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</si>
  <si>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</si>
  <si>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</si>
  <si>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</si>
  <si>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</si>
  <si>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</si>
  <si>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</si>
  <si>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</si>
  <si>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</si>
  <si>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</si>
  <si>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</si>
  <si>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</si>
  <si>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</si>
  <si>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</si>
  <si>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</si>
  <si>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</si>
  <si>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</si>
  <si>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</si>
  <si>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</si>
  <si>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</si>
  <si>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</si>
  <si>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</si>
  <si>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</si>
  <si>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</si>
  <si>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</si>
  <si>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</si>
  <si>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</si>
  <si>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</si>
  <si>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</si>
  <si>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</si>
  <si>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</si>
  <si>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</si>
  <si>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</si>
  <si>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</si>
  <si>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</si>
  <si>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</si>
  <si>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</si>
  <si>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</si>
  <si>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</si>
  <si>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</si>
  <si>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</si>
  <si>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</si>
  <si>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</si>
  <si>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</si>
  <si>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</si>
  <si>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</si>
  <si>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</si>
  <si>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</si>
  <si>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</si>
  <si>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</si>
  <si>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</si>
  <si>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</si>
  <si>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</si>
  <si>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</si>
  <si>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</si>
  <si>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</si>
  <si>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</si>
  <si>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</si>
  <si>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</si>
  <si>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</si>
  <si>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</si>
  <si>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</si>
  <si>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</si>
  <si>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</si>
  <si>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</si>
  <si>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</si>
  <si>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</si>
  <si>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</si>
  <si>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</si>
  <si>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</si>
  <si>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</si>
  <si>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</si>
  <si>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</si>
  <si>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</si>
  <si>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</si>
  <si>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</si>
  <si>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</si>
  <si>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</si>
  <si>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</si>
  <si>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</si>
  <si>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</si>
  <si>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</si>
  <si>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</si>
  <si>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</si>
  <si>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</si>
  <si>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</si>
  <si>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</si>
  <si>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</si>
  <si>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</si>
  <si>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</si>
  <si>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</si>
  <si>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</si>
  <si>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</si>
  <si>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</si>
  <si>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</si>
  <si>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</si>
  <si>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</si>
  <si>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</si>
  <si>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</si>
  <si>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</si>
  <si>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</si>
  <si>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</si>
  <si>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</si>
  <si>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</si>
  <si>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</si>
  <si>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</si>
  <si>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</si>
  <si>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</si>
  <si>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</si>
  <si>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</si>
  <si>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</si>
  <si>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</si>
  <si>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</si>
  <si>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</si>
  <si>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</si>
  <si>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</si>
  <si>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</si>
  <si>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</si>
  <si>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</si>
  <si>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</si>
  <si>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</si>
  <si>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</si>
  <si>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</si>
  <si>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</si>
  <si>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</si>
  <si>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</si>
  <si>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</si>
  <si>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</si>
  <si>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</si>
  <si>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</si>
  <si>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</si>
  <si>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</si>
  <si>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</si>
  <si>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</si>
  <si>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</si>
  <si>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</si>
  <si>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</si>
  <si>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</si>
  <si>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</si>
  <si>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</si>
  <si>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</si>
  <si>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</si>
  <si>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</si>
  <si>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</si>
  <si>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</si>
  <si>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</si>
  <si>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</si>
  <si>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</si>
  <si>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</si>
  <si>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</si>
  <si>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</si>
  <si>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</si>
  <si>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</si>
  <si>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</si>
  <si>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</si>
  <si>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</si>
  <si>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</si>
  <si>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</si>
  <si>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</si>
  <si>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</si>
  <si>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</si>
  <si>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</si>
  <si>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</si>
  <si>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</si>
  <si>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</si>
  <si>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</si>
  <si>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</si>
  <si>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</si>
  <si>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</si>
  <si>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</si>
  <si>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</si>
  <si>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</si>
  <si>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</si>
  <si>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</si>
  <si>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</si>
  <si>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</si>
  <si>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</si>
  <si>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</si>
  <si>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</si>
  <si>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</si>
  <si>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</si>
  <si>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</si>
  <si>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</si>
  <si>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</si>
  <si>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</si>
  <si>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</si>
  <si>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</si>
  <si>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</si>
  <si>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</si>
  <si>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</si>
  <si>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</si>
  <si>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</si>
  <si>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</si>
  <si>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</si>
  <si>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</si>
  <si>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</si>
  <si>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</si>
  <si>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</si>
  <si>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</si>
  <si>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</si>
  <si>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</si>
  <si>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</si>
  <si>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</si>
  <si>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</si>
  <si>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</si>
  <si>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</si>
  <si>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</si>
  <si>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</si>
  <si>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</si>
  <si>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</si>
  <si>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</si>
  <si>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</si>
  <si>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</si>
  <si>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</si>
  <si>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</si>
  <si>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</si>
  <si>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</si>
  <si>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</si>
  <si>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</si>
  <si>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</si>
  <si>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</si>
  <si>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</si>
  <si>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</si>
  <si>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</si>
  <si>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</si>
  <si>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</si>
  <si>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</si>
  <si>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</si>
  <si>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</si>
  <si>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</si>
  <si>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</si>
  <si>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</si>
  <si>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</si>
  <si>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</si>
  <si>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</si>
  <si>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</si>
  <si>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</si>
  <si>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</si>
  <si>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</si>
  <si>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</si>
  <si>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</si>
  <si>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</si>
  <si>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</si>
  <si>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</si>
  <si>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</si>
  <si>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</si>
  <si>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</si>
  <si>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</si>
  <si>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</si>
  <si>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</si>
  <si>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</si>
  <si>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</si>
  <si>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</si>
  <si>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</si>
  <si>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</si>
  <si>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</si>
  <si>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</si>
  <si>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</si>
  <si>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</t>
  </si>
  <si>
    <t>Equipe pronta 9h, aguarda oportunidade de intervalo, em intervalo 11:40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</si>
  <si>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</si>
  <si>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</si>
  <si>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</si>
  <si>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</si>
  <si>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</si>
  <si>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</si>
  <si>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</si>
  <si>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</si>
  <si>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</si>
  <si>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</si>
  <si>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</si>
  <si>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>ZXW-ZPT</t>
  </si>
  <si>
    <t>ZXWZPT</t>
  </si>
  <si>
    <t>Deslocamento para ZPT (segunda realiza inspeção ANTT)</t>
  </si>
  <si>
    <t>ZBV3</t>
  </si>
  <si>
    <t>Trilheiro descarga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</si>
  <si>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</si>
  <si>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11&gt;00</t>
  </si>
  <si>
    <t>Posicionamento de dormentes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</si>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</sst>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5" headerRowBorderDxfId="233" tableBorderDxfId="234" totalsRowBorderDxfId="232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1"/>
    <tableColumn id="4" xr3:uid="{062C67FE-0D06-4582-BA9C-B087681F34EC}" name="SUB" dataDxfId="230"/>
    <tableColumn id="5" xr3:uid="{1DF130D1-4D15-4DFF-8266-F1B81CAA897E}" name="KM Inicio" dataDxfId="229"/>
    <tableColumn id="6" xr3:uid="{A344A0E9-F964-4FE5-9EB0-2661309404E9}" name="KM Fim" dataDxfId="228"/>
    <tableColumn id="7" xr3:uid="{B0ED4DF3-274E-46B6-A2D1-0985F47224C1}" name="Trecho" dataDxfId="227"/>
    <tableColumn id="8" xr3:uid="{1DE44FFC-B2F5-4DE5-A7E5-915DA69A16F8}" name="SB" dataDxfId="226"/>
    <tableColumn id="9" xr3:uid="{7841069B-E29E-4A5E-B561-931B24D14782}" name="NOME SUB" dataDxfId="225"/>
    <tableColumn id="10" xr3:uid="{01B251F8-5EA1-4C87-81E3-9BD14100B544}" name="Trecho Coordenação" dataDxfId="2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3"/>
    <tableColumn id="8" xr3:uid="{98E82858-1ECA-4DB3-8AE4-BBB972FC487D}" name="CORRELATO" dataDxfId="2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1" dataDxfId="220" headerRowBorderDxfId="218" tableBorderDxfId="219">
  <autoFilter ref="A1:A216" xr:uid="{0436727B-5FB8-4B0E-A1C6-DFB9231E4B16}"/>
  <tableColumns count="1">
    <tableColumn id="1" xr3:uid="{D0196BA9-8675-415E-BBE0-E5D0002285D2}" name="BLOCO" dataDxfId="21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ySplit="3" topLeftCell="G266" activePane="bottomRight" state="frozen"/>
      <selection pane="bottomRight" activeCell="B271" sqref="B271:B276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0" t="s">
        <v>920</v>
      </c>
      <c r="C1" s="191"/>
      <c r="D1" s="191"/>
      <c r="E1" s="3"/>
      <c r="F1" s="190" t="s">
        <v>921</v>
      </c>
      <c r="G1" s="191"/>
      <c r="H1" s="192"/>
      <c r="I1" s="191"/>
      <c r="J1" s="191"/>
      <c r="K1" s="191"/>
      <c r="L1" s="191"/>
      <c r="M1" s="191"/>
      <c r="N1" s="191"/>
      <c r="O1" s="191"/>
      <c r="P1" s="191"/>
      <c r="Q1" s="191"/>
      <c r="R1" s="191"/>
      <c r="S1" s="191"/>
      <c r="T1" s="191"/>
      <c r="U1" s="191"/>
      <c r="V1" s="191"/>
      <c r="W1" s="191"/>
      <c r="X1" s="191"/>
      <c r="Y1" s="191"/>
      <c r="Z1" s="191"/>
      <c r="AA1" s="191"/>
      <c r="AB1" s="191"/>
      <c r="AC1" s="191"/>
      <c r="AD1" s="191"/>
      <c r="AE1" s="191"/>
      <c r="AF1" s="191"/>
      <c r="AG1" s="193"/>
      <c r="AH1" s="5"/>
      <c r="AI1" s="200" t="s">
        <v>922</v>
      </c>
      <c r="AJ1" s="201"/>
      <c r="AK1" s="201"/>
      <c r="AL1" s="201"/>
      <c r="AM1" s="202"/>
      <c r="AN1" s="203"/>
      <c r="AO1" s="201"/>
      <c r="AP1" s="201"/>
      <c r="AQ1" s="201"/>
      <c r="AR1" s="201"/>
      <c r="AS1" s="201"/>
      <c r="AT1" s="201"/>
      <c r="AU1" s="201"/>
      <c r="AV1" s="201"/>
      <c r="AW1" s="201"/>
      <c r="AX1" s="201"/>
      <c r="AY1" s="201"/>
      <c r="AZ1" s="201"/>
      <c r="BA1" s="201"/>
      <c r="BB1" s="201"/>
      <c r="BC1" s="201"/>
      <c r="BD1" s="201"/>
      <c r="BE1" s="201"/>
      <c r="BF1" s="204"/>
      <c r="BG1" s="5"/>
      <c r="BH1" s="205" t="s">
        <v>923</v>
      </c>
      <c r="BI1" s="206"/>
      <c r="BJ1" s="206"/>
      <c r="BK1" s="207"/>
      <c r="BL1" s="5"/>
      <c r="BM1" s="197" t="s">
        <v>924</v>
      </c>
      <c r="BN1" s="198"/>
      <c r="BO1" s="198"/>
      <c r="BP1" s="198"/>
      <c r="BQ1" s="198"/>
      <c r="BR1" s="198"/>
      <c r="BS1" s="199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0" t="s">
        <v>925</v>
      </c>
      <c r="AJ2" s="201"/>
      <c r="AK2" s="201"/>
      <c r="AL2" s="201"/>
      <c r="AM2" s="202"/>
      <c r="AN2" s="203"/>
      <c r="AO2" s="201"/>
      <c r="AP2" s="201"/>
      <c r="AQ2" s="204"/>
      <c r="AR2" s="6"/>
      <c r="AS2" s="200" t="s">
        <v>928</v>
      </c>
      <c r="AT2" s="201"/>
      <c r="AU2" s="201"/>
      <c r="AV2" s="201"/>
      <c r="AW2" s="201"/>
      <c r="AX2" s="201"/>
      <c r="AY2" s="204"/>
      <c r="AZ2" s="6"/>
      <c r="BA2" s="194" t="s">
        <v>929</v>
      </c>
      <c r="BB2" s="196"/>
      <c r="BC2" s="200" t="s">
        <v>926</v>
      </c>
      <c r="BD2" s="201"/>
      <c r="BE2" s="201"/>
      <c r="BF2" s="204"/>
      <c r="BG2" s="5"/>
      <c r="BH2" s="208"/>
      <c r="BI2" s="209"/>
      <c r="BJ2" s="209"/>
      <c r="BK2" s="210"/>
      <c r="BL2" s="5"/>
      <c r="BM2" s="211"/>
      <c r="BN2" s="212"/>
      <c r="BO2" s="212"/>
      <c r="BP2" s="212"/>
      <c r="BQ2" s="212"/>
      <c r="BR2" s="212"/>
      <c r="BS2" s="213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4" t="s">
        <v>930</v>
      </c>
      <c r="AJ3" s="196"/>
      <c r="AK3" s="194" t="s">
        <v>931</v>
      </c>
      <c r="AL3" s="195"/>
      <c r="AM3" s="218"/>
      <c r="AN3" s="219"/>
      <c r="AO3" s="195"/>
      <c r="AP3" s="195"/>
      <c r="AQ3" s="196"/>
      <c r="AR3" s="63"/>
      <c r="AS3" s="216" t="s">
        <v>937</v>
      </c>
      <c r="AT3" s="217"/>
      <c r="AU3" s="216" t="s">
        <v>938</v>
      </c>
      <c r="AV3" s="217"/>
      <c r="AW3" s="216" t="s">
        <v>939</v>
      </c>
      <c r="AX3" s="217"/>
      <c r="AY3" s="63" t="s">
        <v>940</v>
      </c>
      <c r="AZ3" s="63"/>
      <c r="BA3" s="214"/>
      <c r="BB3" s="215"/>
      <c r="BC3" s="194" t="s">
        <v>933</v>
      </c>
      <c r="BD3" s="195"/>
      <c r="BE3" s="195"/>
      <c r="BF3" s="196"/>
      <c r="BG3" s="62"/>
      <c r="BH3" s="208"/>
      <c r="BI3" s="209"/>
      <c r="BJ3" s="209"/>
      <c r="BK3" s="210"/>
      <c r="BL3" s="62"/>
      <c r="BM3" s="197" t="s">
        <v>941</v>
      </c>
      <c r="BN3" s="198"/>
      <c r="BO3" s="198"/>
      <c r="BP3" s="199"/>
      <c r="BQ3" s="197" t="s">
        <v>707</v>
      </c>
      <c r="BR3" s="198"/>
      <c r="BS3" s="199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1228</v>
      </c>
      <c r="BK146" s="17" t="s">
        <v>1229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1230</v>
      </c>
      <c r="BK147" s="17" t="s">
        <v>1231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1232</v>
      </c>
      <c r="BK149" s="17" t="s">
        <v>1233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1233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1234</v>
      </c>
      <c r="BK150" s="17" t="s">
        <v>1235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1236</v>
      </c>
      <c r="BK152" s="17" t="s">
        <v>1237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1237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1238</v>
      </c>
      <c r="BK153" s="17" t="s">
        <v>1239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1240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1238</v>
      </c>
      <c r="BK154" s="17" t="s">
        <v>1241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1241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1242</v>
      </c>
      <c r="BK155" s="17" t="s">
        <v>1243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1244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1245</v>
      </c>
      <c r="BK156" s="17" t="s">
        <v>1246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1247</v>
      </c>
      <c r="BK157" s="17" t="s">
        <v>1248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1249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1250</v>
      </c>
      <c r="BK158" s="17" t="s">
        <v>1250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1251</v>
      </c>
      <c r="BK159" s="17" t="s">
        <v>1251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1251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1252</v>
      </c>
      <c r="BK160" s="17" t="s">
        <v>1251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1251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1253</v>
      </c>
      <c r="BK161" s="17" t="s">
        <v>1253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1253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1254</v>
      </c>
      <c r="BK162" s="17" t="s">
        <v>1254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1254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1254</v>
      </c>
      <c r="BK163" s="17" t="s">
        <v>1254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1254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1255</v>
      </c>
      <c r="BK165" s="17" t="s">
        <v>1255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1255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1255</v>
      </c>
      <c r="BK166" s="17" t="s">
        <v>1255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1255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1255</v>
      </c>
      <c r="BK167" s="17" t="s">
        <v>1255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1255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1255</v>
      </c>
      <c r="BK168" s="17" t="s">
        <v>1255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1255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1256</v>
      </c>
      <c r="BK170" s="17" t="s">
        <v>1256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1256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1257</v>
      </c>
      <c r="BK172" s="17" t="s">
        <v>1258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1259</v>
      </c>
      <c r="BK173" s="17" t="s">
        <v>1259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1260</v>
      </c>
      <c r="BK174" s="17" t="s">
        <v>1261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1261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1261</v>
      </c>
      <c r="BK175" s="17" t="s">
        <v>1261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1261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1262</v>
      </c>
      <c r="BK176" s="17" t="s">
        <v>1263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1263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1244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1272</v>
      </c>
      <c r="BK180" s="176" t="s">
        <v>1273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1273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1274</v>
      </c>
      <c r="BK181" s="176" t="s">
        <v>1275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1276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1277</v>
      </c>
      <c r="BK182" s="18" t="s">
        <v>1278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1278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1279</v>
      </c>
      <c r="N183" s="127" t="s">
        <v>1280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1244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1281</v>
      </c>
      <c r="BK183" s="18" t="s">
        <v>1282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1283</v>
      </c>
      <c r="BK184" s="176" t="s">
        <v>1284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1284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1286</v>
      </c>
      <c r="BK185" s="176" t="s">
        <v>1287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1288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1289</v>
      </c>
      <c r="BK186" s="176" t="s">
        <v>1290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1290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1291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1292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1293</v>
      </c>
      <c r="BK187" s="176" t="s">
        <v>1294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1294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1285</v>
      </c>
      <c r="W188" s="151" t="s">
        <v>1295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1285</v>
      </c>
      <c r="W189" s="151" t="s">
        <v>1295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1285</v>
      </c>
      <c r="W190" s="151" t="s">
        <v>1296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1297</v>
      </c>
      <c r="BK190" s="176" t="s">
        <v>1298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1299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1300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1301</v>
      </c>
      <c r="BK193" s="17" t="s">
        <v>1302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1301</v>
      </c>
      <c r="BK194" s="17" t="s">
        <v>1302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1301</v>
      </c>
      <c r="BK195" s="17" t="s">
        <v>1302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1303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1304</v>
      </c>
      <c r="BK196" s="17" t="s">
        <v>1304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1304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1301</v>
      </c>
      <c r="BK197" s="17" t="s">
        <v>1302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1301</v>
      </c>
      <c r="BK198" s="176" t="s">
        <v>1302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1305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1306</v>
      </c>
      <c r="BK201" s="176" t="s">
        <v>1306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1307</v>
      </c>
      <c r="BK202" s="176" t="s">
        <v>1307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1308</v>
      </c>
      <c r="BK203" s="176" t="s">
        <v>1308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1309</v>
      </c>
      <c r="BK204" s="176" t="s">
        <v>1309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1310</v>
      </c>
      <c r="BK205" s="176" t="s">
        <v>1310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1311</v>
      </c>
      <c r="BK206" s="176" t="s">
        <v>1311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1312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1313</v>
      </c>
      <c r="BK209" s="176" t="s">
        <v>1313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1314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1313</v>
      </c>
      <c r="BK210" s="176" t="s">
        <v>1313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1313</v>
      </c>
      <c r="BK211" s="176" t="s">
        <v>1313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1315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1316</v>
      </c>
      <c r="BK213" s="176" t="s">
        <v>1317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1318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1316</v>
      </c>
      <c r="BK214" s="176" t="s">
        <v>1319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1320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1316</v>
      </c>
      <c r="BK215" s="176" t="s">
        <v>1319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1321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1322</v>
      </c>
      <c r="BK217" s="18" t="s">
        <v>1323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1323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1322</v>
      </c>
      <c r="BK218" s="18" t="s">
        <v>1324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1324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1325</v>
      </c>
      <c r="BK219" s="176" t="s">
        <v>1326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1322</v>
      </c>
      <c r="BK220" s="18" t="s">
        <v>1327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1327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1059</v>
      </c>
      <c r="W223" s="151" t="s">
        <v>1026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1328</v>
      </c>
      <c r="BG223" s="16"/>
      <c r="BH223" s="17">
        <v>2</v>
      </c>
      <c r="BI223" s="17"/>
      <c r="BJ223" s="17" t="s">
        <v>1329</v>
      </c>
      <c r="BK223" s="17" t="s">
        <v>1330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1331</v>
      </c>
      <c r="W224" s="151" t="s">
        <v>1094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1332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1333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1092</v>
      </c>
      <c r="W226" s="151" t="s">
        <v>1093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1092</v>
      </c>
      <c r="BG226" s="16"/>
      <c r="BH226" s="17">
        <v>0</v>
      </c>
      <c r="BI226" s="17"/>
      <c r="BJ226" s="17" t="s">
        <v>1334</v>
      </c>
      <c r="BK226" s="17" t="s">
        <v>1334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1335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1285</v>
      </c>
      <c r="W227" s="151" t="s">
        <v>1089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1336</v>
      </c>
      <c r="BG227" s="16"/>
      <c r="BH227" s="17">
        <v>2</v>
      </c>
      <c r="BI227" s="17"/>
      <c r="BJ227" s="17" t="s">
        <v>1337</v>
      </c>
      <c r="BK227" s="17" t="s">
        <v>1338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1285</v>
      </c>
      <c r="W228" s="151" t="s">
        <v>1026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1339</v>
      </c>
      <c r="BG228" s="16"/>
      <c r="BH228" s="17">
        <v>0</v>
      </c>
      <c r="BI228" s="17"/>
      <c r="BJ228" s="17" t="s">
        <v>1340</v>
      </c>
      <c r="BK228" s="17" t="s">
        <v>1340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1285</v>
      </c>
      <c r="W229" s="151" t="s">
        <v>1093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0.56458333333333333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4.166666666666663E-2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1339</v>
      </c>
      <c r="BG229" s="16"/>
      <c r="BH229" s="17">
        <v>1</v>
      </c>
      <c r="BI229" s="17"/>
      <c r="BJ229" s="17" t="s">
        <v>1341</v>
      </c>
      <c r="BK229" s="17" t="s">
        <v>1342</v>
      </c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Produção e Intervalo</v>
      </c>
      <c r="BR229" s="19">
        <f>IF(OR(B229="",F229=""),"*",AY229/P229)</f>
        <v>0.66666666666666607</v>
      </c>
      <c r="BS229" s="19">
        <f>IF(OR(B229="",F229=""),"*",BA229/Q229)</f>
        <v>0</v>
      </c>
      <c r="BT229" s="8" t="str">
        <f t="shared" si="4"/>
        <v/>
      </c>
    </row>
    <row r="230" spans="1:72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1118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1285</v>
      </c>
      <c r="W230" s="151" t="s">
        <v>1295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1339</v>
      </c>
      <c r="BG230" s="16"/>
      <c r="BH230" s="17">
        <v>0</v>
      </c>
      <c r="BI230" s="17"/>
      <c r="BJ230" s="17" t="s">
        <v>1343</v>
      </c>
      <c r="BK230" s="18" t="s">
        <v>1335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1335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1291</v>
      </c>
      <c r="I231" s="105" t="s">
        <v>1291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1292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1030</v>
      </c>
      <c r="W231" s="151" t="s">
        <v>1014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ERRO</v>
      </c>
      <c r="AZ231" s="153"/>
      <c r="BA231" s="109"/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1339</v>
      </c>
      <c r="BG231" s="16"/>
      <c r="BH231" s="17">
        <v>1</v>
      </c>
      <c r="BI231" s="17"/>
      <c r="BJ231" s="17" t="s">
        <v>1344</v>
      </c>
      <c r="BK231" s="17" t="s">
        <v>1345</v>
      </c>
      <c r="BL231" s="16"/>
      <c r="BM231" s="130"/>
      <c r="BN231" s="130"/>
      <c r="BO231" s="130"/>
      <c r="BP231" s="18"/>
      <c r="BQ231" s="12" t="e">
        <f>IF(AND(BR231&lt;1,BS231&lt;1),"Produção e Intervalo",IF(BR231&lt;1,"Intervalo",IF(BS231&lt;1,"Produção","Aderente")))</f>
        <v>#VALUE!</v>
      </c>
      <c r="BR231" s="19" t="e">
        <f>IF(OR(B231="",F231=""),"*",AY231/P231)</f>
        <v>#VALUE!</v>
      </c>
      <c r="BS231" s="19">
        <f>IF(OR(B231="",F231=""),"*",BA231/Q231)</f>
        <v>0</v>
      </c>
      <c r="BT231" s="8" t="str">
        <f t="shared" si="4"/>
        <v/>
      </c>
    </row>
    <row r="232" spans="1:72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1285</v>
      </c>
      <c r="W232" s="151" t="s">
        <v>1296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/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1339</v>
      </c>
      <c r="BG232" s="16"/>
      <c r="BH232" s="17">
        <v>1</v>
      </c>
      <c r="BI232" s="17"/>
      <c r="BJ232" s="17" t="s">
        <v>1346</v>
      </c>
      <c r="BK232" s="17" t="s">
        <v>1346</v>
      </c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Produção</v>
      </c>
      <c r="BR232" s="19">
        <f>IF(OR(B232="",F232=""),"*",AY232/P232)</f>
        <v>1.333333333333333</v>
      </c>
      <c r="BS232" s="19">
        <f>IF(OR(B232="",F232=""),"*",BA232/Q232)</f>
        <v>0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1185</v>
      </c>
      <c r="W234" s="151" t="s">
        <v>1093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1339</v>
      </c>
      <c r="BG234" s="16"/>
      <c r="BH234" s="17">
        <v>0</v>
      </c>
      <c r="BI234" s="17"/>
      <c r="BJ234" s="17" t="s">
        <v>1347</v>
      </c>
      <c r="BK234" s="17" t="s">
        <v>1347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1185</v>
      </c>
      <c r="W235" s="151" t="s">
        <v>1093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1339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1185</v>
      </c>
      <c r="W236" s="151" t="s">
        <v>1026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1339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1185</v>
      </c>
      <c r="W237" s="151" t="s">
        <v>1026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1339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1348</v>
      </c>
      <c r="I238" s="106" t="s">
        <v>1348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1285</v>
      </c>
      <c r="W238" s="151" t="s">
        <v>1014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1339</v>
      </c>
      <c r="BG238" s="16"/>
      <c r="BH238" s="17">
        <v>0</v>
      </c>
      <c r="BI238" s="17"/>
      <c r="BJ238" s="17" t="s">
        <v>1349</v>
      </c>
      <c r="BK238" s="17" t="s">
        <v>1349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1349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1075</v>
      </c>
      <c r="W240" s="151" t="s">
        <v>1026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1339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1075</v>
      </c>
      <c r="W241" s="151" t="s">
        <v>1026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1339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1075</v>
      </c>
      <c r="W242" s="151" t="s">
        <v>1026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1339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1013</v>
      </c>
      <c r="W244" s="151" t="s">
        <v>1026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1339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4.1666666666666664E-2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1030</v>
      </c>
      <c r="W245" s="151" t="s">
        <v>1056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1339</v>
      </c>
      <c r="BG245" s="16"/>
      <c r="BH245" s="17">
        <v>2</v>
      </c>
      <c r="BI245" s="17"/>
      <c r="BJ245" s="17" t="s">
        <v>1350</v>
      </c>
      <c r="BK245" s="17" t="s">
        <v>1350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Intervalo</v>
      </c>
      <c r="BR245" s="19">
        <f>IF(OR(B245="",F245=""),"*",AY245/P245)</f>
        <v>0.99999999999999911</v>
      </c>
      <c r="BS245" s="19">
        <f>IF(OR(B245="",F245=""),"*",BA245/Q245)</f>
        <v>1</v>
      </c>
      <c r="BT245" s="8" t="str">
        <f t="shared" si="4"/>
        <v>OKOK</v>
      </c>
    </row>
    <row r="246" spans="1:72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1030</v>
      </c>
      <c r="W246" s="151" t="s">
        <v>1093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1339</v>
      </c>
      <c r="BG246" s="16"/>
      <c r="BH246" s="17">
        <v>0</v>
      </c>
      <c r="BI246" s="17"/>
      <c r="BJ246" s="17" t="s">
        <v>1351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1216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1175</v>
      </c>
      <c r="W247" s="105" t="s">
        <v>1217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1339</v>
      </c>
      <c r="BG247" s="16"/>
      <c r="BH247" s="17">
        <v>0</v>
      </c>
      <c r="BI247" s="17"/>
      <c r="BJ247" s="17" t="s">
        <v>1352</v>
      </c>
      <c r="BK247" s="18" t="s">
        <v>1353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1226</v>
      </c>
      <c r="I248" s="106" t="s">
        <v>1226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1073</v>
      </c>
      <c r="W248" s="151" t="s">
        <v>1014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1339</v>
      </c>
      <c r="BG248" s="16"/>
      <c r="BH248" s="17">
        <v>0</v>
      </c>
      <c r="BI248" s="17"/>
      <c r="BJ248" s="17" t="s">
        <v>1354</v>
      </c>
      <c r="BK248" s="17" t="s">
        <v>1354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1030</v>
      </c>
      <c r="W249" s="151" t="s">
        <v>1026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1339</v>
      </c>
      <c r="BG249" s="16"/>
      <c r="BH249" s="17">
        <v>0</v>
      </c>
      <c r="BI249" s="17"/>
      <c r="BJ249" s="17" t="s">
        <v>1343</v>
      </c>
      <c r="BK249" s="18" t="s">
        <v>1340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1048</v>
      </c>
      <c r="W250" s="151" t="s">
        <v>1026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1339</v>
      </c>
      <c r="BG250" s="16"/>
      <c r="BH250" s="17">
        <v>2</v>
      </c>
      <c r="BI250" s="17"/>
      <c r="BJ250" s="17" t="s">
        <v>1355</v>
      </c>
      <c r="BK250" s="17" t="s">
        <v>1356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1357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1285</v>
      </c>
      <c r="W253" s="151" t="s">
        <v>1296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/>
      <c r="AS253" s="108"/>
      <c r="AT253" s="108"/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/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/>
      </c>
    </row>
    <row r="254" spans="1:72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1358</v>
      </c>
      <c r="N254" s="127" t="s">
        <v>1359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1030</v>
      </c>
      <c r="W254" s="151" t="s">
        <v>1360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/>
      <c r="AS254" s="108"/>
      <c r="AT254" s="108"/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0</v>
      </c>
      <c r="AZ254" s="153"/>
      <c r="BA254" s="109"/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Produção e Intervalo</v>
      </c>
      <c r="BR254" s="19">
        <f>IF(OR(B254="",F254=""),"*",AY254/P254)</f>
        <v>0</v>
      </c>
      <c r="BS254" s="19">
        <f>IF(OR(B254="",F254=""),"*",BA254/Q254)</f>
        <v>0</v>
      </c>
      <c r="BT254" s="8" t="str">
        <f t="shared" si="4"/>
        <v/>
      </c>
    </row>
    <row r="255" spans="1:72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1226</v>
      </c>
      <c r="I255" s="106" t="s">
        <v>1226</v>
      </c>
      <c r="J255" s="105">
        <v>53</v>
      </c>
      <c r="K255" s="105">
        <v>108.8</v>
      </c>
      <c r="L255" s="105">
        <v>112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5" s="127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255" s="106">
        <v>0.39583333333333331</v>
      </c>
      <c r="P255" s="106">
        <v>8.3333333333333329E-2</v>
      </c>
      <c r="Q255" s="105">
        <v>480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5" s="105" t="s">
        <v>1073</v>
      </c>
      <c r="W255" s="151" t="s">
        <v>1014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ZGM-109</v>
      </c>
      <c r="AN255" s="105">
        <f>IF(BS_CONTROLE[[#This Row],[SB]]=0, "-", BS_CONTROLE[[#This Row],[SB]])</f>
        <v>1101092</v>
      </c>
      <c r="AO255" s="105">
        <f>IF(BS_CONTROLE[[#This Row],[SUB]]=0, "-", BS_CONTROLE[[#This Row],[SUB]])</f>
        <v>53</v>
      </c>
      <c r="AP255" s="105">
        <f>BS_CONTROLE[[#This Row],[KM - Inicio]]</f>
        <v>108.8</v>
      </c>
      <c r="AQ255" s="105">
        <f>BS_CONTROLE[[#This Row],[KM - Inicio]]</f>
        <v>108.8</v>
      </c>
      <c r="AR255" s="108"/>
      <c r="AS255" s="108"/>
      <c r="AT255" s="108"/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0</v>
      </c>
      <c r="AZ255" s="153"/>
      <c r="BA255" s="109"/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Produção e Intervalo</v>
      </c>
      <c r="BR255" s="19">
        <f>IF(OR(B255="",F255=""),"*",AY255/P255)</f>
        <v>0</v>
      </c>
      <c r="BS255" s="19">
        <f>IF(OR(B255="",F255=""),"*",BA255/Q255)</f>
        <v>0</v>
      </c>
      <c r="BT255" s="8" t="str">
        <f t="shared" si="4"/>
        <v/>
      </c>
    </row>
    <row r="256" spans="1:72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1030</v>
      </c>
      <c r="W256" s="151" t="s">
        <v>1296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/>
      <c r="AS256" s="108"/>
      <c r="AT256" s="108"/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/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1059</v>
      </c>
      <c r="W259" s="151" t="s">
        <v>1026</v>
      </c>
      <c r="X259" s="104" t="s">
        <v>386</v>
      </c>
      <c r="Y259" s="129"/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/>
      <c r="AS259" s="108"/>
      <c r="AT259" s="108"/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/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>IF(OR(B259="",F259=""),"*",BA259/Q259)</f>
        <v>0</v>
      </c>
      <c r="BT259" s="8" t="str">
        <f t="shared" si="4"/>
        <v/>
      </c>
    </row>
    <row r="260" spans="1:72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1361</v>
      </c>
      <c r="I260" s="106" t="s">
        <v>1361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1059</v>
      </c>
      <c r="W260" s="151" t="s">
        <v>1362</v>
      </c>
      <c r="X260" s="104" t="s">
        <v>386</v>
      </c>
      <c r="Y260" s="129"/>
      <c r="Z260" s="104"/>
      <c r="AA260" s="105" t="s">
        <v>1124</v>
      </c>
      <c r="AB260" s="103" t="s">
        <v>388</v>
      </c>
      <c r="AC260" s="152" t="s">
        <v>371</v>
      </c>
      <c r="AD260" s="107">
        <v>0.33333333333333331</v>
      </c>
      <c r="AE260" s="105" t="s">
        <v>1125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/>
      <c r="AS260" s="108"/>
      <c r="AT260" s="108"/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0</v>
      </c>
      <c r="AZ260" s="153"/>
      <c r="BA260" s="109"/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Produção e Intervalo</v>
      </c>
      <c r="BR260" s="19">
        <f>IF(OR(B260="",F260=""),"*",AY260/P260)</f>
        <v>0</v>
      </c>
      <c r="BS260" s="19">
        <f>IF(OR(B260="",F260=""),"*",BA260/Q260)</f>
        <v>0</v>
      </c>
      <c r="BT260" s="8" t="str">
        <f t="shared" si="4"/>
        <v/>
      </c>
    </row>
    <row r="261" spans="1:72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1285</v>
      </c>
      <c r="W261" s="151" t="s">
        <v>1093</v>
      </c>
      <c r="X261" s="104" t="s">
        <v>386</v>
      </c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/>
      <c r="AS261" s="108"/>
      <c r="AT261" s="108"/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0</v>
      </c>
      <c r="AZ261" s="153"/>
      <c r="BA261" s="109"/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Produção e Intervalo</v>
      </c>
      <c r="BR261" s="19">
        <f>IF(OR(B261="",F261=""),"*",AY261/P261)</f>
        <v>0</v>
      </c>
      <c r="BS261" s="19">
        <f>IF(OR(B261="",F261=""),"*",BA261/Q261)</f>
        <v>0</v>
      </c>
      <c r="BT261" s="8" t="str">
        <f t="shared" si="4"/>
        <v/>
      </c>
    </row>
    <row r="262" spans="1:72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1285</v>
      </c>
      <c r="W262" s="151" t="s">
        <v>1093</v>
      </c>
      <c r="X262" s="104" t="s">
        <v>386</v>
      </c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/>
      <c r="AS262" s="108"/>
      <c r="AT262" s="108"/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0</v>
      </c>
      <c r="AZ262" s="153"/>
      <c r="BA262" s="109"/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Produção e Intervalo</v>
      </c>
      <c r="BR262" s="19">
        <f>IF(OR(B262="",F262=""),"*",AY262/P262)</f>
        <v>0</v>
      </c>
      <c r="BS262" s="19">
        <f>IF(OR(B262="",F262=""),"*",BA262/Q262)</f>
        <v>0</v>
      </c>
      <c r="BT262" s="8" t="str">
        <f t="shared" si="4"/>
        <v/>
      </c>
    </row>
    <row r="263" spans="1:72" ht="40.5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1285</v>
      </c>
      <c r="W263" s="151" t="s">
        <v>1363</v>
      </c>
      <c r="X263" s="104" t="s">
        <v>386</v>
      </c>
      <c r="Y263" s="129"/>
      <c r="Z263" s="104"/>
      <c r="AA263" s="105" t="s">
        <v>1177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/>
      <c r="AS263" s="108"/>
      <c r="AT263" s="108"/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0</v>
      </c>
      <c r="AZ263" s="153"/>
      <c r="BA263" s="109"/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Produção e Intervalo</v>
      </c>
      <c r="BR263" s="19">
        <f>IF(OR(B263="",F263=""),"*",AY263/P263)</f>
        <v>0</v>
      </c>
      <c r="BS263" s="19">
        <f>IF(OR(B263="",F263=""),"*",BA263/Q263)</f>
        <v>0</v>
      </c>
      <c r="BT263" s="8" t="str">
        <f t="shared" si="4"/>
        <v/>
      </c>
    </row>
    <row r="264" spans="1:72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 t="s">
        <v>1364</v>
      </c>
      <c r="P264" s="106"/>
      <c r="Q264" s="105"/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1285</v>
      </c>
      <c r="W264" s="151" t="s">
        <v>1089</v>
      </c>
      <c r="X264" s="104" t="s">
        <v>386</v>
      </c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/>
      <c r="AS264" s="108"/>
      <c r="AT264" s="108"/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/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e">
        <f>IF(AND(BR264&lt;1,BS264&lt;1),"Produção e Intervalo",IF(BR264&lt;1,"Intervalo",IF(BS264&lt;1,"Produção","Aderente")))</f>
        <v>#DIV/0!</v>
      </c>
      <c r="BR264" s="19" t="e">
        <f>IF(OR(B264="",F264=""),"*",AY264/P264)</f>
        <v>#DIV/0!</v>
      </c>
      <c r="BS264" s="19" t="e">
        <f>IF(OR(B264="",F264=""),"*",BA264/Q264)</f>
        <v>#DIV/0!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1118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1285</v>
      </c>
      <c r="W265" s="151" t="s">
        <v>1295</v>
      </c>
      <c r="X265" s="104" t="s">
        <v>386</v>
      </c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/>
      <c r="AS265" s="108"/>
      <c r="AT265" s="108"/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/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>IF(OR(B265="",F265=""),"*",BA265/Q265)</f>
        <v>0</v>
      </c>
      <c r="BT265" s="8" t="str">
        <f t="shared" si="5"/>
        <v/>
      </c>
    </row>
    <row r="266" spans="1:72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1291</v>
      </c>
      <c r="I266" s="105" t="s">
        <v>1291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1292</v>
      </c>
      <c r="O266" s="106">
        <v>0.375</v>
      </c>
      <c r="P266" s="106">
        <v>8.3333333333333329E-2</v>
      </c>
      <c r="Q266" s="105">
        <v>250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1030</v>
      </c>
      <c r="W266" s="151" t="s">
        <v>1014</v>
      </c>
      <c r="X266" s="104" t="s">
        <v>386</v>
      </c>
      <c r="Y266" s="129"/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/>
      <c r="AS266" s="108"/>
      <c r="AT266" s="108"/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0</v>
      </c>
      <c r="AZ266" s="153"/>
      <c r="BA266" s="109"/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Produção e Intervalo</v>
      </c>
      <c r="BR266" s="19">
        <f>IF(OR(B266="",F266=""),"*",AY266/P266)</f>
        <v>0</v>
      </c>
      <c r="BS266" s="19">
        <f>IF(OR(B266="",F266=""),"*",BA266/Q266)</f>
        <v>0</v>
      </c>
      <c r="BT266" s="8" t="str">
        <f t="shared" si="5"/>
        <v/>
      </c>
    </row>
    <row r="267" spans="1:72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1285</v>
      </c>
      <c r="W267" s="151" t="s">
        <v>1296</v>
      </c>
      <c r="X267" s="104" t="s">
        <v>386</v>
      </c>
      <c r="Y267" s="129"/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/>
      <c r="AS267" s="108"/>
      <c r="AT267" s="108"/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/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>IF(OR(B267="",F267=""),"*",BA267/Q267)</f>
        <v>0</v>
      </c>
      <c r="BT267" s="8" t="str">
        <f t="shared" si="5"/>
        <v/>
      </c>
    </row>
    <row r="268" spans="1:72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1285</v>
      </c>
      <c r="W268" s="151" t="s">
        <v>1026</v>
      </c>
      <c r="X268" s="104" t="s">
        <v>386</v>
      </c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/>
      <c r="AS268" s="108"/>
      <c r="AT268" s="108"/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/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>IF(OR(B268="",F268=""),"*",BA268/Q268)</f>
        <v>0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1185</v>
      </c>
      <c r="W271" s="151" t="s">
        <v>1026</v>
      </c>
      <c r="X271" s="104" t="s">
        <v>386</v>
      </c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/>
      <c r="AS271" s="108"/>
      <c r="AT271" s="108"/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/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>IF(OR(B271="",F271=""),"*",BA271/Q271)</f>
        <v>0</v>
      </c>
      <c r="BT271" s="8" t="str">
        <f t="shared" si="5"/>
        <v/>
      </c>
    </row>
    <row r="272" spans="1:72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1185</v>
      </c>
      <c r="W272" s="151" t="s">
        <v>1026</v>
      </c>
      <c r="X272" s="104" t="s">
        <v>386</v>
      </c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/>
      <c r="AS272" s="108"/>
      <c r="AT272" s="108"/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/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>IF(OR(B272="",F272=""),"*",BA272/Q272)</f>
        <v>0</v>
      </c>
      <c r="BT272" s="8" t="str">
        <f t="shared" si="5"/>
        <v/>
      </c>
    </row>
    <row r="273" spans="1:72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1194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1185</v>
      </c>
      <c r="W273" s="151" t="s">
        <v>1365</v>
      </c>
      <c r="X273" s="104" t="s">
        <v>386</v>
      </c>
      <c r="Y273" s="129"/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/>
      <c r="AS273" s="108"/>
      <c r="AT273" s="108"/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0</v>
      </c>
      <c r="AZ273" s="153"/>
      <c r="BA273" s="109"/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Produção e Intervalo</v>
      </c>
      <c r="BR273" s="19">
        <f>IF(OR(B273="",F273=""),"*",AY273/P273)</f>
        <v>0</v>
      </c>
      <c r="BS273" s="19">
        <f>IF(OR(B273="",F273=""),"*",BA273/Q273)</f>
        <v>0</v>
      </c>
      <c r="BT273" s="8" t="str">
        <f t="shared" si="5"/>
        <v/>
      </c>
    </row>
    <row r="274" spans="1:72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/>
      <c r="AS274" s="108"/>
      <c r="AT274" s="108"/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/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>IF(OR(B274="",F274=""),"*",BA274/Q274)</f>
        <v>0</v>
      </c>
      <c r="BT274" s="8" t="str">
        <f t="shared" si="5"/>
        <v/>
      </c>
    </row>
    <row r="275" spans="1:72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/>
      <c r="AS275" s="108"/>
      <c r="AT275" s="108"/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/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>IF(OR(B275="",F275=""),"*",BA275/Q275)</f>
        <v>0</v>
      </c>
      <c r="BT275" s="8" t="str">
        <f t="shared" si="5"/>
        <v/>
      </c>
    </row>
    <row r="276" spans="1:72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1303</v>
      </c>
      <c r="I276" s="106" t="s">
        <v>1069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1073</v>
      </c>
      <c r="W276" s="151" t="s">
        <v>1014</v>
      </c>
      <c r="X276" s="104" t="s">
        <v>386</v>
      </c>
      <c r="Y276" s="129"/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/>
      <c r="AS276" s="108"/>
      <c r="AT276" s="108"/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/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>IF(OR(B276="",F276=""),"*",BA276/Q276)</f>
        <v>0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1366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1367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1367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5 Y40:Z43 Y45:Z47 Y53:Z67 Y69:Z74 Y76:Z76 Y79:Z80 Y83:Z90 Y92:Z92 Y94:Z94 Y98:Z172 Z174:Z178 Y173:Y178 Y179:Z200 Z203:Z206 Y202:Y206 Y207:Z244 Z246:Z250 Y245:Y250 Y251:Z1001">
    <cfRule type="cellIs" dxfId="216" priority="54095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1001">
    <cfRule type="cellIs" dxfId="215" priority="11681" operator="equal">
      <formula>"NÃO"</formula>
    </cfRule>
    <cfRule type="cellIs" dxfId="214" priority="11682" operator="equal">
      <formula>"SIM"</formula>
    </cfRule>
  </conditionalFormatting>
  <conditionalFormatting sqref="AZ6:AZ1001">
    <cfRule type="expression" dxfId="213" priority="54137">
      <formula>#REF!=1</formula>
    </cfRule>
  </conditionalFormatting>
  <conditionalFormatting sqref="BE6:BE1001 AY6:AY1001 U6:U1001">
    <cfRule type="cellIs" dxfId="212" priority="54121" operator="equal">
      <formula>"ERRO"</formula>
    </cfRule>
  </conditionalFormatting>
  <conditionalFormatting sqref="BQ6:BQ1001">
    <cfRule type="cellIs" dxfId="211" priority="54116" operator="equal">
      <formula>"Produção e Intervalo"</formula>
    </cfRule>
    <cfRule type="cellIs" dxfId="210" priority="54117" operator="equal">
      <formula>"Aderente"</formula>
    </cfRule>
    <cfRule type="cellIs" dxfId="209" priority="54118" operator="equal">
      <formula>"Intervalo"</formula>
    </cfRule>
    <cfRule type="cellIs" dxfId="208" priority="54119" operator="equal">
      <formula>"Produção"</formula>
    </cfRule>
    <cfRule type="cellIs" dxfId="207" priority="54120" operator="equal">
      <formula>"ERRO"</formula>
    </cfRule>
  </conditionalFormatting>
  <conditionalFormatting sqref="BR6:BS1001">
    <cfRule type="cellIs" dxfId="206" priority="54098" operator="equal">
      <formula>"*"</formula>
    </cfRule>
    <cfRule type="cellIs" dxfId="205" priority="54099" operator="greaterThanOrEqual">
      <formula>1</formula>
    </cfRule>
    <cfRule type="cellIs" dxfId="204" priority="54100" operator="lessThan">
      <formula>1</formula>
    </cfRule>
  </conditionalFormatting>
  <conditionalFormatting sqref="BK949 BK81 BK83:BK84 BK101 BK67 BK69 BK72:BK73 BJ9:BJ1001">
    <cfRule type="iconSet" priority="60885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948">
    <cfRule type="iconSet" priority="60887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3" priority="224" operator="equal">
      <formula>"OPORTUNIDADE"</formula>
    </cfRule>
  </conditionalFormatting>
  <conditionalFormatting sqref="Y6:Z39">
    <cfRule type="cellIs" dxfId="202" priority="222" operator="equal">
      <formula>"NÃO"</formula>
    </cfRule>
    <cfRule type="cellIs" dxfId="201" priority="223" operator="equal">
      <formula>"SIM"</formula>
    </cfRule>
  </conditionalFormatting>
  <conditionalFormatting sqref="BH6:BH8">
    <cfRule type="iconSet" priority="220">
      <iconSet showValue="0">
        <cfvo type="percent" val="0"/>
        <cfvo type="num" val="1"/>
        <cfvo type="num" val="1" gte="0"/>
      </iconSet>
    </cfRule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0" priority="192" operator="equal">
      <formula>"OPORTUNIDADE"</formula>
    </cfRule>
  </conditionalFormatting>
  <conditionalFormatting sqref="Y44:Z44">
    <cfRule type="cellIs" dxfId="199" priority="190" operator="equal">
      <formula>"NÃO"</formula>
    </cfRule>
    <cfRule type="cellIs" dxfId="198" priority="191" operator="equal">
      <formula>"SIM"</formula>
    </cfRule>
  </conditionalFormatting>
  <conditionalFormatting sqref="Y48:Z52">
    <cfRule type="cellIs" dxfId="197" priority="189" operator="equal">
      <formula>"OPORTUNIDADE"</formula>
    </cfRule>
  </conditionalFormatting>
  <conditionalFormatting sqref="Y48:Z52">
    <cfRule type="cellIs" dxfId="196" priority="187" operator="equal">
      <formula>"NÃO"</formula>
    </cfRule>
    <cfRule type="cellIs" dxfId="195" priority="188" operator="equal">
      <formula>"SIM"</formula>
    </cfRule>
  </conditionalFormatting>
  <conditionalFormatting sqref="Y68:Z68">
    <cfRule type="cellIs" dxfId="194" priority="183" operator="equal">
      <formula>"OPORTUNIDADE"</formula>
    </cfRule>
  </conditionalFormatting>
  <conditionalFormatting sqref="Y68:Z68">
    <cfRule type="cellIs" dxfId="193" priority="181" operator="equal">
      <formula>"NÃO"</formula>
    </cfRule>
    <cfRule type="cellIs" dxfId="192" priority="182" operator="equal">
      <formula>"SIM"</formula>
    </cfRule>
  </conditionalFormatting>
  <conditionalFormatting sqref="Y75:Z75">
    <cfRule type="cellIs" dxfId="191" priority="180" operator="equal">
      <formula>"OPORTUNIDADE"</formula>
    </cfRule>
  </conditionalFormatting>
  <conditionalFormatting sqref="Y75:Z75">
    <cfRule type="cellIs" dxfId="190" priority="178" operator="equal">
      <formula>"NÃO"</formula>
    </cfRule>
    <cfRule type="cellIs" dxfId="189" priority="179" operator="equal">
      <formula>"SIM"</formula>
    </cfRule>
  </conditionalFormatting>
  <conditionalFormatting sqref="Y77:Z78">
    <cfRule type="cellIs" dxfId="188" priority="177" operator="equal">
      <formula>"OPORTUNIDADE"</formula>
    </cfRule>
  </conditionalFormatting>
  <conditionalFormatting sqref="Y77:Z78">
    <cfRule type="cellIs" dxfId="187" priority="175" operator="equal">
      <formula>"NÃO"</formula>
    </cfRule>
    <cfRule type="cellIs" dxfId="186" priority="176" operator="equal">
      <formula>"SIM"</formula>
    </cfRule>
  </conditionalFormatting>
  <conditionalFormatting sqref="Y81:Z81">
    <cfRule type="cellIs" dxfId="185" priority="174" operator="equal">
      <formula>"OPORTUNIDADE"</formula>
    </cfRule>
  </conditionalFormatting>
  <conditionalFormatting sqref="Y81:Z81">
    <cfRule type="cellIs" dxfId="184" priority="172" operator="equal">
      <formula>"NÃO"</formula>
    </cfRule>
    <cfRule type="cellIs" dxfId="183" priority="173" operator="equal">
      <formula>"SIM"</formula>
    </cfRule>
  </conditionalFormatting>
  <conditionalFormatting sqref="Y82:Z82">
    <cfRule type="cellIs" dxfId="182" priority="171" operator="equal">
      <formula>"OPORTUNIDADE"</formula>
    </cfRule>
  </conditionalFormatting>
  <conditionalFormatting sqref="Y82:Z82">
    <cfRule type="cellIs" dxfId="181" priority="169" operator="equal">
      <formula>"NÃO"</formula>
    </cfRule>
    <cfRule type="cellIs" dxfId="180" priority="170" operator="equal">
      <formula>"SIM"</formula>
    </cfRule>
  </conditionalFormatting>
  <conditionalFormatting sqref="Y91:Z91">
    <cfRule type="cellIs" dxfId="179" priority="168" operator="equal">
      <formula>"OPORTUNIDADE"</formula>
    </cfRule>
  </conditionalFormatting>
  <conditionalFormatting sqref="Y91:Z91">
    <cfRule type="cellIs" dxfId="178" priority="166" operator="equal">
      <formula>"NÃO"</formula>
    </cfRule>
    <cfRule type="cellIs" dxfId="177" priority="167" operator="equal">
      <formula>"SIM"</formula>
    </cfRule>
  </conditionalFormatting>
  <conditionalFormatting sqref="Y93:Z93">
    <cfRule type="cellIs" dxfId="176" priority="165" operator="equal">
      <formula>"OPORTUNIDADE"</formula>
    </cfRule>
  </conditionalFormatting>
  <conditionalFormatting sqref="Y93:Z93">
    <cfRule type="cellIs" dxfId="175" priority="163" operator="equal">
      <formula>"NÃO"</formula>
    </cfRule>
    <cfRule type="cellIs" dxfId="174" priority="164" operator="equal">
      <formula>"SIM"</formula>
    </cfRule>
  </conditionalFormatting>
  <conditionalFormatting sqref="Y95:Z95">
    <cfRule type="cellIs" dxfId="173" priority="162" operator="equal">
      <formula>"OPORTUNIDADE"</formula>
    </cfRule>
  </conditionalFormatting>
  <conditionalFormatting sqref="Y95:Z95">
    <cfRule type="cellIs" dxfId="172" priority="160" operator="equal">
      <formula>"NÃO"</formula>
    </cfRule>
    <cfRule type="cellIs" dxfId="171" priority="161" operator="equal">
      <formula>"SIM"</formula>
    </cfRule>
  </conditionalFormatting>
  <conditionalFormatting sqref="Y96:Z97">
    <cfRule type="cellIs" dxfId="170" priority="159" operator="equal">
      <formula>"OPORTUNIDADE"</formula>
    </cfRule>
  </conditionalFormatting>
  <conditionalFormatting sqref="Y96:Z97">
    <cfRule type="cellIs" dxfId="169" priority="157" operator="equal">
      <formula>"NÃO"</formula>
    </cfRule>
    <cfRule type="cellIs" dxfId="168" priority="158" operator="equal">
      <formula>"SIM"</formula>
    </cfRule>
  </conditionalFormatting>
  <conditionalFormatting sqref="BK95:BK9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88">
      <iconSet showValue="0">
        <cfvo type="percent" val="0"/>
        <cfvo type="num" val="1"/>
        <cfvo type="num" val="1" gte="0"/>
      </iconSet>
    </cfRule>
    <cfRule type="iconSet" priority="60989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92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1001">
    <cfRule type="iconSet" priority="6099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7" priority="102" operator="equal">
      <formula>"OPORTUNIDADE"</formula>
    </cfRule>
  </conditionalFormatting>
  <conditionalFormatting sqref="Z173">
    <cfRule type="cellIs" dxfId="166" priority="100" operator="equal">
      <formula>"NÃO"</formula>
    </cfRule>
    <cfRule type="cellIs" dxfId="165" priority="101" operator="equal">
      <formula>"SIM"</formula>
    </cfRule>
  </conditionalFormatting>
  <conditionalFormatting sqref="BP134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4" priority="59" operator="equal">
      <formula>"OPORTUNIDADE"</formula>
    </cfRule>
  </conditionalFormatting>
  <conditionalFormatting sqref="Z201">
    <cfRule type="cellIs" dxfId="163" priority="57" operator="equal">
      <formula>"NÃO"</formula>
    </cfRule>
    <cfRule type="cellIs" dxfId="162" priority="58" operator="equal">
      <formula>"SIM"</formula>
    </cfRule>
  </conditionalFormatting>
  <conditionalFormatting sqref="Z202">
    <cfRule type="cellIs" dxfId="161" priority="56" operator="equal">
      <formula>"OPORTUNIDADE"</formula>
    </cfRule>
  </conditionalFormatting>
  <conditionalFormatting sqref="Z202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149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8" priority="48" operator="equal">
      <formula>"OPORTUNIDADE"</formula>
    </cfRule>
  </conditionalFormatting>
  <conditionalFormatting sqref="Y201">
    <cfRule type="cellIs" dxfId="157" priority="46" operator="equal">
      <formula>"NÃO"</formula>
    </cfRule>
    <cfRule type="cellIs" dxfId="156" priority="47" operator="equal">
      <formula>"SIM"</formula>
    </cfRule>
  </conditionalFormatting>
  <conditionalFormatting sqref="BK19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55" priority="26" operator="equal">
      <formula>"OPORTUNIDADE"</formula>
    </cfRule>
  </conditionalFormatting>
  <conditionalFormatting sqref="Z245">
    <cfRule type="cellIs" dxfId="154" priority="24" operator="equal">
      <formula>"NÃO"</formula>
    </cfRule>
    <cfRule type="cellIs" dxfId="153" priority="25" operator="equal">
      <formula>"SIM"</formula>
    </cfRule>
  </conditionalFormatting>
  <conditionalFormatting sqref="BP187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1368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1369</v>
      </c>
      <c r="C4" s="160" t="s">
        <v>1370</v>
      </c>
      <c r="D4" s="160" t="s">
        <v>1371</v>
      </c>
      <c r="E4" s="160" t="s">
        <v>1372</v>
      </c>
      <c r="F4" s="160" t="s">
        <v>4</v>
      </c>
      <c r="G4" s="160" t="s">
        <v>1373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1374</v>
      </c>
      <c r="C6" s="161">
        <v>407867</v>
      </c>
      <c r="D6" s="161" t="s">
        <v>1375</v>
      </c>
      <c r="E6" s="161" t="s">
        <v>789</v>
      </c>
      <c r="F6" s="161" t="s">
        <v>1376</v>
      </c>
      <c r="G6" s="162"/>
    </row>
    <row r="7" spans="2:7">
      <c r="B7" s="161" t="s">
        <v>1377</v>
      </c>
      <c r="C7" s="161">
        <v>293644</v>
      </c>
      <c r="D7" s="161" t="s">
        <v>1378</v>
      </c>
      <c r="E7" s="161" t="s">
        <v>789</v>
      </c>
      <c r="F7" s="161" t="s">
        <v>1376</v>
      </c>
      <c r="G7" s="162"/>
    </row>
    <row r="8" spans="2:7">
      <c r="B8" s="161" t="s">
        <v>1379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1380</v>
      </c>
      <c r="C9" s="161">
        <v>256790</v>
      </c>
      <c r="D9" s="161" t="s">
        <v>1381</v>
      </c>
      <c r="E9" s="161" t="s">
        <v>790</v>
      </c>
      <c r="F9" s="161" t="s">
        <v>1382</v>
      </c>
      <c r="G9" s="162">
        <v>46357</v>
      </c>
    </row>
    <row r="10" spans="2:7">
      <c r="B10" s="161" t="s">
        <v>1383</v>
      </c>
      <c r="C10" s="161">
        <v>265193</v>
      </c>
      <c r="D10" s="161" t="s">
        <v>1384</v>
      </c>
      <c r="E10" s="161" t="s">
        <v>791</v>
      </c>
      <c r="F10" s="161" t="s">
        <v>1072</v>
      </c>
      <c r="G10" s="161" t="s">
        <v>1333</v>
      </c>
    </row>
    <row r="11" spans="2:7">
      <c r="B11" s="161" t="s">
        <v>1385</v>
      </c>
      <c r="C11" s="161">
        <v>293716</v>
      </c>
      <c r="D11" s="161" t="s">
        <v>1386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1387</v>
      </c>
      <c r="C12" s="161">
        <v>257258</v>
      </c>
      <c r="D12" s="161" t="s">
        <v>1388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1389</v>
      </c>
      <c r="C13" s="161">
        <v>371147</v>
      </c>
      <c r="D13" s="161" t="s">
        <v>1390</v>
      </c>
      <c r="E13" s="161" t="s">
        <v>792</v>
      </c>
      <c r="F13" s="161" t="s">
        <v>128</v>
      </c>
      <c r="G13" s="161" t="s">
        <v>1333</v>
      </c>
    </row>
    <row r="14" spans="2:7">
      <c r="B14" s="161" t="s">
        <v>1391</v>
      </c>
      <c r="C14" s="161">
        <v>259230</v>
      </c>
      <c r="D14" s="161" t="s">
        <v>1392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1393</v>
      </c>
      <c r="C15" s="161">
        <v>370705</v>
      </c>
      <c r="D15" s="161"/>
      <c r="E15" s="161" t="s">
        <v>792</v>
      </c>
      <c r="F15" s="161" t="s">
        <v>128</v>
      </c>
      <c r="G15" s="161" t="s">
        <v>1333</v>
      </c>
    </row>
    <row r="16" spans="2:7">
      <c r="B16" s="161" t="s">
        <v>1394</v>
      </c>
      <c r="C16" s="161">
        <v>258542</v>
      </c>
      <c r="D16" s="161" t="s">
        <v>1395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1396</v>
      </c>
      <c r="C17" s="161">
        <v>257050</v>
      </c>
      <c r="D17" s="161" t="s">
        <v>1397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1398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1399</v>
      </c>
      <c r="D4" s="163" t="s">
        <v>1400</v>
      </c>
      <c r="E4" s="163" t="s">
        <v>1401</v>
      </c>
      <c r="F4" s="160" t="s">
        <v>1402</v>
      </c>
      <c r="G4" s="163" t="s">
        <v>1403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1404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1405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1404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1406</v>
      </c>
      <c r="G9" s="167" t="s">
        <v>1407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1404</v>
      </c>
      <c r="G10" s="167"/>
    </row>
    <row r="11" spans="2:7">
      <c r="B11" s="167" t="s">
        <v>1408</v>
      </c>
      <c r="C11" s="167">
        <v>9038</v>
      </c>
      <c r="D11" s="168">
        <v>46085</v>
      </c>
      <c r="E11" s="167">
        <v>10520</v>
      </c>
      <c r="F11" s="169" t="s">
        <v>1409</v>
      </c>
      <c r="G11" s="167"/>
    </row>
    <row r="12" spans="2:7">
      <c r="B12" s="167" t="s">
        <v>709</v>
      </c>
      <c r="C12" s="167" t="s">
        <v>1410</v>
      </c>
      <c r="D12" s="168">
        <v>46066</v>
      </c>
      <c r="E12" s="167">
        <v>9500</v>
      </c>
      <c r="F12" s="169" t="s">
        <v>1411</v>
      </c>
      <c r="G12" s="167"/>
    </row>
    <row r="13" spans="2:7">
      <c r="B13" s="167" t="s">
        <v>709</v>
      </c>
      <c r="C13" s="167" t="s">
        <v>1412</v>
      </c>
      <c r="D13" s="168">
        <v>46066</v>
      </c>
      <c r="E13" s="167">
        <v>10500</v>
      </c>
      <c r="F13" s="169" t="s">
        <v>1411</v>
      </c>
      <c r="G13" s="167"/>
    </row>
    <row r="14" spans="2:7">
      <c r="B14" s="167" t="s">
        <v>709</v>
      </c>
      <c r="C14" s="167" t="s">
        <v>1413</v>
      </c>
      <c r="D14" s="168">
        <v>46066</v>
      </c>
      <c r="E14" s="167">
        <v>9000</v>
      </c>
      <c r="F14" s="169" t="s">
        <v>1411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28" sqref="B228:K228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1414</v>
      </c>
      <c r="C2" s="121" t="s">
        <v>947</v>
      </c>
      <c r="D2" s="76" t="s">
        <v>949</v>
      </c>
      <c r="E2" s="76" t="s">
        <v>1415</v>
      </c>
      <c r="F2" s="99" t="s">
        <v>1416</v>
      </c>
      <c r="G2" s="76" t="s">
        <v>1417</v>
      </c>
      <c r="H2" s="76" t="s">
        <v>1418</v>
      </c>
      <c r="I2" s="76" t="s">
        <v>1419</v>
      </c>
      <c r="J2" s="76" t="s">
        <v>1420</v>
      </c>
      <c r="K2" s="78" t="s">
        <v>1421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ZGM-109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*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*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*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*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*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*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*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*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*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*</v>
      </c>
      <c r="C267" s="95" t="str">
        <f>IF(SP_SUL!B270="","*",SP_SUL!B270)</f>
        <v>*</v>
      </c>
      <c r="D267" s="94" t="str">
        <f>IF(SP_SUL!D270="","*",SP_SUL!D270)</f>
        <v>*</v>
      </c>
      <c r="E267" s="94" t="str">
        <f>IF(SP_SUL!H270="","*",SP_SUL!H270)</f>
        <v>*</v>
      </c>
      <c r="F267" s="100" t="str">
        <f>IF(SP_SUL!M270="","*",SP_SUL!M270)</f>
        <v>-</v>
      </c>
      <c r="G267" s="95" t="str">
        <f>IF(SP_SUL!I270="","*",SP_SUL!I270)</f>
        <v>*</v>
      </c>
      <c r="H267" s="95" t="str">
        <f>IF(SP_SUL!AB270="","*",SP_SUL!AB270)</f>
        <v>*</v>
      </c>
      <c r="I267" s="95" t="str">
        <f>IF(SP_SUL!AC270="","*",SP_SUL!AC270)</f>
        <v>*</v>
      </c>
      <c r="J267" s="96" t="str">
        <f>IF(SP_SUL!AA270="","*",SP_SUL!AA270)</f>
        <v>*</v>
      </c>
      <c r="K267" s="97" t="str">
        <f>IF(SP_SUL!AD270="","*",SP_SUL!AD270)</f>
        <v>*</v>
      </c>
    </row>
    <row r="268" spans="2:11" hidden="1">
      <c r="B268" s="94" t="str">
        <f>IF(SP_SUL!Y271="","*",SP_SUL!Y271)</f>
        <v>*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*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*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*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*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*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*</v>
      </c>
      <c r="C275" s="95" t="str">
        <f>IF(SP_SUL!B278="","*",SP_SUL!B278)</f>
        <v>*</v>
      </c>
      <c r="D275" s="94" t="str">
        <f>IF(SP_SUL!D278="","*",SP_SUL!D278)</f>
        <v>*</v>
      </c>
      <c r="E275" s="94" t="str">
        <f>IF(SP_SUL!H278="","*",SP_SUL!H278)</f>
        <v>*</v>
      </c>
      <c r="F275" s="100" t="str">
        <f>IF(SP_SUL!M278="","*",SP_SUL!M278)</f>
        <v>-</v>
      </c>
      <c r="G275" s="95" t="str">
        <f>IF(SP_SUL!I278="","*",SP_SUL!I278)</f>
        <v>*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*</v>
      </c>
      <c r="C276" s="95" t="str">
        <f>IF(SP_SUL!B279="","*",SP_SUL!B279)</f>
        <v>*</v>
      </c>
      <c r="D276" s="94" t="str">
        <f>IF(SP_SUL!D279="","*",SP_SUL!D279)</f>
        <v>*</v>
      </c>
      <c r="E276" s="94" t="str">
        <f>IF(SP_SUL!H279="","*",SP_SUL!H279)</f>
        <v>*</v>
      </c>
      <c r="F276" s="100" t="str">
        <f>IF(SP_SUL!M279="","*",SP_SUL!M279)</f>
        <v>-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*</v>
      </c>
      <c r="C277" s="95" t="str">
        <f>IF(SP_SUL!B280="","*",SP_SUL!B280)</f>
        <v>*</v>
      </c>
      <c r="D277" s="94" t="str">
        <f>IF(SP_SUL!D280="","*",SP_SUL!D280)</f>
        <v>*</v>
      </c>
      <c r="E277" s="94" t="str">
        <f>IF(SP_SUL!H280="","*",SP_SUL!H280)</f>
        <v>*</v>
      </c>
      <c r="F277" s="100" t="str">
        <f>IF(SP_SUL!M280="","*",SP_SUL!M280)</f>
        <v>-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*</v>
      </c>
      <c r="C278" s="95" t="str">
        <f>IF(SP_SUL!B281="","*",SP_SUL!B281)</f>
        <v>*</v>
      </c>
      <c r="D278" s="94" t="str">
        <f>IF(SP_SUL!D281="","*",SP_SUL!D281)</f>
        <v>*</v>
      </c>
      <c r="E278" s="94" t="str">
        <f>IF(SP_SUL!H281="","*",SP_SUL!H281)</f>
        <v>*</v>
      </c>
      <c r="F278" s="100" t="str">
        <f>IF(SP_SUL!M281="","*",SP_SUL!M281)</f>
        <v>-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*</v>
      </c>
      <c r="C281" s="95" t="str">
        <f>IF(SP_SUL!B284="","*",SP_SUL!B284)</f>
        <v>*</v>
      </c>
      <c r="D281" s="94" t="str">
        <f>IF(SP_SUL!D284="","*",SP_SUL!D284)</f>
        <v>*</v>
      </c>
      <c r="E281" s="94" t="str">
        <f>IF(SP_SUL!H284="","*",SP_SUL!H284)</f>
        <v>*</v>
      </c>
      <c r="F281" s="100" t="str">
        <f>IF(SP_SUL!M284="","*",SP_SUL!M284)</f>
        <v>-</v>
      </c>
      <c r="G281" s="95" t="str">
        <f>IF(SP_SUL!I284="","*",SP_SUL!I284)</f>
        <v>*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*</v>
      </c>
      <c r="C282" s="95" t="str">
        <f>IF(SP_SUL!B285="","*",SP_SUL!B285)</f>
        <v>*</v>
      </c>
      <c r="D282" s="94" t="str">
        <f>IF(SP_SUL!D285="","*",SP_SUL!D285)</f>
        <v>*</v>
      </c>
      <c r="E282" s="94" t="str">
        <f>IF(SP_SUL!H285="","*",SP_SUL!H285)</f>
        <v>*</v>
      </c>
      <c r="F282" s="100" t="str">
        <f>IF(SP_SUL!M285="","*",SP_SUL!M285)</f>
        <v>-</v>
      </c>
      <c r="G282" s="95" t="str">
        <f>IF(SP_SUL!I285="","*",SP_SUL!I285)</f>
        <v>*</v>
      </c>
      <c r="H282" s="95" t="str">
        <f>IF(SP_SUL!AB285="","*",SP_SUL!AB285)</f>
        <v>*</v>
      </c>
      <c r="I282" s="95" t="str">
        <f>IF(SP_SUL!AC285="","*",SP_SUL!AC285)</f>
        <v>*</v>
      </c>
      <c r="J282" s="96" t="str">
        <f>IF(SP_SUL!AA285="","*",SP_SUL!AA285)</f>
        <v>*</v>
      </c>
      <c r="K282" s="97" t="str">
        <f>IF(SP_SUL!AD285="","*",SP_SUL!AD285)</f>
        <v>*</v>
      </c>
    </row>
    <row r="283" spans="2:11" hidden="1">
      <c r="B283" s="94" t="str">
        <f>IF(SP_SUL!Y286="","*",SP_SUL!Y286)</f>
        <v>*</v>
      </c>
      <c r="C283" s="95" t="str">
        <f>IF(SP_SUL!B286="","*",SP_SUL!B286)</f>
        <v>*</v>
      </c>
      <c r="D283" s="94" t="str">
        <f>IF(SP_SUL!D286="","*",SP_SUL!D286)</f>
        <v>*</v>
      </c>
      <c r="E283" s="94" t="str">
        <f>IF(SP_SUL!H286="","*",SP_SUL!H286)</f>
        <v>*</v>
      </c>
      <c r="F283" s="100" t="str">
        <f>IF(SP_SUL!M286="","*",SP_SUL!M286)</f>
        <v>-</v>
      </c>
      <c r="G283" s="95" t="str">
        <f>IF(SP_SUL!I286="","*",SP_SUL!I286)</f>
        <v>*</v>
      </c>
      <c r="H283" s="95" t="str">
        <f>IF(SP_SUL!AB286="","*",SP_SUL!AB286)</f>
        <v>*</v>
      </c>
      <c r="I283" s="95" t="str">
        <f>IF(SP_SUL!AC286="","*",SP_SUL!AC286)</f>
        <v>*</v>
      </c>
      <c r="J283" s="96" t="str">
        <f>IF(SP_SUL!AA286="","*",SP_SUL!AA286)</f>
        <v>*</v>
      </c>
      <c r="K283" s="97" t="str">
        <f>IF(SP_SUL!AD286="","*",SP_SUL!AD286)</f>
        <v>*</v>
      </c>
    </row>
    <row r="284" spans="2:11" hidden="1">
      <c r="B284" s="94" t="str">
        <f>IF(SP_SUL!Y287="","*",SP_SUL!Y287)</f>
        <v>*</v>
      </c>
      <c r="C284" s="95" t="str">
        <f>IF(SP_SUL!B287="","*",SP_SUL!B287)</f>
        <v>*</v>
      </c>
      <c r="D284" s="94" t="str">
        <f>IF(SP_SUL!D287="","*",SP_SUL!D287)</f>
        <v>*</v>
      </c>
      <c r="E284" s="94" t="str">
        <f>IF(SP_SUL!H287="","*",SP_SUL!H287)</f>
        <v>*</v>
      </c>
      <c r="F284" s="100" t="str">
        <f>IF(SP_SUL!M287="","*",SP_SUL!M287)</f>
        <v>-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*</v>
      </c>
      <c r="C285" s="95" t="str">
        <f>IF(SP_SUL!B288="","*",SP_SUL!B288)</f>
        <v>*</v>
      </c>
      <c r="D285" s="94" t="str">
        <f>IF(SP_SUL!D288="","*",SP_SUL!D288)</f>
        <v>*</v>
      </c>
      <c r="E285" s="94" t="str">
        <f>IF(SP_SUL!H288="","*",SP_SUL!H288)</f>
        <v>*</v>
      </c>
      <c r="F285" s="100" t="str">
        <f>IF(SP_SUL!M288="","*",SP_SUL!M288)</f>
        <v>-</v>
      </c>
      <c r="G285" s="95" t="str">
        <f>IF(SP_SUL!I288="","*",SP_SUL!I288)</f>
        <v>*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*</v>
      </c>
      <c r="C286" s="95" t="str">
        <f>IF(SP_SUL!B289="","*",SP_SUL!B289)</f>
        <v>*</v>
      </c>
      <c r="D286" s="94" t="str">
        <f>IF(SP_SUL!D289="","*",SP_SUL!D289)</f>
        <v>*</v>
      </c>
      <c r="E286" s="94" t="str">
        <f>IF(SP_SUL!H289="","*",SP_SUL!H289)</f>
        <v>*</v>
      </c>
      <c r="F286" s="100" t="str">
        <f>IF(SP_SUL!M289="","*",SP_SUL!M289)</f>
        <v>-</v>
      </c>
      <c r="G286" s="95" t="str">
        <f>IF(SP_SUL!I289="","*",SP_SUL!I289)</f>
        <v>*</v>
      </c>
      <c r="H286" s="95" t="str">
        <f>IF(SP_SUL!AB289="","*",SP_SUL!AB289)</f>
        <v>*</v>
      </c>
      <c r="I286" s="95" t="str">
        <f>IF(SP_SUL!AC289="","*",SP_SUL!AC289)</f>
        <v>*</v>
      </c>
      <c r="J286" s="96" t="str">
        <f>IF(SP_SUL!AA289="","*",SP_SUL!AA289)</f>
        <v>*</v>
      </c>
      <c r="K286" s="97" t="str">
        <f>IF(SP_SUL!AD289="","*",SP_SUL!AD289)</f>
        <v>*</v>
      </c>
    </row>
    <row r="287" spans="2:11" hidden="1">
      <c r="B287" s="94" t="str">
        <f>IF(SP_SUL!Y290="","*",SP_SUL!Y290)</f>
        <v>*</v>
      </c>
      <c r="C287" s="95" t="str">
        <f>IF(SP_SUL!B290="","*",SP_SUL!B290)</f>
        <v>*</v>
      </c>
      <c r="D287" s="94" t="str">
        <f>IF(SP_SUL!D290="","*",SP_SUL!D290)</f>
        <v>*</v>
      </c>
      <c r="E287" s="94" t="str">
        <f>IF(SP_SUL!H290="","*",SP_SUL!H290)</f>
        <v>*</v>
      </c>
      <c r="F287" s="100" t="str">
        <f>IF(SP_SUL!M290="","*",SP_SUL!M290)</f>
        <v>-</v>
      </c>
      <c r="G287" s="95" t="str">
        <f>IF(SP_SUL!I290="","*",SP_SUL!I290)</f>
        <v>*</v>
      </c>
      <c r="H287" s="95" t="str">
        <f>IF(SP_SUL!AB290="","*",SP_SUL!AB290)</f>
        <v>*</v>
      </c>
      <c r="I287" s="95" t="str">
        <f>IF(SP_SUL!AC290="","*",SP_SUL!AC290)</f>
        <v>*</v>
      </c>
      <c r="J287" s="96" t="str">
        <f>IF(SP_SUL!AA290="","*",SP_SUL!AA290)</f>
        <v>*</v>
      </c>
      <c r="K287" s="97" t="str">
        <f>IF(SP_SUL!AD290="","*",SP_SUL!AD290)</f>
        <v>*</v>
      </c>
    </row>
    <row r="288" spans="2:11" hidden="1">
      <c r="B288" s="94" t="str">
        <f>IF(SP_SUL!Y291="","*",SP_SUL!Y291)</f>
        <v>*</v>
      </c>
      <c r="C288" s="95" t="str">
        <f>IF(SP_SUL!B291="","*",SP_SUL!B291)</f>
        <v>*</v>
      </c>
      <c r="D288" s="94" t="str">
        <f>IF(SP_SUL!D291="","*",SP_SUL!D291)</f>
        <v>*</v>
      </c>
      <c r="E288" s="94" t="str">
        <f>IF(SP_SUL!H291="","*",SP_SUL!H291)</f>
        <v>*</v>
      </c>
      <c r="F288" s="100" t="str">
        <f>IF(SP_SUL!M291="","*",SP_SUL!M291)</f>
        <v>-</v>
      </c>
      <c r="G288" s="95" t="str">
        <f>IF(SP_SUL!I291="","*",SP_SUL!I291)</f>
        <v>*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*</v>
      </c>
      <c r="C289" s="95" t="str">
        <f>IF(SP_SUL!B292="","*",SP_SUL!B292)</f>
        <v>*</v>
      </c>
      <c r="D289" s="94" t="str">
        <f>IF(SP_SUL!D292="","*",SP_SUL!D292)</f>
        <v>*</v>
      </c>
      <c r="E289" s="94" t="str">
        <f>IF(SP_SUL!H292="","*",SP_SUL!H292)</f>
        <v>*</v>
      </c>
      <c r="F289" s="100" t="str">
        <f>IF(SP_SUL!M292="","*",SP_SUL!M292)</f>
        <v>-</v>
      </c>
      <c r="G289" s="95" t="str">
        <f>IF(SP_SUL!I292="","*",SP_SUL!I292)</f>
        <v>*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*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*</v>
      </c>
      <c r="C291" s="95" t="str">
        <f>IF(SP_SUL!B294="","*",SP_SUL!B294)</f>
        <v>*</v>
      </c>
      <c r="D291" s="94" t="str">
        <f>IF(SP_SUL!D294="","*",SP_SUL!D294)</f>
        <v>*</v>
      </c>
      <c r="E291" s="94" t="str">
        <f>IF(SP_SUL!H294="","*",SP_SUL!H294)</f>
        <v>*</v>
      </c>
      <c r="F291" s="100" t="str">
        <f>IF(SP_SUL!M294="","*",SP_SUL!M294)</f>
        <v>-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*</v>
      </c>
      <c r="K291" s="97" t="str">
        <f>IF(SP_SUL!AD294="","*",SP_SUL!AD294)</f>
        <v>*</v>
      </c>
    </row>
    <row r="292" spans="2:11" hidden="1">
      <c r="B292" s="94" t="str">
        <f>IF(SP_SUL!Y295="","*",SP_SUL!Y295)</f>
        <v>*</v>
      </c>
      <c r="C292" s="95" t="str">
        <f>IF(SP_SUL!B295="","*",SP_SUL!B295)</f>
        <v>*</v>
      </c>
      <c r="D292" s="94" t="str">
        <f>IF(SP_SUL!D295="","*",SP_SUL!D295)</f>
        <v>*</v>
      </c>
      <c r="E292" s="94" t="str">
        <f>IF(SP_SUL!H295="","*",SP_SUL!H295)</f>
        <v>*</v>
      </c>
      <c r="F292" s="100" t="str">
        <f>IF(SP_SUL!M295="","*",SP_SUL!M295)</f>
        <v>-</v>
      </c>
      <c r="G292" s="95" t="str">
        <f>IF(SP_SUL!I295="","*",SP_SUL!I295)</f>
        <v>*</v>
      </c>
      <c r="H292" s="95" t="str">
        <f>IF(SP_SUL!AB295="","*",SP_SUL!AB295)</f>
        <v>*</v>
      </c>
      <c r="I292" s="95" t="str">
        <f>IF(SP_SUL!AC295="","*",SP_SUL!AC295)</f>
        <v>*</v>
      </c>
      <c r="J292" s="96" t="str">
        <f>IF(SP_SUL!AA295="","*",SP_SUL!AA295)</f>
        <v>*</v>
      </c>
      <c r="K292" s="97" t="str">
        <f>IF(SP_SUL!AD295="","*",SP_SUL!AD295)</f>
        <v>*</v>
      </c>
    </row>
    <row r="293" spans="2:11" hidden="1">
      <c r="B293" s="94" t="str">
        <f>IF(SP_SUL!Y296="","*",SP_SUL!Y296)</f>
        <v>*</v>
      </c>
      <c r="C293" s="95" t="str">
        <f>IF(SP_SUL!B296="","*",SP_SUL!B296)</f>
        <v>*</v>
      </c>
      <c r="D293" s="94" t="str">
        <f>IF(SP_SUL!D296="","*",SP_SUL!D296)</f>
        <v>*</v>
      </c>
      <c r="E293" s="94" t="str">
        <f>IF(SP_SUL!H296="","*",SP_SUL!H296)</f>
        <v>*</v>
      </c>
      <c r="F293" s="100" t="str">
        <f>IF(SP_SUL!M296="","*",SP_SUL!M296)</f>
        <v>-</v>
      </c>
      <c r="G293" s="95" t="str">
        <f>IF(SP_SUL!I296="","*",SP_SUL!I296)</f>
        <v>*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*</v>
      </c>
      <c r="K293" s="97" t="str">
        <f>IF(SP_SUL!AD296="","*",SP_SUL!AD296)</f>
        <v>*</v>
      </c>
    </row>
    <row r="294" spans="2:11" hidden="1">
      <c r="B294" s="94" t="str">
        <f>IF(SP_SUL!Y297="","*",SP_SUL!Y297)</f>
        <v>*</v>
      </c>
      <c r="C294" s="95" t="str">
        <f>IF(SP_SUL!B297="","*",SP_SUL!B297)</f>
        <v>*</v>
      </c>
      <c r="D294" s="94" t="str">
        <f>IF(SP_SUL!D297="","*",SP_SUL!D297)</f>
        <v>*</v>
      </c>
      <c r="E294" s="94" t="str">
        <f>IF(SP_SUL!H297="","*",SP_SUL!H297)</f>
        <v>*</v>
      </c>
      <c r="F294" s="100" t="str">
        <f>IF(SP_SUL!M297="","*",SP_SUL!M297)</f>
        <v>-</v>
      </c>
      <c r="G294" s="95" t="str">
        <f>IF(SP_SUL!I297="","*",SP_SUL!I297)</f>
        <v>*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" workbookViewId="0">
      <selection activeCell="A2" sqref="A2:T253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1422</v>
      </c>
      <c r="V1" s="228"/>
      <c r="W1" s="228"/>
    </row>
    <row r="2" spans="1:23" ht="15" customHeight="1">
      <c r="A2" s="87" t="s">
        <v>1423</v>
      </c>
      <c r="B2" s="87" t="s">
        <v>1424</v>
      </c>
      <c r="C2" s="87" t="s">
        <v>376</v>
      </c>
      <c r="D2" s="88" t="s">
        <v>962</v>
      </c>
      <c r="E2" s="88" t="s">
        <v>4</v>
      </c>
      <c r="F2" s="88" t="s">
        <v>1425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1426</v>
      </c>
      <c r="T2" s="91" t="s">
        <v>965</v>
      </c>
      <c r="U2" s="138">
        <f ca="1">TODAY()-1</f>
        <v>46087</v>
      </c>
      <c r="V2" s="138">
        <f ca="1">U2-1</f>
        <v>46086</v>
      </c>
      <c r="W2" s="138">
        <f ca="1">V2-1</f>
        <v>46085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1115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60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>
        <f ca="1">_xlfn.XLOOKUP(G6&amp;$U$2,BS_CONTROLE[CHAVE],BS_CONTROLE[Quantidade_11],"-")</f>
        <v>0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340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4</v>
      </c>
      <c r="V8" s="137">
        <f ca="1">_xlfn.XLOOKUP(G8&amp;$V$2,BS_CONTROLE[CHAVE],BS_CONTROLE[Quantidade_11],"-")</f>
        <v>1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1115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 t="str">
        <f ca="1">_xlfn.XLOOKUP(G11&amp;$U$2,BS_CONTROLE[CHAVE],BS_CONTROLE[Quantidade_11],"-")</f>
        <v>-</v>
      </c>
      <c r="V11" s="137">
        <f ca="1">_xlfn.XLOOKUP(G11&amp;$V$2,BS_CONTROLE[CHAVE],BS_CONTROLE[Quantidade_11],"-")</f>
        <v>300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4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500</v>
      </c>
      <c r="V13" s="137">
        <f ca="1">_xlfn.XLOOKUP(G13&amp;$V$2,BS_CONTROLE[CHAVE],BS_CONTROLE[Quantidade_11],"-")</f>
        <v>1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400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30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2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1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2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1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300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1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1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60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42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1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32</v>
      </c>
      <c r="V32" s="137">
        <f ca="1">_xlfn.XLOOKUP(G32&amp;$V$2,BS_CONTROLE[CHAVE],BS_CONTROLE[Quantidade_11],"-")</f>
        <v>25</v>
      </c>
      <c r="W32" s="137">
        <f ca="1">_xlfn.XLOOKUP(G32&amp;$W$2,BS_CONTROLE[CHAVE],BS_CONTROLE[Quantidade_11],"-")</f>
        <v>0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70</v>
      </c>
      <c r="V33" s="137">
        <f ca="1">_xlfn.XLOOKUP(G33&amp;$V$2,BS_CONTROLE[CHAVE],BS_CONTROLE[Quantidade_11],"-")</f>
        <v>30</v>
      </c>
      <c r="W33" s="137">
        <f ca="1">_xlfn.XLOOKUP(G33&amp;$W$2,BS_CONTROLE[CHAVE],BS_CONTROLE[Quantidade_11],"-")</f>
        <v>312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2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2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1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10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500</v>
      </c>
      <c r="V38" s="137" t="str">
        <f ca="1">_xlfn.XLOOKUP(G38&amp;$V$2,BS_CONTROLE[CHAVE],BS_CONTROLE[Quantidade_11],"-")</f>
        <v>-</v>
      </c>
      <c r="W38" s="137">
        <f ca="1">_xlfn.XLOOKUP(G38&amp;$W$2,BS_CONTROLE[CHAVE],BS_CONTROLE[Quantidade_11],"-")</f>
        <v>1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1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500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1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1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60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400</v>
      </c>
      <c r="V44" s="137" t="str">
        <f ca="1">_xlfn.XLOOKUP(G44&amp;$V$2,BS_CONTROLE[CHAVE],BS_CONTROLE[Quantidade_11],"-")</f>
        <v>-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1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1115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500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30</v>
      </c>
      <c r="W51" s="137">
        <f ca="1">_xlfn.XLOOKUP(G51&amp;$W$2,BS_CONTROLE[CHAVE],BS_CONTROLE[Quantidade_11],"-")</f>
        <v>30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>
        <f ca="1">_xlfn.XLOOKUP(G53&amp;$U$2,BS_CONTROLE[CHAVE],BS_CONTROLE[Quantidade_11],"-")</f>
        <v>0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340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25</v>
      </c>
      <c r="V55" s="137">
        <f ca="1">_xlfn.XLOOKUP(G55&amp;$V$2,BS_CONTROLE[CHAVE],BS_CONTROLE[Quantidade_11],"-")</f>
        <v>30</v>
      </c>
      <c r="W55" s="137">
        <f ca="1">_xlfn.XLOOKUP(G55&amp;$W$2,BS_CONTROLE[CHAVE],BS_CONTROLE[Quantidade_11],"-")</f>
        <v>40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 t="str">
        <f ca="1">_xlfn.XLOOKUP(G56&amp;$U$2,BS_CONTROLE[CHAVE],BS_CONTROLE[Quantidade_11],"-")</f>
        <v>-</v>
      </c>
      <c r="V56" s="137">
        <f ca="1">_xlfn.XLOOKUP(G56&amp;$V$2,BS_CONTROLE[CHAVE],BS_CONTROLE[Quantidade_11],"-")</f>
        <v>300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4</v>
      </c>
      <c r="V57" s="137">
        <f ca="1">_xlfn.XLOOKUP(G57&amp;$V$2,BS_CONTROLE[CHAVE],BS_CONTROLE[Quantidade_11],"-")</f>
        <v>1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1560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30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1560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32</v>
      </c>
      <c r="V65" s="137">
        <f ca="1">_xlfn.XLOOKUP(G65&amp;$V$2,BS_CONTROLE[CHAVE],BS_CONTROLE[Quantidade_11],"-")</f>
        <v>25</v>
      </c>
      <c r="W65" s="137">
        <f ca="1">_xlfn.XLOOKUP(G65&amp;$W$2,BS_CONTROLE[CHAVE],BS_CONTROLE[Quantidade_11],"-")</f>
        <v>0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>
        <f ca="1">_xlfn.XLOOKUP(G66&amp;$U$2,BS_CONTROLE[CHAVE],BS_CONTROLE[Quantidade_11],"-")</f>
        <v>0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340</v>
      </c>
      <c r="V67" s="137" t="str">
        <f ca="1">_xlfn.XLOOKUP(G67&amp;$V$2,BS_CONTROLE[CHAVE],BS_CONTROLE[Quantidade_11],"-")</f>
        <v>-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30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300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25</v>
      </c>
      <c r="V70" s="137">
        <f ca="1">_xlfn.XLOOKUP(G70&amp;$V$2,BS_CONTROLE[CHAVE],BS_CONTROLE[Quantidade_11],"-")</f>
        <v>30</v>
      </c>
      <c r="W70" s="137">
        <f ca="1">_xlfn.XLOOKUP(G70&amp;$W$2,BS_CONTROLE[CHAVE],BS_CONTROLE[Quantidade_11],"-")</f>
        <v>40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70</v>
      </c>
      <c r="V72" s="137">
        <f ca="1">_xlfn.XLOOKUP(G72&amp;$V$2,BS_CONTROLE[CHAVE],BS_CONTROLE[Quantidade_11],"-")</f>
        <v>30</v>
      </c>
      <c r="W72" s="137">
        <f ca="1">_xlfn.XLOOKUP(G72&amp;$W$2,BS_CONTROLE[CHAVE],BS_CONTROLE[Quantidade_11],"-")</f>
        <v>312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2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1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1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1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1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10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500</v>
      </c>
      <c r="V81" s="137" t="str">
        <f ca="1">_xlfn.XLOOKUP(G81&amp;$V$2,BS_CONTROLE[CHAVE],BS_CONTROLE[Quantidade_11],"-")</f>
        <v>-</v>
      </c>
      <c r="W81" s="137">
        <f ca="1">_xlfn.XLOOKUP(G81&amp;$W$2,BS_CONTROLE[CHAVE],BS_CONTROLE[Quantidade_11],"-")</f>
        <v>1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1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500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1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60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400</v>
      </c>
      <c r="V89" s="137" t="str">
        <f ca="1">_xlfn.XLOOKUP(G89&amp;$V$2,BS_CONTROLE[CHAVE],BS_CONTROLE[Quantidade_11],"-")</f>
        <v>-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1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1115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500</v>
      </c>
      <c r="V95" s="137">
        <f ca="1">_xlfn.XLOOKUP(G95&amp;$V$2,BS_CONTROLE[CHAVE],BS_CONTROLE[Quantidade_11],"-")</f>
        <v>1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30</v>
      </c>
      <c r="W96" s="137">
        <f ca="1">_xlfn.XLOOKUP(G96&amp;$W$2,BS_CONTROLE[CHAVE],BS_CONTROLE[Quantidade_11],"-")</f>
        <v>30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4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4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4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1560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60</v>
      </c>
      <c r="V107" s="137">
        <f ca="1">_xlfn.XLOOKUP(G107&amp;$V$2,BS_CONTROLE[CHAVE],BS_CONTROLE[Quantidade_11],"-")</f>
        <v>90</v>
      </c>
      <c r="W107" s="137">
        <f ca="1">_xlfn.XLOOKUP(G107&amp;$W$2,BS_CONTROLE[CHAVE],BS_CONTROLE[Quantidade_11],"-")</f>
        <v>54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32</v>
      </c>
      <c r="V109" s="137">
        <f ca="1">_xlfn.XLOOKUP(G109&amp;$V$2,BS_CONTROLE[CHAVE],BS_CONTROLE[Quantidade_11],"-")</f>
        <v>25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300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340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30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>
        <f ca="1">_xlfn.XLOOKUP(G113&amp;$V$2,BS_CONTROLE[CHAVE],BS_CONTROLE[Quantidade_11],"-")</f>
        <v>52</v>
      </c>
      <c r="W113" s="137">
        <f ca="1">_xlfn.XLOOKUP(G113&amp;$W$2,BS_CONTROLE[CHAVE],BS_CONTROLE[Quantidade_11],"-")</f>
        <v>30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25</v>
      </c>
      <c r="V114" s="137">
        <f ca="1">_xlfn.XLOOKUP(G114&amp;$V$2,BS_CONTROLE[CHAVE],BS_CONTROLE[Quantidade_11],"-")</f>
        <v>30</v>
      </c>
      <c r="W114" s="137">
        <f ca="1">_xlfn.XLOOKUP(G114&amp;$W$2,BS_CONTROLE[CHAVE],BS_CONTROLE[Quantidade_11],"-")</f>
        <v>40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2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2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1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70</v>
      </c>
      <c r="V119" s="137">
        <f ca="1">_xlfn.XLOOKUP(G119&amp;$V$2,BS_CONTROLE[CHAVE],BS_CONTROLE[Quantidade_11],"-")</f>
        <v>30</v>
      </c>
      <c r="W119" s="137">
        <f ca="1">_xlfn.XLOOKUP(G119&amp;$W$2,BS_CONTROLE[CHAVE],BS_CONTROLE[Quantidade_11],"-")</f>
        <v>312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300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30</v>
      </c>
      <c r="W122" s="137">
        <f ca="1">_xlfn.XLOOKUP(G122&amp;$W$2,BS_CONTROLE[CHAVE],BS_CONTROLE[Quantidade_11],"-")</f>
        <v>30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500</v>
      </c>
      <c r="V125" s="137" t="str">
        <f ca="1">_xlfn.XLOOKUP(G125&amp;$V$2,BS_CONTROLE[CHAVE],BS_CONTROLE[Quantidade_11],"-")</f>
        <v>-</v>
      </c>
      <c r="W125" s="137">
        <f ca="1">_xlfn.XLOOKUP(G125&amp;$W$2,BS_CONTROLE[CHAVE],BS_CONTROLE[Quantidade_11],"-")</f>
        <v>1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>
        <f ca="1">_xlfn.XLOOKUP(G126&amp;$W$2,BS_CONTROLE[CHAVE],BS_CONTROLE[Quantidade_11],"-")</f>
        <v>1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>
        <f ca="1">_xlfn.XLOOKUP(G127&amp;$W$2,BS_CONTROLE[CHAVE],BS_CONTROLE[Quantidade_11],"-")</f>
        <v>1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1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1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60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 t="str">
        <f ca="1">_xlfn.XLOOKUP(G133&amp;$U$2,BS_CONTROLE[CHAVE],BS_CONTROLE[Quantidade_11],"-")</f>
        <v>-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42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500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1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1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4</v>
      </c>
      <c r="V138" s="137">
        <f ca="1">_xlfn.XLOOKUP(G138&amp;$V$2,BS_CONTROLE[CHAVE],BS_CONTROLE[Quantidade_11],"-")</f>
        <v>1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1115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4</v>
      </c>
      <c r="V143" s="137">
        <f ca="1">_xlfn.XLOOKUP(G143&amp;$V$2,BS_CONTROLE[CHAVE],BS_CONTROLE[Quantidade_11],"-")</f>
        <v>1</v>
      </c>
      <c r="W143" s="137">
        <f ca="1">_xlfn.XLOOKUP(G143&amp;$W$2,BS_CONTROLE[CHAVE],BS_CONTROLE[Quantidade_11],"-")</f>
        <v>1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1560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32</v>
      </c>
      <c r="V146" s="137">
        <f ca="1">_xlfn.XLOOKUP(G146&amp;$V$2,BS_CONTROLE[CHAVE],BS_CONTROLE[Quantidade_11],"-")</f>
        <v>25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300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340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30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52</v>
      </c>
      <c r="W150" s="137">
        <f ca="1">_xlfn.XLOOKUP(G150&amp;$W$2,BS_CONTROLE[CHAVE],BS_CONTROLE[Quantidade_11],"-")</f>
        <v>30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14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25</v>
      </c>
      <c r="V152" s="137">
        <f ca="1">_xlfn.XLOOKUP(G152&amp;$V$2,BS_CONTROLE[CHAVE],BS_CONTROLE[Quantidade_11],"-")</f>
        <v>30</v>
      </c>
      <c r="W152" s="137">
        <f ca="1">_xlfn.XLOOKUP(G152&amp;$W$2,BS_CONTROLE[CHAVE],BS_CONTROLE[Quantidade_11],"-")</f>
        <v>40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60</v>
      </c>
      <c r="V153" s="137">
        <f ca="1">_xlfn.XLOOKUP(G153&amp;$V$2,BS_CONTROLE[CHAVE],BS_CONTROLE[Quantidade_11],"-")</f>
        <v>90</v>
      </c>
      <c r="W153" s="137">
        <f ca="1">_xlfn.XLOOKUP(G153&amp;$W$2,BS_CONTROLE[CHAVE],BS_CONTROLE[Quantidade_11],"-")</f>
        <v>54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300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30</v>
      </c>
      <c r="W156" s="137">
        <f ca="1">_xlfn.XLOOKUP(G156&amp;$W$2,BS_CONTROLE[CHAVE],BS_CONTROLE[Quantidade_11],"-")</f>
        <v>30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70</v>
      </c>
      <c r="V157" s="137">
        <f ca="1">_xlfn.XLOOKUP(G157&amp;$V$2,BS_CONTROLE[CHAVE],BS_CONTROLE[Quantidade_11],"-")</f>
        <v>30</v>
      </c>
      <c r="W157" s="137">
        <f ca="1">_xlfn.XLOOKUP(G157&amp;$W$2,BS_CONTROLE[CHAVE],BS_CONTROLE[Quantidade_11],"-")</f>
        <v>312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1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2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>
        <f ca="1">_xlfn.XLOOKUP(G162&amp;$W$2,BS_CONTROLE[CHAVE],BS_CONTROLE[Quantidade_11],"-")</f>
        <v>1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>
        <f ca="1">_xlfn.XLOOKUP(G163&amp;$V$2,BS_CONTROLE[CHAVE],BS_CONTROLE[Quantidade_11],"-")</f>
        <v>0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>
        <f ca="1">_xlfn.XLOOKUP(G164&amp;$W$2,BS_CONTROLE[CHAVE],BS_CONTROLE[Quantidade_11],"-")</f>
        <v>1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4</v>
      </c>
      <c r="V167" s="137">
        <f ca="1">_xlfn.XLOOKUP(G167&amp;$V$2,BS_CONTROLE[CHAVE],BS_CONTROLE[Quantidade_11],"-")</f>
        <v>1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>
        <f ca="1">_xlfn.XLOOKUP(G169&amp;$V$2,BS_CONTROLE[CHAVE],BS_CONTROLE[Quantidade_11],"-")</f>
        <v>1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500</v>
      </c>
      <c r="V170" s="137">
        <f ca="1">_xlfn.XLOOKUP(G170&amp;$V$2,BS_CONTROLE[CHAVE],BS_CONTROLE[Quantidade_11],"-")</f>
        <v>1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1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1115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60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1</v>
      </c>
      <c r="W175" s="137">
        <f ca="1">_xlfn.XLOOKUP(G175&amp;$W$2,BS_CONTROLE[CHAVE],BS_CONTROLE[Quantidade_11],"-")</f>
        <v>0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4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1560</v>
      </c>
      <c r="W179" s="137">
        <f ca="1">_xlfn.XLOOKUP(G179&amp;$W$2,BS_CONTROLE[CHAVE],BS_CONTROLE[Quantidade_11],"-")</f>
        <v>0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60</v>
      </c>
      <c r="V180" s="137">
        <f ca="1">_xlfn.XLOOKUP(G180&amp;$V$2,BS_CONTROLE[CHAVE],BS_CONTROLE[Quantidade_11],"-")</f>
        <v>90</v>
      </c>
      <c r="W180" s="137">
        <f ca="1">_xlfn.XLOOKUP(G180&amp;$W$2,BS_CONTROLE[CHAVE],BS_CONTROLE[Quantidade_11],"-")</f>
        <v>54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32</v>
      </c>
      <c r="V181" s="137">
        <f ca="1">_xlfn.XLOOKUP(G181&amp;$V$2,BS_CONTROLE[CHAVE],BS_CONTROLE[Quantidade_11],"-")</f>
        <v>25</v>
      </c>
      <c r="W181" s="137">
        <f ca="1">_xlfn.XLOOKUP(G181&amp;$W$2,BS_CONTROLE[CHAVE],BS_CONTROLE[Quantidade_11],"-")</f>
        <v>0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>
        <f ca="1">_xlfn.XLOOKUP(G182&amp;$U$2,BS_CONTROLE[CHAVE],BS_CONTROLE[Quantidade_11],"-")</f>
        <v>0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30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0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340</v>
      </c>
      <c r="V184" s="137" t="str">
        <f ca="1">_xlfn.XLOOKUP(G184&amp;$V$2,BS_CONTROLE[CHAVE],BS_CONTROLE[Quantidade_11],"-")</f>
        <v>-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52</v>
      </c>
      <c r="W185" s="137">
        <f ca="1">_xlfn.XLOOKUP(G185&amp;$W$2,BS_CONTROLE[CHAVE],BS_CONTROLE[Quantidade_11],"-")</f>
        <v>30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14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25</v>
      </c>
      <c r="V187" s="137">
        <f ca="1">_xlfn.XLOOKUP(G187&amp;$V$2,BS_CONTROLE[CHAVE],BS_CONTROLE[Quantidade_11],"-")</f>
        <v>30</v>
      </c>
      <c r="W187" s="137">
        <f ca="1">_xlfn.XLOOKUP(G187&amp;$W$2,BS_CONTROLE[CHAVE],BS_CONTROLE[Quantidade_11],"-")</f>
        <v>40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300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1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70</v>
      </c>
      <c r="V191" s="137">
        <f ca="1">_xlfn.XLOOKUP(G191&amp;$V$2,BS_CONTROLE[CHAVE],BS_CONTROLE[Quantidade_11],"-")</f>
        <v>30</v>
      </c>
      <c r="W191" s="137">
        <f ca="1">_xlfn.XLOOKUP(G191&amp;$W$2,BS_CONTROLE[CHAVE],BS_CONTROLE[Quantidade_11],"-")</f>
        <v>312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70</v>
      </c>
      <c r="V192" s="137">
        <f ca="1">_xlfn.XLOOKUP(G192&amp;$V$2,BS_CONTROLE[CHAVE],BS_CONTROLE[Quantidade_11],"-")</f>
        <v>30</v>
      </c>
      <c r="W192" s="137">
        <f ca="1">_xlfn.XLOOKUP(G192&amp;$W$2,BS_CONTROLE[CHAVE],BS_CONTROLE[Quantidade_11],"-")</f>
        <v>312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2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2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1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1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1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10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500</v>
      </c>
      <c r="V201" s="137" t="str">
        <f ca="1">_xlfn.XLOOKUP(G201&amp;$V$2,BS_CONTROLE[CHAVE],BS_CONTROLE[Quantidade_11],"-")</f>
        <v>-</v>
      </c>
      <c r="W201" s="137">
        <f ca="1">_xlfn.XLOOKUP(G201&amp;$W$2,BS_CONTROLE[CHAVE],BS_CONTROLE[Quantidade_11],"-")</f>
        <v>1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1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500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400</v>
      </c>
      <c r="V207" s="137" t="str">
        <f ca="1">_xlfn.XLOOKUP(G207&amp;$V$2,BS_CONTROLE[CHAVE],BS_CONTROLE[Quantidade_11],"-")</f>
        <v>-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1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1115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500</v>
      </c>
      <c r="V212" s="137">
        <f ca="1">_xlfn.XLOOKUP(G212&amp;$V$2,BS_CONTROLE[CHAVE],BS_CONTROLE[Quantidade_11],"-")</f>
        <v>1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1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4</v>
      </c>
      <c r="V216" s="137">
        <f ca="1">_xlfn.XLOOKUP(G216&amp;$V$2,BS_CONTROLE[CHAVE],BS_CONTROLE[Quantidade_11],"-")</f>
        <v>1</v>
      </c>
      <c r="W216" s="137">
        <f ca="1">_xlfn.XLOOKUP(G216&amp;$W$2,BS_CONTROLE[CHAVE],BS_CONTROLE[Quantidade_11],"-")</f>
        <v>2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4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1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32</v>
      </c>
      <c r="V223" s="137">
        <f ca="1">_xlfn.XLOOKUP(G223&amp;$V$2,BS_CONTROLE[CHAVE],BS_CONTROLE[Quantidade_11],"-")</f>
        <v>25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>
        <f ca="1">_xlfn.XLOOKUP(G225&amp;$U$2,BS_CONTROLE[CHAVE],BS_CONTROLE[Quantidade_11],"-")</f>
        <v>0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30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14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340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25</v>
      </c>
      <c r="V229" s="137">
        <f ca="1">_xlfn.XLOOKUP(G229&amp;$V$2,BS_CONTROLE[CHAVE],BS_CONTROLE[Quantidade_11],"-")</f>
        <v>30</v>
      </c>
      <c r="W229" s="137">
        <f ca="1">_xlfn.XLOOKUP(G229&amp;$W$2,BS_CONTROLE[CHAVE],BS_CONTROLE[Quantidade_11],"-")</f>
        <v>40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30</v>
      </c>
      <c r="W231" s="137">
        <f ca="1">_xlfn.XLOOKUP(G231&amp;$W$2,BS_CONTROLE[CHAVE],BS_CONTROLE[Quantidade_11],"-")</f>
        <v>30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70</v>
      </c>
      <c r="V232" s="137">
        <f ca="1">_xlfn.XLOOKUP(G232&amp;$V$2,BS_CONTROLE[CHAVE],BS_CONTROLE[Quantidade_11],"-")</f>
        <v>30</v>
      </c>
      <c r="W232" s="137">
        <f ca="1">_xlfn.XLOOKUP(G232&amp;$W$2,BS_CONTROLE[CHAVE],BS_CONTROLE[Quantidade_11],"-")</f>
        <v>312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2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2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1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500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1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>
        <f ca="1">_xlfn.XLOOKUP(G238&amp;$W$2,BS_CONTROLE[CHAVE],BS_CONTROLE[Quantidade_11],"-")</f>
        <v>1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>
        <f ca="1">_xlfn.XLOOKUP(G239&amp;$W$2,BS_CONTROLE[CHAVE],BS_CONTROLE[Quantidade_11],"-")</f>
        <v>1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4.1666666666666664E-2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400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500</v>
      </c>
      <c r="V244" s="137">
        <f ca="1">_xlfn.XLOOKUP(G244&amp;$V$2,BS_CONTROLE[CHAVE],BS_CONTROLE[Quantidade_11],"-")</f>
        <v>1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1115</v>
      </c>
      <c r="V245" s="137">
        <f ca="1">_xlfn.XLOOKUP(G245&amp;$V$2,BS_CONTROLE[CHAVE],BS_CONTROLE[Quantidade_11],"-")</f>
        <v>0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1</v>
      </c>
      <c r="V246" s="137">
        <f ca="1">_xlfn.XLOOKUP(G246&amp;$V$2,BS_CONTROLE[CHAVE],BS_CONTROLE[Quantidade_11],"-")</f>
        <v>0</v>
      </c>
      <c r="W246" s="137">
        <f ca="1">_xlfn.XLOOKUP(G246&amp;$W$2,BS_CONTROLE[CHAVE],BS_CONTROLE[Quantidade_11],"-")</f>
        <v>0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>
        <f ca="1">_xlfn.XLOOKUP(G247&amp;$U$2,BS_CONTROLE[CHAVE],BS_CONTROLE[Quantidade_11],"-")</f>
        <v>4</v>
      </c>
      <c r="V247" s="137">
        <f ca="1">_xlfn.XLOOKUP(G247&amp;$V$2,BS_CONTROLE[CHAVE],BS_CONTROLE[Quantidade_11],"-")</f>
        <v>1</v>
      </c>
      <c r="W247" s="137">
        <f ca="1">_xlfn.XLOOKUP(G247&amp;$W$2,BS_CONTROLE[CHAVE],BS_CONTROLE[Quantidade_11],"-")</f>
        <v>2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25</v>
      </c>
      <c r="V250" s="137">
        <f ca="1">_xlfn.XLOOKUP(G250&amp;$V$2,BS_CONTROLE[CHAVE],BS_CONTROLE[Quantidade_11],"-")</f>
        <v>30</v>
      </c>
      <c r="W250" s="137">
        <f ca="1">_xlfn.XLOOKUP(G250&amp;$W$2,BS_CONTROLE[CHAVE],BS_CONTROLE[Quantidade_11],"-")</f>
        <v>40</v>
      </c>
    </row>
    <row r="251" spans="1:23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>
        <f ca="1">_xlfn.XLOOKUP(G251&amp;$W$2,BS_CONTROLE[CHAVE],BS_CONTROLE[Quantidade_11],"-")</f>
        <v>42</v>
      </c>
    </row>
    <row r="252" spans="1:23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ZPT-ZPG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ZGM-109</v>
      </c>
      <c r="L252" s="139">
        <f>IF(SP_SUL!N255="","*",SP_SUL!N255)</f>
        <v>1101092</v>
      </c>
      <c r="M252" s="140">
        <f>IF(SP_SUL!J255="","*",SP_SUL!J255)</f>
        <v>53</v>
      </c>
      <c r="N252" s="144">
        <f>IF(SP_SUL!K255="","*",SP_SUL!K255)</f>
        <v>108.8</v>
      </c>
      <c r="O252" s="144">
        <f>IF(SP_SUL!L255="","*",SP_SUL!L255)</f>
        <v>112</v>
      </c>
      <c r="P252" s="143">
        <f>IF(SP_SUL!O255="","*",SP_SUL!O255)</f>
        <v>0.39583333333333331</v>
      </c>
      <c r="Q252" s="143">
        <f>IF(SP_SUL!P255="","*",SP_SUL!P255)</f>
        <v>8.3333333333333329E-2</v>
      </c>
      <c r="R252" s="145" t="str">
        <f>IF(SP_SUL!Q255="","*",CONCATENATE(SP_SUL!Q255," ",SP_SUL!R255))</f>
        <v>480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1115</v>
      </c>
      <c r="V252" s="137">
        <f ca="1">_xlfn.XLOOKUP(G252&amp;$V$2,BS_CONTROLE[CHAVE],BS_CONTROLE[Quantidade_11],"-")</f>
        <v>0</v>
      </c>
      <c r="W252" s="137">
        <f ca="1">_xlfn.XLOOKUP(G252&amp;$W$2,BS_CONTROLE[CHAVE],BS_CONTROLE[Quantidade_11],"-")</f>
        <v>0</v>
      </c>
    </row>
    <row r="253" spans="1:23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4</v>
      </c>
      <c r="V256" s="137">
        <f ca="1">_xlfn.XLOOKUP(G256&amp;$V$2,BS_CONTROLE[CHAVE],BS_CONTROLE[Quantidade_11],"-")</f>
        <v>1</v>
      </c>
      <c r="W256" s="137">
        <f ca="1">_xlfn.XLOOKUP(G256&amp;$W$2,BS_CONTROLE[CHAVE],BS_CONTROLE[Quantidade_11],"-")</f>
        <v>1</v>
      </c>
    </row>
    <row r="257" spans="1:23" hidden="1">
      <c r="A257" s="146" t="str">
        <f>IF(SP_SUL!Y260="","*",SP_SUL!Y260)</f>
        <v>*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>
        <f ca="1">_xlfn.XLOOKUP(G257&amp;$U$2,BS_CONTROLE[CHAVE],BS_CONTROLE[Quantidade_11],"-")</f>
        <v>0</v>
      </c>
      <c r="V257" s="137">
        <f ca="1">_xlfn.XLOOKUP(G257&amp;$V$2,BS_CONTROLE[CHAVE],BS_CONTROLE[Quantidade_11],"-")</f>
        <v>1560</v>
      </c>
      <c r="W257" s="137">
        <f ca="1">_xlfn.XLOOKUP(G257&amp;$W$2,BS_CONTROLE[CHAVE],BS_CONTROLE[Quantidade_11],"-")</f>
        <v>0</v>
      </c>
    </row>
    <row r="258" spans="1:23" hidden="1">
      <c r="A258" s="146" t="str">
        <f>IF(SP_SUL!Y261="","*",SP_SUL!Y261)</f>
        <v>*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32</v>
      </c>
      <c r="V258" s="137">
        <f ca="1">_xlfn.XLOOKUP(G258&amp;$V$2,BS_CONTROLE[CHAVE],BS_CONTROLE[Quantidade_11],"-")</f>
        <v>25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*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30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*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300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*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 t="str">
        <f>IF(SP_SUL!O264="","*",SP_SUL!O264)</f>
        <v>11&gt;00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14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8.3333333333333329E-2</v>
      </c>
      <c r="R263" s="145" t="str">
        <f>IF(SP_SUL!Q266="","*",CONCATENATE(SP_SUL!Q266," ",SP_SUL!R266))</f>
        <v>250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340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25</v>
      </c>
      <c r="V264" s="137">
        <f ca="1">_xlfn.XLOOKUP(G264&amp;$V$2,BS_CONTROLE[CHAVE],BS_CONTROLE[Quantidade_11],"-")</f>
        <v>30</v>
      </c>
      <c r="W264" s="137">
        <f ca="1">_xlfn.XLOOKUP(G264&amp;$W$2,BS_CONTROLE[CHAVE],BS_CONTROLE[Quantidade_11],"-")</f>
        <v>40</v>
      </c>
    </row>
    <row r="265" spans="1:23" hidden="1">
      <c r="A265" s="146" t="str">
        <f>IF(SP_SUL!Y268="","*",SP_SUL!Y268)</f>
        <v>*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2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1</v>
      </c>
    </row>
    <row r="269" spans="1:23" hidden="1">
      <c r="A269" s="146" t="str">
        <f>IF(SP_SUL!Y272="","*",SP_SUL!Y272)</f>
        <v>*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2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1</v>
      </c>
    </row>
    <row r="270" spans="1:23" hidden="1">
      <c r="A270" s="146" t="str">
        <f>IF(SP_SUL!Y273="","*",SP_SUL!Y273)</f>
        <v>*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300</v>
      </c>
      <c r="W270" s="137">
        <f ca="1">_xlfn.XLOOKUP(G270&amp;$W$2,BS_CONTROLE[CHAVE],BS_CONTROLE[Quantidade_11],"-")</f>
        <v>0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30</v>
      </c>
      <c r="W271" s="137">
        <f ca="1">_xlfn.XLOOKUP(G271&amp;$W$2,BS_CONTROLE[CHAVE],BS_CONTROLE[Quantidade_11],"-")</f>
        <v>30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*</v>
      </c>
      <c r="T272" s="145" t="str">
        <f>IF(SP_SUL!W275="","*",SP_SUL!W275)</f>
        <v>*</v>
      </c>
      <c r="U272" s="137">
        <f ca="1">_xlfn.XLOOKUP(G272&amp;$U$2,BS_CONTROLE[CHAVE],BS_CONTROLE[Quantidade_11],"-")</f>
        <v>70</v>
      </c>
      <c r="V272" s="137">
        <f ca="1">_xlfn.XLOOKUP(G272&amp;$V$2,BS_CONTROLE[CHAVE],BS_CONTROLE[Quantidade_11],"-")</f>
        <v>30</v>
      </c>
      <c r="W272" s="137">
        <f ca="1">_xlfn.XLOOKUP(G272&amp;$W$2,BS_CONTROLE[CHAVE],BS_CONTROLE[Quantidade_11],"-")</f>
        <v>312</v>
      </c>
    </row>
    <row r="273" spans="1:23" hidden="1">
      <c r="A273" s="146" t="str">
        <f>IF(SP_SUL!Y276="","*",SP_SUL!Y276)</f>
        <v>*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>
        <f ca="1">_xlfn.XLOOKUP(G273&amp;$W$2,BS_CONTROLE[CHAVE],BS_CONTROLE[Quantidade_11],"-")</f>
        <v>0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25</v>
      </c>
      <c r="V307" s="137">
        <f ca="1">_xlfn.XLOOKUP(G307&amp;$V$2,BS_CONTROLE[CHAVE],BS_CONTROLE[Quantidade_11],"-")</f>
        <v>30</v>
      </c>
      <c r="W307" s="137">
        <f ca="1">_xlfn.XLOOKUP(G307&amp;$W$2,BS_CONTROLE[CHAVE],BS_CONTROLE[Quantidade_11],"-")</f>
        <v>40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4</v>
      </c>
      <c r="V533" s="137">
        <f ca="1">_xlfn.XLOOKUP(G533&amp;$V$2,BS_CONTROLE[CHAVE],BS_CONTROLE[Quantidade_11],"-")</f>
        <v>1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1427</v>
      </c>
      <c r="D5" s="230"/>
      <c r="E5" s="230"/>
      <c r="F5" s="230"/>
      <c r="G5" s="230"/>
      <c r="H5" s="230"/>
      <c r="I5" s="230"/>
      <c r="J5" s="231"/>
      <c r="K5" s="232" t="s">
        <v>1428</v>
      </c>
      <c r="L5" s="233"/>
      <c r="M5" s="233"/>
      <c r="N5" s="233"/>
      <c r="O5" s="234" t="s">
        <v>1429</v>
      </c>
      <c r="P5" s="235"/>
    </row>
    <row r="6" spans="1:16" s="74" customFormat="1" ht="15" customHeight="1">
      <c r="A6" s="66" t="s">
        <v>1425</v>
      </c>
      <c r="B6" s="75" t="s">
        <v>1424</v>
      </c>
      <c r="C6" s="76" t="s">
        <v>962</v>
      </c>
      <c r="D6" s="77" t="s">
        <v>963</v>
      </c>
      <c r="E6" s="76" t="s">
        <v>1430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1431</v>
      </c>
      <c r="M6" s="80" t="s">
        <v>576</v>
      </c>
      <c r="N6" s="81" t="s">
        <v>957</v>
      </c>
      <c r="O6" s="158" t="s">
        <v>1000</v>
      </c>
      <c r="P6" s="133" t="s">
        <v>1432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1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1</v>
      </c>
      <c r="P231" s="147" t="str">
        <f>IF($A$2=1,IF(SP_SUL!BJ231="","*",SP_SUL!BJ231),IF(SP_SUL!BK231="","*",SP_SUL!BK231))</f>
        <v xml:space="preserve">MC1 09:53, autorizado 10:21 em intervalo 12:02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1</v>
      </c>
      <c r="P232" s="147" t="str">
        <f>IF($A$2=1,IF(SP_SUL!BJ232="","*",SP_SUL!BJ232),IF(SP_SUL!BK232="","*",SP_SUL!BK232))</f>
        <v>Equipe pronta 9h, aguarda oportunidade de intervalo, em intervalo 11:40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4.1666666666666664E-2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ZPT-ZPG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ZGM-109</v>
      </c>
      <c r="H255" s="116">
        <f>IF(SP_SUL!K255="","*",SP_SUL!K255)</f>
        <v>108.8</v>
      </c>
      <c r="I255" s="113">
        <f>IF(SP_SUL!O255="","*",SP_SUL!O255)</f>
        <v>0.39583333333333331</v>
      </c>
      <c r="J255" s="113">
        <f>IF(SP_SUL!P255="","*",SP_SUL!P255)</f>
        <v>8.3333333333333329E-2</v>
      </c>
      <c r="K255" s="83" t="str">
        <f>IF(SP_SUL!AK255="","*",SP_SUL!AK255)</f>
        <v>ZDRZPT</v>
      </c>
      <c r="L255" s="83" t="str">
        <f>IF(SP_SUL!AM255="","*",SP_SUL!AM255)</f>
        <v>ZGM-109</v>
      </c>
      <c r="M255" s="83">
        <f>IF(SP_SUL!AP255="","*",SP_SUL!AP255)</f>
        <v>108.8</v>
      </c>
      <c r="N255" s="83" t="str">
        <f>IF(SP_SUL!AM255="","*",SP_SUL!AM255)</f>
        <v>ZGM-109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 t="str">
        <f>IF(SP_SUL!O264="","*",SP_SUL!O264)</f>
        <v>11&gt;00</v>
      </c>
      <c r="J264" s="113" t="str">
        <f>IF(SP_SUL!P264="","*",SP_SUL!P264)</f>
        <v>*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8.3333333333333329E-2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46090</v>
      </c>
      <c r="B274" s="83" t="str">
        <f>IF(SP_SUL!X274="","*",SP_SUL!X274)</f>
        <v>*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>
        <f>IF(SP_SUL!B275="","*",SP_SUL!B275)</f>
        <v>46090</v>
      </c>
      <c r="B275" s="83" t="str">
        <f>IF(SP_SUL!X275="","*",SP_SUL!X275)</f>
        <v>*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2026-03-07T16:39:32Z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