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066" documentId="8_{B6337239-1A00-434D-AAD0-422EA1FEB5AE}" xr6:coauthVersionLast="47" xr6:coauthVersionMax="47" xr10:uidLastSave="{1ACF88B2-CC33-4F64-9B25-2143AAC1039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8" i="12" l="1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AJ437" i="1"/>
  <c r="AK437" i="1"/>
  <c r="AL437" i="1"/>
  <c r="AO437" i="1"/>
  <c r="BD437" i="1" s="1" a="1"/>
  <c r="BD437" i="1" s="1"/>
  <c r="AP437" i="1"/>
  <c r="AQ437" i="1"/>
  <c r="BB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42" i="1" l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<sst xmlns="http://schemas.openxmlformats.org/spreadsheetml/2006/main" count="6159" uniqueCount="1642">
  <si>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</si>
  <si>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</si>
  <si>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</si>
  <si>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</si>
  <si>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</si>
  <si>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</si>
  <si>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</si>
  <si>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</si>
  <si>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</si>
  <si>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</si>
  <si>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</si>
  <si>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</si>
  <si>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</si>
  <si>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</si>
  <si>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</si>
  <si>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</si>
  <si>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</si>
  <si>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</si>
  <si>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</si>
  <si>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</si>
  <si>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</si>
  <si>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</si>
  <si>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</si>
  <si>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</si>
  <si>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</si>
  <si>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</si>
  <si>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</si>
  <si>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</si>
  <si>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</si>
  <si>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</si>
  <si>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</si>
  <si>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</si>
  <si>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</si>
  <si>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</si>
  <si>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</si>
  <si>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</si>
  <si>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</si>
  <si>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</si>
  <si>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</si>
  <si>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</si>
  <si>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</si>
  <si>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</si>
  <si>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</si>
  <si>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</si>
  <si>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</si>
  <si>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</si>
  <si>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</si>
  <si>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</si>
  <si>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</si>
  <si>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</si>
  <si>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</si>
  <si>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</si>
  <si>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</si>
  <si>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</si>
  <si>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</si>
  <si>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</si>
  <si>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</si>
  <si>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</si>
  <si>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</si>
  <si>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</si>
  <si>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</si>
  <si>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</si>
  <si>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</si>
  <si>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</si>
  <si>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</si>
  <si>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</si>
  <si>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</si>
  <si>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</si>
  <si>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</si>
  <si>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</si>
  <si>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</si>
  <si>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</si>
  <si>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</si>
  <si>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</si>
  <si>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</si>
  <si>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</si>
  <si>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</si>
  <si>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</si>
  <si>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</si>
  <si>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</si>
  <si>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</si>
  <si>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</si>
  <si>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</si>
  <si>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</si>
  <si>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</si>
  <si>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</si>
  <si>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</si>
  <si>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</si>
  <si>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</si>
  <si>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</si>
  <si>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</si>
  <si>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</si>
  <si>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</si>
  <si>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</si>
  <si>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</si>
  <si>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</si>
  <si>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</si>
  <si>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</si>
  <si>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</si>
  <si>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</si>
  <si>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</si>
  <si>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</si>
  <si>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</si>
  <si>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</si>
  <si>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</si>
  <si>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</si>
  <si>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</si>
  <si>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</si>
  <si>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</si>
  <si>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</si>
  <si>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</si>
  <si>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</si>
  <si>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</si>
  <si>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</si>
  <si>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</si>
  <si>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</si>
  <si>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</si>
  <si>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</si>
  <si>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</si>
  <si>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</si>
  <si>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</si>
  <si>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</si>
  <si>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</si>
  <si>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</si>
  <si>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</si>
  <si>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</si>
  <si>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</si>
  <si>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</si>
  <si>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</si>
  <si>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</si>
  <si>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</si>
  <si>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</si>
  <si>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</si>
  <si>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</si>
  <si>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</si>
  <si>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</si>
  <si>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</si>
  <si>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</si>
  <si>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</si>
  <si>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</si>
  <si>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</si>
  <si>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</si>
  <si>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</si>
  <si>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</si>
  <si>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</si>
  <si>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</si>
  <si>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</si>
  <si>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</si>
  <si>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</si>
  <si>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</si>
  <si>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</si>
  <si>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</si>
  <si>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</si>
  <si>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</si>
  <si>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</si>
  <si>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</si>
  <si>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</si>
  <si>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</si>
  <si>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</si>
  <si>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</si>
  <si>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</si>
  <si>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</si>
  <si>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</si>
  <si>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</si>
  <si>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</si>
  <si>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</si>
  <si>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</si>
  <si>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</si>
  <si>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</si>
  <si>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</si>
  <si>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</si>
  <si>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</si>
  <si>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</si>
  <si>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</si>
  <si>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</si>
  <si>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</si>
  <si>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</si>
  <si>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</si>
  <si>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</si>
  <si>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</si>
  <si>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</si>
  <si>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</si>
  <si>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</si>
  <si>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</si>
  <si>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</si>
  <si>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</si>
  <si>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</si>
  <si>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</si>
  <si>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</si>
  <si>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</si>
  <si>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</si>
  <si>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</si>
  <si>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</si>
  <si>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</si>
  <si>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</si>
  <si>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</si>
  <si>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</si>
  <si>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</si>
  <si>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</si>
  <si>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</si>
  <si>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</si>
  <si>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</si>
  <si>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</si>
  <si>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</si>
  <si>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</si>
  <si>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</si>
  <si>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</si>
  <si>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</si>
  <si>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</si>
  <si>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</si>
  <si>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</si>
  <si>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</si>
  <si>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</si>
  <si>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</si>
  <si>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</si>
  <si>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</si>
  <si>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</si>
  <si>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</si>
  <si>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</si>
  <si>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</si>
  <si>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</si>
  <si>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</si>
  <si>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</si>
  <si>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</si>
  <si>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</si>
  <si>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</si>
  <si>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</si>
  <si>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</si>
  <si>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</si>
  <si>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</si>
  <si>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</si>
  <si>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</si>
  <si>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</si>
  <si>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</si>
  <si>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</si>
  <si>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</si>
  <si>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</si>
  <si>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</si>
  <si>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</si>
  <si>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</si>
  <si>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</si>
  <si>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</si>
  <si>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</si>
  <si>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</si>
  <si>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</si>
  <si>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</si>
  <si>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</si>
  <si>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</si>
  <si>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</si>
  <si>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</si>
  <si>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</si>
  <si>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</si>
  <si>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</si>
  <si>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</si>
  <si>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</si>
  <si>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</si>
  <si>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</si>
  <si>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</si>
  <si>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</si>
  <si>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</si>
  <si>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</si>
  <si>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</si>
  <si>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</si>
  <si>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</si>
  <si>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</si>
  <si>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</si>
  <si>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</si>
  <si>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</si>
  <si>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</si>
  <si>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</si>
  <si>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</si>
  <si>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</si>
  <si>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</si>
  <si>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</si>
  <si>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</si>
  <si>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</si>
  <si>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</si>
  <si>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</si>
  <si>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</si>
  <si>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</si>
  <si>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</si>
  <si>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</si>
  <si>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</si>
  <si>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</si>
  <si>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</si>
  <si>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</si>
  <si>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</si>
  <si>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</si>
  <si>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</si>
  <si>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</si>
  <si>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</si>
  <si>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</si>
  <si>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</si>
  <si>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</si>
  <si>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</si>
  <si>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</si>
  <si>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</si>
  <si>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</si>
  <si>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</si>
  <si>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</si>
  <si>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</si>
  <si>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</si>
  <si>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</si>
  <si>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</si>
  <si>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</si>
  <si>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</si>
  <si>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</si>
  <si>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</si>
  <si>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</si>
  <si>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</si>
  <si>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</si>
  <si>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</si>
  <si>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</si>
  <si>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</si>
  <si>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</si>
  <si>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</si>
  <si>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</si>
  <si>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</si>
  <si>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</si>
  <si>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</si>
  <si>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</si>
  <si>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</si>
  <si>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</si>
  <si>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</si>
  <si>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</si>
  <si>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</si>
  <si>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</si>
  <si>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</si>
  <si>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</si>
  <si>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</si>
  <si>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</si>
  <si>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</si>
  <si>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</si>
  <si>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</si>
  <si>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</si>
  <si>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</si>
  <si>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</si>
  <si>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</si>
  <si>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</si>
  <si>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</si>
  <si>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</si>
  <si>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</si>
  <si>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</si>
  <si>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</si>
  <si>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</si>
  <si>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</si>
  <si>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</si>
  <si>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</si>
  <si>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</si>
  <si>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</si>
  <si>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</si>
  <si>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</si>
  <si>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</si>
  <si>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</si>
  <si>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</si>
  <si>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</si>
  <si>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</si>
  <si>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</si>
  <si>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</si>
  <si>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</si>
  <si>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</si>
  <si>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</si>
  <si>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</si>
  <si>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</si>
  <si>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</si>
  <si>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</si>
  <si>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</si>
  <si>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</si>
  <si>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</si>
  <si>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</si>
  <si>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</si>
  <si>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</si>
  <si>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</si>
  <si>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</si>
  <si>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</si>
  <si>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</si>
  <si>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</si>
  <si>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</si>
  <si>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</si>
  <si>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</si>
  <si>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</si>
  <si>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</si>
  <si>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</si>
  <si>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</si>
  <si>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</si>
  <si>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</si>
  <si>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</si>
  <si>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</si>
  <si>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</si>
  <si>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</si>
  <si>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</si>
  <si>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</si>
  <si>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</si>
  <si>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</si>
  <si>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</si>
  <si>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</si>
  <si>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</si>
  <si>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</si>
  <si>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</si>
  <si>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</si>
  <si>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</si>
  <si>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</si>
  <si>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</si>
  <si>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</si>
  <si>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</si>
  <si>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</si>
  <si>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</si>
  <si>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</si>
  <si>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</si>
  <si>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</si>
  <si>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</si>
  <si>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</si>
  <si>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</si>
  <si>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</si>
  <si>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</si>
  <si>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</si>
  <si>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</si>
  <si>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</si>
  <si>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</si>
  <si>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</si>
  <si>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</si>
  <si>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</si>
  <si>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</si>
  <si>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</si>
  <si>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</si>
  <si>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</si>
  <si>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</si>
  <si>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</si>
  <si>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</si>
  <si>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</si>
  <si>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</si>
  <si>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</si>
  <si>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</si>
  <si>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</si>
  <si>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</si>
  <si>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</si>
  <si>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</si>
  <si>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</si>
  <si>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</si>
  <si>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</si>
  <si>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</si>
  <si>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</si>
  <si>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</si>
  <si>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</si>
  <si>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</si>
  <si>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</si>
  <si>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</si>
  <si>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</si>
  <si>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</si>
  <si>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</si>
  <si>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</si>
  <si>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</si>
  <si>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</si>
  <si>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</si>
  <si>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</si>
  <si>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</si>
  <si>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</si>
  <si>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</si>
  <si>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</si>
  <si>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</si>
  <si>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</si>
  <si>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</si>
  <si>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</si>
  <si>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</si>
  <si>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</si>
  <si>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</si>
  <si>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</si>
  <si>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</si>
  <si>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</si>
  <si>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</si>
  <si>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</si>
  <si>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</si>
  <si>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</si>
  <si>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</si>
  <si>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</si>
  <si>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</si>
  <si>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</si>
  <si>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</si>
  <si>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</si>
  <si>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</si>
  <si>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</si>
  <si>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</si>
  <si>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</si>
  <si>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</si>
  <si>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</si>
  <si>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</si>
  <si>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</si>
  <si>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</si>
  <si>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</si>
  <si>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</si>
  <si>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</si>
  <si>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</si>
  <si>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</si>
  <si>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</si>
  <si>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</si>
  <si>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</si>
  <si>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</si>
  <si>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</si>
  <si>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</si>
  <si>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</si>
  <si>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</si>
  <si>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</si>
  <si>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</si>
  <si>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</si>
  <si>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</si>
  <si>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</si>
  <si>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</si>
  <si>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</si>
  <si>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</si>
  <si>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</si>
  <si>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</si>
  <si>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</si>
  <si>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</si>
  <si>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</si>
  <si>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</si>
  <si>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</si>
  <si>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</si>
  <si>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</si>
  <si>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</si>
  <si>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</si>
  <si>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</si>
  <si>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</si>
  <si>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</si>
  <si>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</si>
  <si>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</si>
  <si>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</si>
  <si>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</si>
  <si>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</si>
  <si>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</si>
  <si>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</si>
  <si>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</si>
  <si>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</si>
  <si>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</si>
  <si>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</si>
  <si>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</si>
  <si>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</si>
  <si>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</si>
  <si>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</si>
  <si>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</si>
  <si>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</si>
  <si>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</si>
  <si>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</si>
  <si>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</si>
  <si>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</si>
  <si>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</si>
  <si>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</si>
  <si>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</si>
  <si>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</si>
  <si>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</si>
  <si>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</si>
  <si>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</si>
  <si>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</si>
  <si>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</si>
  <si>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</si>
  <si>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</si>
  <si>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</si>
  <si>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</si>
  <si>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</si>
  <si>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</si>
  <si>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</si>
  <si>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</si>
  <si>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</si>
  <si>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</si>
  <si>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</si>
  <si>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</si>
  <si>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</si>
  <si>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</si>
  <si>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</si>
  <si>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</si>
  <si>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</si>
  <si>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</si>
  <si>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</si>
  <si>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</si>
  <si>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</si>
  <si>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</si>
  <si>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</si>
  <si>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</si>
  <si>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</si>
  <si>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</si>
  <si>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</si>
  <si>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</si>
  <si>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</si>
  <si>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</si>
  <si>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</si>
  <si>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</si>
  <si>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</si>
  <si>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</si>
  <si>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</si>
  <si>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</si>
  <si>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</si>
  <si>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</si>
  <si>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</si>
  <si>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</si>
  <si>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</si>
  <si>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</si>
  <si>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</si>
  <si>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</si>
  <si>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</si>
  <si>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</si>
  <si>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</si>
  <si>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</si>
  <si>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</si>
  <si>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</si>
  <si>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</si>
  <si>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</si>
  <si>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</si>
  <si>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</si>
  <si>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</si>
  <si>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</si>
  <si>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</si>
  <si>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</si>
  <si>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</si>
  <si>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</si>
  <si>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</si>
  <si>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</si>
  <si>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</si>
  <si>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</si>
  <si>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</si>
  <si>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</si>
  <si>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</si>
  <si>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</si>
  <si>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</si>
  <si>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</si>
  <si>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</si>
  <si>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</si>
  <si>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</si>
  <si>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</si>
  <si>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</si>
  <si>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</si>
  <si>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</si>
  <si>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</si>
  <si>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</si>
  <si>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</si>
  <si>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</si>
  <si>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</si>
  <si>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</si>
  <si>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</si>
  <si>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</si>
  <si>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</si>
  <si>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</si>
  <si>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</si>
  <si>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</si>
  <si>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</si>
  <si>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</si>
  <si>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</si>
  <si>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</si>
  <si>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</si>
  <si>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</si>
  <si>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</si>
  <si>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</si>
  <si>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</si>
  <si>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</si>
  <si>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</si>
  <si>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</si>
  <si>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</si>
  <si>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</si>
  <si>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</si>
  <si>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</si>
  <si>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</si>
  <si>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</si>
  <si>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</si>
  <si>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</si>
  <si>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</si>
  <si>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</si>
  <si>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</si>
  <si>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</si>
  <si>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</si>
  <si>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</si>
  <si>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</si>
  <si>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</si>
  <si>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</si>
  <si>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</si>
  <si>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</si>
  <si>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</si>
  <si>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</si>
  <si>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</si>
  <si>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</si>
  <si>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</si>
  <si>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</si>
  <si>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</si>
  <si>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</si>
  <si>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</si>
  <si>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</si>
  <si>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</si>
  <si>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</si>
  <si>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</si>
  <si>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</si>
  <si>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</si>
  <si>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</si>
  <si>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</si>
  <si>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</si>
  <si>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</si>
  <si>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</si>
  <si>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</si>
  <si>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</si>
  <si>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</si>
  <si>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</si>
  <si>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</si>
  <si>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</si>
  <si>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</si>
  <si>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</si>
  <si>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</si>
  <si>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</si>
  <si>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</si>
  <si>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</si>
  <si>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</si>
  <si>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</si>
  <si>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</si>
  <si>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</si>
  <si>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</si>
  <si>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</si>
  <si>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</si>
  <si>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</si>
  <si>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</si>
  <si>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</si>
  <si>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</si>
  <si>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</si>
  <si>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</si>
  <si>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</si>
  <si>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</si>
  <si>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</si>
  <si>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</si>
  <si>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</si>
  <si>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</si>
  <si>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</si>
  <si>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</si>
  <si>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</si>
  <si>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</si>
  <si>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</si>
  <si>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</si>
  <si>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</si>
  <si>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</si>
  <si>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</si>
  <si>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</si>
  <si>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</si>
  <si>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</si>
  <si>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</si>
  <si>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</si>
  <si>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</si>
  <si>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</si>
  <si>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</si>
  <si>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</si>
  <si>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</si>
  <si>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</si>
  <si>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</si>
  <si>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</si>
  <si>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</si>
  <si>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</si>
  <si>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</si>
  <si>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</si>
  <si>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</si>
  <si>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</si>
  <si>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</si>
  <si>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</si>
  <si>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</si>
  <si>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</si>
  <si>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</si>
  <si>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</si>
  <si>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</si>
  <si>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</si>
  <si>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</si>
  <si>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</si>
  <si>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</si>
  <si>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</si>
  <si>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</si>
  <si>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</si>
  <si>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</si>
  <si>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</si>
  <si>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</si>
  <si>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</si>
  <si>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</si>
  <si>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</si>
  <si>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</si>
  <si>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</si>
  <si>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</si>
  <si>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</si>
  <si>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</si>
  <si>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</si>
  <si>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</si>
  <si>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</si>
  <si>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</si>
  <si>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</si>
  <si>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</si>
  <si>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</si>
  <si>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</si>
  <si>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</si>
  <si>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</si>
  <si>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</si>
  <si>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</si>
  <si>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</si>
  <si>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</si>
  <si>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</si>
  <si>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</si>
  <si>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</si>
  <si>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</si>
  <si>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</si>
  <si>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</si>
  <si>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</si>
  <si>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</si>
  <si>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</si>
  <si>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</si>
  <si>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</si>
  <si>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</si>
  <si>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</si>
  <si>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</si>
  <si>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</si>
  <si>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</si>
  <si>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</si>
  <si>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</si>
  <si>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</si>
  <si>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</si>
  <si>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</si>
  <si>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</si>
  <si>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</si>
  <si>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</si>
  <si>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</si>
  <si>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</si>
  <si>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</si>
  <si>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</si>
  <si>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</si>
  <si>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</si>
  <si>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</si>
  <si>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</si>
  <si>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</si>
  <si>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</si>
  <si>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</si>
  <si>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</si>
  <si>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</si>
  <si>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</si>
  <si>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</si>
  <si>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</si>
  <si>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</si>
  <si>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</si>
  <si>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</si>
  <si>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</si>
  <si>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</si>
  <si>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</si>
  <si>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</si>
  <si>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</si>
  <si>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</si>
  <si>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</si>
  <si>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</si>
  <si>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</si>
  <si>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</si>
  <si>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</si>
  <si>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</si>
  <si>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</si>
  <si>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</si>
  <si>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</si>
  <si>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</si>
  <si>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</si>
  <si>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</si>
  <si>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</si>
  <si>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</si>
  <si>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</si>
  <si>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</si>
  <si>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</si>
  <si>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</si>
  <si>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</si>
  <si>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</si>
  <si>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</si>
  <si>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</si>
  <si>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</si>
  <si>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</si>
  <si>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</si>
  <si>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</si>
  <si>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</si>
  <si>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</si>
  <si>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</si>
  <si>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</si>
  <si>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</si>
  <si>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</si>
  <si>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</si>
  <si>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</si>
  <si>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</si>
  <si>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</si>
  <si>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</si>
  <si>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</si>
  <si>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</si>
  <si>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</si>
  <si>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</si>
  <si>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</si>
  <si>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</si>
  <si>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</si>
  <si>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</si>
  <si>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</si>
  <si>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</si>
  <si>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</si>
  <si>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</si>
  <si>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</si>
  <si>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</si>
  <si>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</si>
  <si>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</si>
  <si>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</si>
  <si>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</si>
  <si>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</si>
  <si>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</si>
  <si>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</si>
  <si>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</si>
  <si>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</si>
  <si>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</si>
  <si>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</si>
  <si>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</si>
  <si>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</si>
  <si>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</si>
  <si>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</si>
  <si>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</si>
  <si>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</si>
  <si>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</si>
  <si>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</si>
  <si>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</si>
  <si>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</si>
  <si>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</si>
  <si>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</si>
  <si>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</si>
  <si>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</si>
  <si>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</si>
  <si>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</si>
  <si>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</si>
  <si>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</si>
  <si>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</si>
  <si>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</si>
  <si>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</si>
  <si>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</si>
  <si>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</si>
  <si>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</si>
  <si>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</si>
  <si>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</si>
  <si>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</si>
  <si>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</si>
  <si>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</si>
  <si>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</si>
  <si>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</si>
  <si>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</si>
  <si>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</si>
  <si>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</si>
  <si>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</si>
  <si>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</si>
  <si>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</si>
  <si>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</si>
  <si>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</si>
  <si>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</si>
  <si>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</si>
  <si>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</si>
  <si>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</si>
  <si>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</si>
  <si>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</si>
  <si>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</si>
  <si>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</si>
  <si>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</si>
  <si>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</si>
  <si>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</si>
  <si>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</si>
  <si>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</si>
  <si>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</si>
  <si>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</si>
  <si>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</si>
  <si>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</si>
  <si>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</si>
  <si>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</si>
  <si>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</si>
  <si>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</si>
  <si>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</si>
  <si>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</si>
  <si>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</si>
  <si>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</si>
  <si>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</si>
  <si>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</si>
  <si>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</si>
  <si>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</si>
  <si>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</si>
  <si>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</si>
  <si>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</si>
  <si>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</si>
  <si>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</si>
  <si>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</si>
  <si>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</si>
  <si>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</si>
  <si>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</si>
  <si>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</si>
  <si>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</si>
  <si>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</si>
  <si>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</si>
  <si>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</si>
  <si>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</si>
  <si>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</si>
  <si>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</si>
  <si>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</si>
  <si>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</si>
  <si>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</si>
  <si>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</si>
  <si>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</si>
  <si>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</si>
  <si>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</si>
  <si>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</si>
  <si>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</si>
  <si>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</si>
  <si>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</si>
  <si>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</si>
  <si>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</si>
  <si>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</si>
  <si>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</si>
  <si>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</si>
  <si>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</si>
  <si>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</si>
  <si>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</si>
  <si>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</si>
  <si>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</si>
  <si>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</si>
  <si>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</si>
  <si>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</si>
  <si>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</si>
  <si>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</si>
  <si>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</si>
  <si>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</si>
  <si>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</si>
  <si>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</si>
  <si>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</si>
  <si>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</si>
  <si>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</si>
  <si>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</si>
  <si>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</si>
  <si>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</si>
  <si>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</si>
  <si>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</si>
  <si>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</si>
  <si>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</si>
  <si>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</si>
  <si>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</si>
  <si>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</si>
  <si>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</si>
  <si>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</si>
  <si>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</si>
  <si>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</si>
  <si>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</si>
  <si>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</si>
  <si>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</si>
  <si>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</si>
  <si>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</si>
  <si>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</si>
  <si>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</si>
  <si>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</si>
  <si>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</si>
  <si>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</si>
  <si>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</si>
  <si>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</si>
  <si>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</si>
  <si>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</si>
  <si>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</si>
  <si>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</si>
  <si>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</si>
  <si>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</si>
  <si>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</si>
  <si>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</si>
  <si>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</si>
  <si>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</si>
  <si>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</si>
  <si>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</si>
  <si>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</si>
  <si>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</si>
  <si>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</si>
  <si>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</si>
  <si>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</si>
  <si>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</si>
  <si>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</si>
  <si>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</si>
  <si>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</si>
  <si>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</si>
  <si>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</si>
  <si>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</si>
  <si>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</si>
  <si>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</si>
  <si>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</si>
  <si>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</si>
  <si>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</si>
  <si>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</si>
  <si>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</si>
  <si>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</si>
  <si>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</si>
  <si>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</si>
  <si>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</si>
  <si>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</si>
  <si>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</si>
  <si>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</si>
  <si>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</si>
  <si>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</si>
  <si>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</si>
  <si>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</si>
  <si>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</si>
  <si>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</si>
  <si>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</si>
  <si>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</si>
  <si>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</si>
  <si>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</si>
  <si>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</si>
  <si>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</si>
  <si>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</si>
  <si>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</si>
  <si>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</si>
  <si>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</si>
  <si>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</si>
  <si>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</si>
  <si>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</si>
  <si>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</si>
  <si>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</si>
  <si>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</si>
  <si>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</si>
  <si>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</si>
  <si>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</si>
  <si>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</si>
  <si>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</si>
  <si>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</si>
  <si>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</si>
  <si>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</si>
  <si>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</si>
  <si>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</si>
  <si>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</si>
  <si>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</si>
  <si>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</si>
  <si>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</si>
  <si>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</si>
  <si>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</si>
  <si>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</si>
  <si>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</si>
  <si>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</si>
  <si>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</si>
  <si>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</si>
  <si>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</si>
  <si>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</si>
  <si>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</si>
  <si>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</si>
  <si>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</si>
  <si>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</si>
  <si>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</si>
  <si>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</si>
  <si>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</si>
  <si>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</si>
  <si>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</si>
  <si>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</si>
  <si>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</si>
  <si>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</si>
  <si>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</si>
  <si>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</si>
  <si>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</si>
  <si>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</si>
  <si>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</si>
  <si>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</si>
  <si>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</si>
  <si>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</si>
  <si>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</si>
  <si>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</si>
  <si>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</si>
  <si>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</si>
  <si>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</si>
  <si>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</si>
  <si>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</si>
  <si>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</si>
  <si>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</si>
  <si>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</si>
  <si>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</si>
  <si>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</si>
  <si>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</si>
  <si>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</si>
  <si>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</si>
  <si>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</si>
  <si>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</si>
  <si>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</si>
  <si>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</si>
  <si>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</si>
  <si>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</si>
  <si>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</si>
  <si>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</si>
  <si>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</si>
  <si>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</si>
  <si>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</si>
  <si>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</si>
  <si>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</si>
  <si>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</si>
  <si>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</si>
  <si>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</si>
  <si>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</si>
  <si>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</si>
  <si>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</si>
  <si>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</si>
  <si>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</si>
  <si>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</si>
  <si>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</si>
  <si>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</si>
  <si>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</si>
  <si>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</si>
  <si>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</si>
  <si>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</si>
  <si>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</si>
  <si>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</si>
  <si>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</si>
  <si>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</si>
  <si>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</si>
  <si>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</si>
  <si>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</si>
  <si>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</si>
  <si>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</si>
  <si>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</si>
  <si>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</si>
  <si>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</si>
  <si>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</si>
  <si>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</si>
  <si>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</si>
  <si>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</si>
  <si>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</si>
  <si>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</si>
  <si>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</si>
  <si>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</si>
  <si>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</si>
  <si>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</si>
  <si>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</si>
  <si>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</si>
  <si>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</si>
  <si>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</si>
  <si>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</si>
  <si>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</si>
  <si>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</si>
  <si>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</si>
  <si>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</si>
  <si>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</si>
  <si>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</si>
  <si>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</si>
  <si>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</si>
  <si>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</si>
  <si>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</si>
  <si>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</si>
  <si>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</si>
  <si>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</si>
  <si>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</si>
  <si>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</si>
  <si>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</si>
  <si>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</si>
  <si>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</si>
  <si>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</si>
  <si>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</si>
  <si>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</si>
  <si>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</si>
  <si>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</si>
  <si>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</si>
  <si>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</si>
  <si>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</si>
  <si>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</si>
  <si>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</si>
  <si>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</si>
  <si>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</si>
  <si>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</si>
  <si>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</si>
  <si>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</si>
  <si>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</si>
  <si>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</si>
  <si>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</si>
  <si>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</si>
  <si>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</si>
  <si>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</si>
  <si>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</si>
  <si>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</si>
  <si>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</si>
  <si>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</si>
  <si>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</si>
  <si>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</si>
  <si>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</si>
  <si>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</si>
  <si>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</si>
  <si>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</si>
  <si>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</si>
  <si>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</si>
  <si>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</si>
  <si>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</si>
  <si>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</si>
  <si>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</si>
  <si>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</si>
  <si>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</si>
  <si>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</si>
  <si>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</si>
  <si>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</si>
  <si>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</si>
  <si>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</si>
  <si>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</si>
  <si>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</si>
  <si>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</si>
  <si>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</si>
  <si>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</si>
  <si>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</si>
  <si>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</si>
  <si>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</si>
  <si>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</si>
  <si>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</si>
  <si>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</si>
  <si>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</si>
  <si>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</si>
  <si>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</si>
  <si>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</si>
  <si>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</si>
  <si>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</si>
  <si>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</si>
  <si>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</si>
  <si>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</si>
  <si>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</si>
  <si>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</si>
  <si>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</si>
  <si>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</si>
  <si>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</si>
  <si>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</si>
  <si>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</si>
  <si>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</si>
  <si>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</si>
  <si>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</si>
  <si>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</si>
  <si>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</si>
  <si>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</si>
  <si>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</si>
  <si>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</si>
  <si>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</si>
  <si>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</si>
  <si>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</si>
  <si>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</si>
  <si>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</si>
  <si>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</si>
  <si>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</si>
  <si>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</si>
  <si>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</si>
  <si>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</si>
  <si>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</si>
  <si>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</si>
  <si>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</si>
  <si>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</si>
  <si>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</si>
  <si>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</si>
  <si>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</si>
  <si>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</si>
  <si>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</si>
  <si>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</si>
  <si>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</si>
  <si>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</si>
  <si>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</si>
  <si>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</si>
  <si>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</si>
  <si>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</si>
  <si>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</si>
  <si>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</si>
  <si>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</si>
  <si>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</si>
  <si>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</si>
  <si>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</si>
  <si>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</si>
  <si>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</si>
  <si>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</si>
  <si>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</si>
  <si>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</si>
  <si>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</si>
  <si>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</si>
  <si>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</si>
  <si>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</si>
  <si>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</si>
  <si>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</si>
  <si>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</si>
  <si>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</si>
  <si>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</si>
  <si>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</si>
  <si>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</si>
  <si>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</si>
  <si>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</si>
  <si>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</si>
  <si>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</si>
  <si>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</si>
  <si>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</si>
  <si>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</si>
  <si>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</si>
  <si>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</si>
  <si>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</si>
  <si>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</si>
  <si>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</si>
  <si>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</si>
  <si>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</si>
  <si>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</si>
  <si>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</si>
  <si>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</si>
  <si>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</si>
  <si>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</si>
  <si>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</si>
  <si>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</si>
  <si>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</si>
  <si>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</si>
  <si>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</si>
  <si>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</si>
  <si>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</si>
  <si>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</si>
  <si>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</si>
  <si>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</si>
  <si>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</si>
  <si>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</si>
  <si>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</si>
  <si>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</si>
  <si>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</si>
  <si>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</si>
  <si>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</si>
  <si>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</si>
  <si>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</si>
  <si>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</si>
  <si>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</si>
  <si>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</si>
  <si>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</si>
  <si>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</si>
  <si>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</si>
  <si>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</si>
  <si>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</si>
  <si>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</si>
  <si>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</si>
  <si>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</si>
  <si>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</si>
  <si>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</si>
  <si>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</si>
  <si>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</si>
  <si>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</si>
  <si>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</si>
  <si>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</si>
  <si>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</si>
  <si>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</si>
  <si>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</si>
  <si>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</si>
  <si>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</si>
  <si>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</si>
  <si>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</si>
  <si>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</si>
  <si>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</si>
  <si>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</si>
  <si>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</si>
  <si>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</si>
  <si>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</si>
  <si>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</si>
  <si>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</si>
  <si>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</si>
  <si>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</si>
  <si>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</si>
  <si>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</si>
  <si>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</si>
  <si>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</si>
  <si>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</si>
  <si>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</si>
  <si>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</si>
  <si>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</si>
  <si>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</si>
  <si>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</si>
  <si>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</si>
  <si>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</si>
  <si>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</si>
  <si>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</si>
  <si>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</si>
  <si>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</si>
  <si>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</si>
  <si>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</si>
  <si>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</si>
  <si>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</si>
  <si>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</si>
  <si>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</si>
  <si>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</si>
  <si>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</si>
  <si>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</si>
  <si>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</si>
  <si>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</si>
  <si>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</si>
  <si>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</si>
  <si>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</si>
  <si>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</si>
  <si>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</si>
  <si>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</si>
  <si>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</si>
  <si>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</si>
  <si>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</si>
  <si>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</si>
  <si>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</si>
  <si>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</si>
  <si>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</si>
  <si>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</si>
  <si>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</si>
  <si>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</si>
  <si>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</si>
  <si>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</si>
  <si>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</si>
  <si>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</si>
  <si>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</si>
  <si>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</si>
  <si>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</si>
  <si>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</si>
  <si>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</si>
  <si>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</si>
  <si>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</si>
  <si>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</si>
  <si>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</si>
  <si>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</si>
  <si>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</si>
  <si>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</si>
  <si>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</si>
  <si>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</si>
  <si>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</si>
  <si>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</si>
  <si>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</si>
  <si>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</si>
  <si>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</si>
  <si>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</si>
  <si>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</si>
  <si>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</si>
  <si>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</si>
  <si>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</si>
  <si>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</si>
  <si>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</si>
  <si>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</si>
  <si>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</si>
  <si>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</si>
  <si>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</si>
  <si>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</si>
  <si>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</si>
  <si>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</si>
  <si>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</si>
  <si>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</si>
  <si>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</si>
  <si>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</si>
  <si>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</si>
  <si>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</si>
  <si>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</si>
  <si>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</si>
  <si>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</si>
  <si>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</si>
  <si>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</si>
  <si>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</si>
  <si>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</si>
  <si>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</si>
  <si>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</si>
  <si>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</si>
  <si>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</si>
  <si>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</si>
  <si>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</si>
  <si>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</si>
  <si>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</si>
  <si>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</si>
  <si>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</si>
  <si>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</si>
  <si>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</si>
  <si>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</si>
  <si>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</si>
  <si>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</si>
  <si>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</si>
  <si>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</si>
  <si>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</si>
  <si>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</si>
  <si>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</si>
  <si>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</si>
  <si>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</si>
  <si>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</si>
  <si>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</si>
  <si>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</si>
  <si>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</si>
  <si>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</si>
  <si>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</si>
  <si>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</si>
  <si>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</si>
  <si>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</si>
  <si>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</si>
  <si>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</si>
  <si>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</si>
  <si>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</si>
  <si>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</si>
  <si>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</si>
  <si>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</si>
  <si>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</si>
  <si>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</si>
  <si>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</si>
  <si>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</si>
  <si>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</si>
  <si>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</si>
  <si>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</si>
  <si>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</si>
  <si>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</si>
  <si>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</si>
  <si>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</si>
  <si>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</si>
  <si>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</si>
  <si>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</si>
  <si>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</si>
  <si>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</si>
  <si>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SB TSF732 45min
SB TSF1 45min
SB 710TSF 90min</t>
  </si>
  <si>
    <t>2 (Enio e Daniel) + 2 (TSF - TGR)</t>
  </si>
  <si>
    <t>Substituição de meia chave</t>
  </si>
  <si>
    <t>THESUL</t>
  </si>
  <si>
    <t>Execução de solda no AMV THE SUL</t>
  </si>
  <si>
    <t xml:space="preserve">Descarga de Dormentes Do Km  197+000  ao 201+700 </t>
  </si>
  <si>
    <t>2 (Eder e Maicon)</t>
  </si>
  <si>
    <t>Regulagem de brita km 175 ao 171+115</t>
  </si>
  <si>
    <t>Josimar</t>
  </si>
  <si>
    <t>Substituição e jacaré</t>
  </si>
  <si>
    <t>Inspeção com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</si>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</sst>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S230" activePane="bottomRight" state="frozen"/>
      <selection pane="bottomRight" activeCell="Y244" sqref="Y24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1137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1138</v>
      </c>
      <c r="BI1" s="366"/>
      <c r="BJ1" s="367"/>
      <c r="BK1" s="368"/>
      <c r="BL1" s="49"/>
      <c r="BM1" s="358" t="s">
        <v>1139</v>
      </c>
      <c r="BN1" s="359"/>
      <c r="BO1" s="359"/>
      <c r="BP1" s="359"/>
      <c r="BQ1" s="359"/>
      <c r="BR1" s="359"/>
      <c r="BS1" s="360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1" t="s">
        <v>1140</v>
      </c>
      <c r="AJ2" s="362"/>
      <c r="AK2" s="362"/>
      <c r="AL2" s="362"/>
      <c r="AM2" s="362"/>
      <c r="AN2" s="362"/>
      <c r="AO2" s="362"/>
      <c r="AP2" s="362"/>
      <c r="AQ2" s="364"/>
      <c r="AR2" s="234"/>
      <c r="AS2" s="376" t="s">
        <v>1143</v>
      </c>
      <c r="AT2" s="363"/>
      <c r="AU2" s="363"/>
      <c r="AV2" s="363"/>
      <c r="AW2" s="363"/>
      <c r="AX2" s="362"/>
      <c r="AY2" s="364"/>
      <c r="AZ2" s="4"/>
      <c r="BA2" s="355" t="s">
        <v>1144</v>
      </c>
      <c r="BB2" s="357"/>
      <c r="BC2" s="361" t="s">
        <v>1141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5" t="s">
        <v>1145</v>
      </c>
      <c r="AJ3" s="357"/>
      <c r="AK3" s="355" t="s">
        <v>1146</v>
      </c>
      <c r="AL3" s="356"/>
      <c r="AM3" s="356"/>
      <c r="AN3" s="356"/>
      <c r="AO3" s="356"/>
      <c r="AP3" s="356"/>
      <c r="AQ3" s="357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5" t="s">
        <v>1148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1156</v>
      </c>
      <c r="BN3" s="359"/>
      <c r="BO3" s="359"/>
      <c r="BP3" s="360"/>
      <c r="BQ3" s="358" t="s">
        <v>161</v>
      </c>
      <c r="BR3" s="359"/>
      <c r="BS3" s="360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99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347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/>
      <c r="BN207" s="14"/>
      <c r="BO207" s="160"/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</v>
      </c>
      <c r="BT207" s="220" t="str">
        <f t="shared" si="39"/>
        <v/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/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Produção</v>
      </c>
      <c r="BR215" s="18">
        <f t="shared" si="46"/>
        <v>1</v>
      </c>
      <c r="BS215" s="18">
        <f t="shared" si="47"/>
        <v>0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347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1</v>
      </c>
      <c r="BI218" s="16"/>
      <c r="BJ218" s="16" t="s">
        <v>1574</v>
      </c>
      <c r="BK218" s="16" t="s">
        <v>1575</v>
      </c>
      <c r="BL218" s="15"/>
      <c r="BM218" s="14"/>
      <c r="BN218" s="14"/>
      <c r="BO218" s="160"/>
      <c r="BP218" s="16"/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/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1576</v>
      </c>
      <c r="BK221" s="16" t="s">
        <v>1577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1578</v>
      </c>
      <c r="BK223" s="16" t="s">
        <v>1578</v>
      </c>
      <c r="BL223" s="15"/>
      <c r="BM223" s="14"/>
      <c r="BN223" s="14"/>
      <c r="BO223" s="160"/>
      <c r="BP223" s="16"/>
      <c r="BQ223" s="12" t="str">
        <f t="shared" si="45"/>
        <v>Produção e Intervalo</v>
      </c>
      <c r="BR223" s="18">
        <f t="shared" si="46"/>
        <v>0</v>
      </c>
      <c r="BS223" s="18">
        <f t="shared" si="47"/>
        <v>0</v>
      </c>
      <c r="BT223" s="220" t="str">
        <f t="shared" si="39"/>
        <v/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1579</v>
      </c>
      <c r="BK224" s="16" t="s">
        <v>1579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1579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347"/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1580</v>
      </c>
      <c r="BK225" s="16" t="s">
        <v>1581</v>
      </c>
      <c r="BL225" s="15"/>
      <c r="BM225" s="14"/>
      <c r="BN225" s="14"/>
      <c r="BO225" s="160"/>
      <c r="BP225" s="16"/>
      <c r="BQ225" s="12" t="str">
        <f t="shared" si="45"/>
        <v>Produção</v>
      </c>
      <c r="BR225" s="18">
        <f t="shared" si="46"/>
        <v>1</v>
      </c>
      <c r="BS225" s="18">
        <f t="shared" si="47"/>
        <v>0</v>
      </c>
      <c r="BT225" s="220" t="str">
        <f t="shared" si="39"/>
        <v/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746</v>
      </c>
      <c r="L230" s="83">
        <v>750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1582</v>
      </c>
      <c r="W230" s="168" t="s">
        <v>1583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tr">
        <f>IF(BS_CONTROLE[[#This Row],[SB]]=0, "-", BS_CONTROLE[[#This Row],[SB]])</f>
        <v>744TEX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746</v>
      </c>
      <c r="AQ230" s="281">
        <f>IF(BS_CONTROLE[[#This Row],[KM - Fim]]=0, "-", BS_CONTROLE[[#This Row],[KM - Fim]])</f>
        <v>750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45"/>
        <v>Produção e Intervalo</v>
      </c>
      <c r="BR230" s="18">
        <f t="shared" si="46"/>
        <v>0</v>
      </c>
      <c r="BS230" s="18">
        <f t="shared" si="47"/>
        <v>0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723.4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1584</v>
      </c>
      <c r="X232" s="213" t="s">
        <v>369</v>
      </c>
      <c r="Y232" s="153" t="s">
        <v>368</v>
      </c>
      <c r="Z232" s="153"/>
      <c r="AA232" s="83" t="s">
        <v>1585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TSF-TRO</v>
      </c>
      <c r="AN232" s="279" t="str">
        <f>IF(BS_CONTROLE[[#This Row],[SB]]=0, "-", BS_CONTROLE[[#This Row],[SB]])</f>
        <v>TSF732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723.4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/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1586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Produção e Intervalo</v>
      </c>
      <c r="BR235" s="18">
        <f t="shared" si="46"/>
        <v>0</v>
      </c>
      <c r="BS235" s="18">
        <f t="shared" si="47"/>
        <v>0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1587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1587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1588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Produção e Intervalo</v>
      </c>
      <c r="BR237" s="18">
        <f t="shared" si="46"/>
        <v>0</v>
      </c>
      <c r="BS237" s="18">
        <f t="shared" si="47"/>
        <v>0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1589</v>
      </c>
      <c r="X240" s="213" t="s">
        <v>369</v>
      </c>
      <c r="Y240" s="153" t="s">
        <v>368</v>
      </c>
      <c r="Z240" s="153"/>
      <c r="AA240" s="83" t="s">
        <v>1590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Produção e Intervalo</v>
      </c>
      <c r="BR240" s="18">
        <f t="shared" si="46"/>
        <v>0</v>
      </c>
      <c r="BS240" s="18">
        <f t="shared" si="47"/>
        <v>0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1591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Produção e Intervalo</v>
      </c>
      <c r="BR244" s="18">
        <f t="shared" si="46"/>
        <v>0</v>
      </c>
      <c r="BS244" s="18">
        <f t="shared" si="47"/>
        <v>0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1592</v>
      </c>
      <c r="W249" s="168" t="s">
        <v>1593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1594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Produção e Intervalo</v>
      </c>
      <c r="BR251" s="18">
        <f t="shared" si="46"/>
        <v>0</v>
      </c>
      <c r="BS251" s="18">
        <f t="shared" si="47"/>
        <v>0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3" operator="equal">
      <formula>"ERRO"</formula>
    </cfRule>
  </conditionalFormatting>
  <conditionalFormatting sqref="X4 Y371:Y446 Y1:Z370">
    <cfRule type="cellIs" dxfId="138" priority="18382" operator="equal">
      <formula>"OPORTUNIDADE"</formula>
    </cfRule>
  </conditionalFormatting>
  <conditionalFormatting sqref="AZ6:AZ418">
    <cfRule type="expression" dxfId="137" priority="18377">
      <formula>$BU6=1</formula>
    </cfRule>
  </conditionalFormatting>
  <conditionalFormatting sqref="BQ6:BQ495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8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71:X418 Y371:Y446 Y6:Z370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71:X418">
    <cfRule type="cellIs" dxfId="126" priority="18317" operator="equal">
      <formula>"OPORTUNIDADE"</formula>
    </cfRule>
  </conditionalFormatting>
  <conditionalFormatting sqref="Z371:Z418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71:Z418">
    <cfRule type="cellIs" dxfId="123" priority="18314" operator="equal">
      <formula>"OPORTUNIDADE"</formula>
    </cfRule>
  </conditionalFormatting>
  <conditionalFormatting sqref="Y1048471:Y1048576">
    <cfRule type="cellIs" dxfId="122" priority="18199" operator="equal">
      <formula>"OPORTUNIDADE"</formula>
    </cfRule>
  </conditionalFormatting>
  <conditionalFormatting sqref="Y1048471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9:Z444">
    <cfRule type="cellIs" dxfId="119" priority="17934" operator="equal">
      <formula>"OPORTUNIDADE"</formula>
    </cfRule>
  </conditionalFormatting>
  <conditionalFormatting sqref="Z419:Z444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5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5">
    <cfRule type="cellIs" dxfId="114" priority="17919" operator="equal">
      <formula>"OPORTUNIDADE"</formula>
    </cfRule>
  </conditionalFormatting>
  <conditionalFormatting sqref="Z445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5">
    <cfRule type="cellIs" dxfId="111" priority="17916" operator="equal">
      <formula>"OPORTUNIDADE"</formula>
    </cfRule>
  </conditionalFormatting>
  <conditionalFormatting sqref="BI445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6">
      <formula>$BU388=1</formula>
    </cfRule>
  </conditionalFormatting>
  <conditionalFormatting sqref="AZ421:AZ445">
    <cfRule type="expression" dxfId="109" priority="18696">
      <formula>$BU393=1</formula>
    </cfRule>
  </conditionalFormatting>
  <conditionalFormatting sqref="BI419:BI444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5">
    <cfRule type="iconSet" priority="20506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495 BJ224:BK224">
    <cfRule type="iconSet" priority="2051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5">
    <cfRule type="iconSet" priority="20534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40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4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6">
      <iconSet showValue="0">
        <cfvo type="percent" val="0"/>
        <cfvo type="num" val="1"/>
        <cfvo type="num" val="1" gte="0"/>
      </iconSet>
    </cfRule>
    <cfRule type="iconSet" priority="2054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1595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1596</v>
      </c>
      <c r="E3" s="316" t="s">
        <v>1597</v>
      </c>
      <c r="F3" s="316" t="s">
        <v>1598</v>
      </c>
      <c r="G3" s="316" t="s">
        <v>1599</v>
      </c>
      <c r="H3" s="316" t="s">
        <v>1600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1601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1602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R3009" sqref="R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1603</v>
      </c>
      <c r="W1" s="388"/>
      <c r="X1" s="388"/>
      <c r="Y1" s="103"/>
    </row>
    <row r="2" spans="1:25" s="100" customFormat="1" ht="11.25" customHeight="1">
      <c r="A2" s="104" t="s">
        <v>1604</v>
      </c>
      <c r="B2" s="104" t="s">
        <v>1605</v>
      </c>
      <c r="C2" s="104" t="s">
        <v>7</v>
      </c>
      <c r="D2" s="105" t="s">
        <v>1177</v>
      </c>
      <c r="E2" s="105" t="s">
        <v>1178</v>
      </c>
      <c r="F2" s="105" t="s">
        <v>1606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1607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2215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2215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2215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2215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>
        <f ca="1">_xlfn.XLOOKUP(G252&amp;$V$2,BS_CONTROLE[CHAVE],BS_CONTROLE[Quantidade_11],"-")</f>
        <v>1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2215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>
        <f ca="1">_xlfn.XLOOKUP(G288&amp;$V$2,BS_CONTROLE[CHAVE],BS_CONTROLE[Quantidade_11],"-")</f>
        <v>1</v>
      </c>
      <c r="W288" s="111">
        <f ca="1">_xlfn.XLOOKUP(G288&amp;$W$2,BS_CONTROLE[CHAVE],BS_CONTROLE[Quantidade_11],"-")</f>
        <v>1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2215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746</v>
      </c>
      <c r="O328" s="291">
        <f>IF(FN_MC!L230="","*",FN_MC!L230)</f>
        <v>750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4539</v>
      </c>
      <c r="W328" s="111">
        <f ca="1">_xlfn.XLOOKUP(G328&amp;$W$2,BS_CONTROLE[CHAVE],BS_CONTROLE[Quantidade_11],"-")</f>
        <v>5098</v>
      </c>
      <c r="X328" s="111">
        <f ca="1">_xlfn.XLOOKUP(G328&amp;$X$2,BS_CONTROLE[CHAVE],BS_CONTROLE[Quantidade_11],"-")</f>
        <v>3800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TSF-TRO</v>
      </c>
      <c r="L330" s="328" t="str">
        <f>IF(FN_MC!N232="","*",FN_MC!N232)</f>
        <v>TSF732</v>
      </c>
      <c r="M330" s="110">
        <f>IF(FN_MC!J232="","*",FN_MC!J232)</f>
        <v>98</v>
      </c>
      <c r="N330" s="291">
        <f>IF(FN_MC!K232="","*",FN_MC!K232)</f>
        <v>723.4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</v>
      </c>
      <c r="W331" s="111">
        <f ca="1">_xlfn.XLOOKUP(G331&amp;$W$2,BS_CONTROLE[CHAVE],BS_CONTROLE[Quantidade_11],"-")</f>
        <v>936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1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1518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2215</v>
      </c>
      <c r="W340" s="111" t="str">
        <f ca="1">_xlfn.XLOOKUP(G340&amp;$W$2,BS_CONTROLE[CHAVE],BS_CONTROLE[Quantidade_11],"-")</f>
        <v>-</v>
      </c>
      <c r="X340" s="111">
        <f ca="1">_xlfn.XLOOKUP(G340&amp;$X$2,BS_CONTROLE[CHAVE],BS_CONTROLE[Quantidade_11],"-")</f>
        <v>1050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1608</v>
      </c>
    </row>
  </sheetData>
  <autoFilter ref="A2:Y3000" xr:uid="{D1126E52-FA3F-4EAC-A720-DDE9797BEFF6}">
    <filterColumn colId="5">
      <filters>
        <dateGroupItem year="2026" month="1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1609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1610</v>
      </c>
      <c r="C4" s="321" t="s">
        <v>1611</v>
      </c>
      <c r="D4" s="321" t="s">
        <v>1612</v>
      </c>
      <c r="E4" s="321" t="s">
        <v>1613</v>
      </c>
      <c r="F4" s="321" t="s">
        <v>545</v>
      </c>
      <c r="G4" s="321" t="s">
        <v>1614</v>
      </c>
      <c r="H4" s="187"/>
    </row>
    <row r="5" spans="1:8" ht="43.5">
      <c r="A5" s="187"/>
      <c r="B5" s="322" t="s">
        <v>1615</v>
      </c>
      <c r="C5" s="322">
        <v>309525</v>
      </c>
      <c r="D5" s="322" t="s">
        <v>1616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1617</v>
      </c>
      <c r="C6" s="322">
        <v>256875</v>
      </c>
      <c r="D6" s="322" t="s">
        <v>1618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1619</v>
      </c>
      <c r="C7" s="322">
        <v>257278</v>
      </c>
      <c r="D7" s="322" t="s">
        <v>1620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1621</v>
      </c>
      <c r="C8" s="322">
        <v>261794</v>
      </c>
      <c r="D8" s="322" t="s">
        <v>1622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1623</v>
      </c>
      <c r="C9" s="322">
        <v>257033</v>
      </c>
      <c r="D9" s="322" t="s">
        <v>1624</v>
      </c>
      <c r="E9" s="322" t="s">
        <v>240</v>
      </c>
      <c r="F9" s="322" t="s">
        <v>732</v>
      </c>
      <c r="G9" s="322" t="s">
        <v>1625</v>
      </c>
      <c r="H9" s="187"/>
    </row>
    <row r="10" spans="1:8" ht="43.5">
      <c r="A10" s="187"/>
      <c r="B10" s="322" t="s">
        <v>1626</v>
      </c>
      <c r="C10" s="322">
        <v>396578</v>
      </c>
      <c r="D10" s="322" t="s">
        <v>1627</v>
      </c>
      <c r="E10" s="322" t="s">
        <v>240</v>
      </c>
      <c r="F10" s="322" t="s">
        <v>732</v>
      </c>
      <c r="G10" s="322" t="s">
        <v>1625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K336" sqref="K33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1628</v>
      </c>
      <c r="C2" s="95" t="s">
        <v>1162</v>
      </c>
      <c r="D2" s="95" t="s">
        <v>1164</v>
      </c>
      <c r="E2" s="95" t="s">
        <v>1629</v>
      </c>
      <c r="F2" s="95" t="s">
        <v>1630</v>
      </c>
      <c r="G2" s="95" t="s">
        <v>1631</v>
      </c>
      <c r="H2" s="95" t="s">
        <v>1632</v>
      </c>
      <c r="I2" s="95" t="s">
        <v>1633</v>
      </c>
      <c r="J2" s="95" t="s">
        <v>1634</v>
      </c>
      <c r="K2" s="130" t="s">
        <v>1635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TSF-TRO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1636</v>
      </c>
      <c r="D5" s="392"/>
      <c r="E5" s="392"/>
      <c r="F5" s="392"/>
      <c r="G5" s="392"/>
      <c r="H5" s="392"/>
      <c r="I5" s="392"/>
      <c r="J5" s="393"/>
      <c r="K5" s="394" t="s">
        <v>1637</v>
      </c>
      <c r="L5" s="395"/>
      <c r="M5" s="395"/>
      <c r="N5" s="395"/>
      <c r="O5" s="396" t="s">
        <v>1638</v>
      </c>
      <c r="P5" s="397"/>
      <c r="Q5" s="398"/>
    </row>
    <row r="6" spans="1:17" s="93" customFormat="1" ht="15.75" customHeight="1">
      <c r="A6" s="87" t="s">
        <v>1606</v>
      </c>
      <c r="B6" s="94" t="s">
        <v>1605</v>
      </c>
      <c r="C6" s="95" t="s">
        <v>1177</v>
      </c>
      <c r="D6" s="96" t="s">
        <v>1178</v>
      </c>
      <c r="E6" s="95" t="s">
        <v>1639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1640</v>
      </c>
      <c r="M6" s="138" t="s">
        <v>30</v>
      </c>
      <c r="N6" s="139" t="s">
        <v>1172</v>
      </c>
      <c r="O6" s="241" t="s">
        <v>1215</v>
      </c>
      <c r="P6" s="152"/>
      <c r="Q6" s="188" t="s">
        <v>1641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1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746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746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TSF-TRO</v>
      </c>
      <c r="H331" s="149">
        <f>IF(FN_MC!K232="","*",FN_MC!K232)</f>
        <v>723.4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TSF-TRO</v>
      </c>
      <c r="M331" s="140">
        <f>IF(FN_MC!AP232="","*",FN_MC!AP232)</f>
        <v>723.4</v>
      </c>
      <c r="N331" s="140" t="str">
        <f>IF(FN_MC!AM232="","*",FN_MC!AM232)</f>
        <v>TSF-TRO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*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1641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2026-01-15T21:57:29Z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