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884" documentId="120_S{118792C3-22EF-5104-A093-F22BFE3913F3}" xr6:coauthVersionLast="47" xr6:coauthVersionMax="47" xr10:uidLastSave="{41FB55A1-DA44-4D78-BA18-79F5354C6535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5" i="1" l="1" a="1"/>
  <c r="N235" i="1" s="1"/>
  <c r="M235" i="1" a="1"/>
  <c r="M235" i="1" s="1"/>
  <c r="N231" i="1" a="1"/>
  <c r="N231" i="1" s="1"/>
  <c r="M231" i="1" a="1"/>
  <c r="M231" i="1" s="1"/>
  <c r="H231" i="1" a="1"/>
  <c r="H231" i="1" s="1"/>
  <c r="N229" i="1" a="1"/>
  <c r="N229" i="1" s="1"/>
  <c r="M229" i="1" a="1"/>
  <c r="M229" i="1" s="1"/>
  <c r="H229" i="1" a="1"/>
  <c r="H229" i="1" s="1"/>
  <c r="G229" i="1"/>
  <c r="N228" i="1" a="1"/>
  <c r="N228" i="1" s="1"/>
  <c r="M228" i="1" a="1"/>
  <c r="M228" i="1" s="1"/>
  <c r="N227" i="1" a="1"/>
  <c r="N227" i="1" s="1"/>
  <c r="M227" i="1" a="1"/>
  <c r="M227" i="1" s="1"/>
  <c r="N226" i="1" a="1"/>
  <c r="N226" i="1" s="1"/>
  <c r="M226" i="1" a="1"/>
  <c r="M226" i="1" s="1"/>
  <c r="N218" i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BD12" i="1" s="1" a="1"/>
  <c r="BD12" i="1" s="1"/>
  <c r="AQ12" i="1"/>
  <c r="BB12" i="1"/>
  <c r="BC12" i="1" a="1"/>
  <c r="BC12" i="1" s="1"/>
  <c r="BR12" i="1"/>
  <c r="BS12" i="1"/>
  <c r="BT36" i="1"/>
  <c r="A13" i="1"/>
  <c r="C13" i="1"/>
  <c r="G13" i="1"/>
  <c r="R13" i="1"/>
  <c r="S13" i="1" a="1"/>
  <c r="S13" i="1"/>
  <c r="T13" i="1" a="1"/>
  <c r="T13" i="1" s="1"/>
  <c r="U13" i="1" a="1"/>
  <c r="U13" i="1"/>
  <c r="AI13" i="1"/>
  <c r="AJ13" i="1"/>
  <c r="AK13" i="1"/>
  <c r="AL13" i="1"/>
  <c r="AM13" i="1"/>
  <c r="AN13" i="1"/>
  <c r="AO13" i="1"/>
  <c r="AP13" i="1"/>
  <c r="BD13" i="1" s="1" a="1"/>
  <c r="BD13" i="1" s="1"/>
  <c r="AQ13" i="1"/>
  <c r="BB13" i="1"/>
  <c r="BC13" i="1" a="1"/>
  <c r="BC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D15" i="1" a="1"/>
  <c r="BD15" i="1" s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BD17" i="1" s="1" a="1"/>
  <c r="BD17" i="1" s="1"/>
  <c r="AQ17" i="1"/>
  <c r="BB17" i="1"/>
  <c r="BC17" i="1" a="1"/>
  <c r="BC17" i="1" s="1"/>
  <c r="BR17" i="1"/>
  <c r="BS17" i="1"/>
  <c r="BT39" i="1"/>
  <c r="A65" i="1"/>
  <c r="C65" i="1"/>
  <c r="G65" i="1"/>
  <c r="M65" i="1" a="1"/>
  <c r="M65" i="1" s="1"/>
  <c r="N65" i="1" a="1"/>
  <c r="N65" i="1"/>
  <c r="AN65" i="1" s="1"/>
  <c r="R65" i="1"/>
  <c r="S65" i="1" a="1"/>
  <c r="S65" i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BD65" i="1" s="1" a="1"/>
  <c r="BD65" i="1" s="1"/>
  <c r="AQ65" i="1"/>
  <c r="BB65" i="1"/>
  <c r="BC65" i="1" a="1"/>
  <c r="BC65" i="1" s="1"/>
  <c r="BR65" i="1"/>
  <c r="BS65" i="1"/>
  <c r="BT40" i="1"/>
  <c r="A772" i="1"/>
  <c r="C772" i="1"/>
  <c r="G772" i="1"/>
  <c r="R772" i="1"/>
  <c r="S772" i="1" a="1"/>
  <c r="S772" i="1"/>
  <c r="T772" i="1" a="1"/>
  <c r="T772" i="1" s="1"/>
  <c r="U772" i="1" a="1"/>
  <c r="U772" i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D537" i="1" a="1"/>
  <c r="BD537" i="1" s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/>
  <c r="U66" i="1" a="1"/>
  <c r="U66" i="1"/>
  <c r="AI66" i="1"/>
  <c r="AJ66" i="1"/>
  <c r="AK66" i="1"/>
  <c r="AL66" i="1"/>
  <c r="AO66" i="1"/>
  <c r="BE66" i="1" s="1" a="1"/>
  <c r="BE66" i="1" s="1"/>
  <c r="AP66" i="1"/>
  <c r="AQ66" i="1"/>
  <c r="BB66" i="1"/>
  <c r="BD66" i="1" a="1"/>
  <c r="BD66" i="1" s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N35" i="1" a="1"/>
  <c r="N35" i="1"/>
  <c r="AN35" i="1" s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O35" i="1"/>
  <c r="AP35" i="1"/>
  <c r="AQ35" i="1"/>
  <c r="BB35" i="1"/>
  <c r="BE35" i="1" a="1"/>
  <c r="BE35" i="1" s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L228" i="15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35" i="1" l="1" a="1"/>
  <c r="BD35" i="1" s="1"/>
  <c r="F32" i="12"/>
  <c r="AM35" i="1"/>
  <c r="F62" i="12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F143" i="12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<sst xmlns="http://schemas.openxmlformats.org/spreadsheetml/2006/main" count="5742" uniqueCount="1383">
  <si>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</si>
  <si>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</si>
  <si>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</si>
  <si>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</si>
  <si>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</si>
  <si>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</si>
  <si>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</si>
  <si>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</si>
  <si>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</si>
  <si>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</si>
  <si>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</si>
  <si>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</si>
  <si>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</si>
  <si>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</si>
  <si>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</si>
  <si>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</si>
  <si>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</si>
  <si>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</si>
  <si>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</si>
  <si>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</si>
  <si>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</si>
  <si>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</si>
  <si>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</si>
  <si>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</si>
  <si>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</si>
  <si>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</si>
  <si>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</si>
  <si>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</si>
  <si>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</si>
  <si>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</si>
  <si>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</si>
  <si>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</si>
  <si>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</si>
  <si>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</si>
  <si>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</si>
  <si>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</si>
  <si>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</si>
  <si>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</si>
  <si>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</si>
  <si>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</si>
  <si>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</si>
  <si>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</si>
  <si>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</si>
  <si>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</si>
  <si>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</si>
  <si>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</si>
  <si>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</si>
  <si>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</si>
  <si>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</si>
  <si>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</si>
  <si>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</si>
  <si>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</si>
  <si>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</si>
  <si>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</si>
  <si>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</si>
  <si>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</si>
  <si>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</si>
  <si>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</si>
  <si>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</si>
  <si>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</si>
  <si>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</si>
  <si>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</si>
  <si>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</si>
  <si>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</si>
  <si>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</si>
  <si>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</si>
  <si>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</si>
  <si>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</si>
  <si>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</si>
  <si>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</si>
  <si>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</si>
  <si>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</si>
  <si>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</si>
  <si>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</si>
  <si>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</si>
  <si>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</si>
  <si>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</si>
  <si>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</si>
  <si>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</si>
  <si>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</si>
  <si>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</si>
  <si>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</si>
  <si>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</si>
  <si>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</si>
  <si>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</si>
  <si>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</si>
  <si>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</si>
  <si>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</si>
  <si>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</si>
  <si>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</si>
  <si>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</si>
  <si>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</si>
  <si>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</si>
  <si>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</si>
  <si>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</si>
  <si>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</si>
  <si>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</si>
  <si>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</si>
  <si>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</si>
  <si>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</si>
  <si>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</si>
  <si>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</si>
  <si>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</si>
  <si>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</si>
  <si>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</si>
  <si>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</si>
  <si>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</si>
  <si>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</si>
  <si>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</si>
  <si>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</si>
  <si>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</si>
  <si>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</si>
  <si>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</si>
  <si>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</si>
  <si>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</si>
  <si>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</si>
  <si>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</si>
  <si>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</si>
  <si>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</si>
  <si>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</si>
  <si>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</si>
  <si>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</si>
  <si>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</si>
  <si>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</si>
  <si>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</si>
  <si>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</si>
  <si>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</si>
  <si>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</si>
  <si>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</si>
  <si>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</si>
  <si>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</si>
  <si>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</si>
  <si>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</si>
  <si>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</si>
  <si>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</si>
  <si>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</si>
  <si>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</si>
  <si>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</si>
  <si>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</si>
  <si>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</si>
  <si>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</si>
  <si>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</si>
  <si>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</si>
  <si>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</si>
  <si>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</si>
  <si>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</si>
  <si>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</si>
  <si>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</si>
  <si>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</si>
  <si>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</si>
  <si>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</si>
  <si>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</si>
  <si>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</si>
  <si>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</si>
  <si>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</si>
  <si>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</si>
  <si>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</si>
  <si>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</si>
  <si>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</si>
  <si>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</si>
  <si>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</si>
  <si>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</si>
  <si>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</si>
  <si>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</si>
  <si>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</si>
  <si>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</si>
  <si>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</si>
  <si>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</si>
  <si>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</si>
  <si>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</si>
  <si>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</si>
  <si>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</si>
  <si>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</si>
  <si>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</si>
  <si>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</si>
  <si>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</si>
  <si>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</si>
  <si>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</si>
  <si>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</si>
  <si>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</si>
  <si>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</si>
  <si>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</si>
  <si>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</si>
  <si>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</si>
  <si>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</si>
  <si>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</si>
  <si>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</si>
  <si>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</si>
  <si>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</si>
  <si>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</si>
  <si>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</si>
  <si>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</si>
  <si>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</si>
  <si>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</si>
  <si>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</si>
  <si>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</si>
  <si>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</si>
  <si>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</si>
  <si>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</si>
  <si>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</si>
  <si>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</si>
  <si>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</si>
  <si>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</si>
  <si>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</si>
  <si>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</si>
  <si>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</si>
  <si>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</si>
  <si>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</si>
  <si>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</si>
  <si>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</si>
  <si>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</si>
  <si>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</si>
  <si>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</si>
  <si>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</si>
  <si>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</si>
  <si>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</si>
  <si>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</si>
  <si>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</si>
  <si>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</si>
  <si>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</si>
  <si>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</si>
  <si>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</si>
  <si>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</si>
  <si>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</si>
  <si>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</si>
  <si>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</si>
  <si>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</si>
  <si>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</si>
  <si>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</si>
  <si>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</si>
  <si>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</si>
  <si>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</si>
  <si>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</si>
  <si>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</si>
  <si>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</si>
  <si>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</si>
  <si>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</si>
  <si>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</si>
  <si>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</si>
  <si>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</si>
  <si>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</si>
  <si>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</si>
  <si>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</si>
  <si>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</si>
  <si>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</si>
  <si>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</si>
  <si>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</si>
  <si>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</si>
  <si>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</si>
  <si>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</si>
  <si>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</si>
  <si>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</si>
  <si>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</si>
  <si>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</si>
  <si>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</si>
  <si>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</si>
  <si>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</si>
  <si>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</si>
  <si>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</si>
  <si>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</si>
  <si>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</si>
  <si>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</si>
  <si>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</si>
  <si>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</si>
  <si>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</si>
  <si>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</si>
  <si>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</si>
  <si>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</si>
  <si>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</si>
  <si>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</si>
  <si>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</si>
  <si>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</si>
  <si>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</si>
  <si>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</si>
  <si>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</si>
  <si>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</si>
  <si>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</si>
  <si>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</si>
  <si>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</si>
  <si>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</si>
  <si>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</si>
  <si>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</si>
  <si>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</si>
  <si>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</si>
  <si>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</si>
  <si>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</si>
  <si>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</si>
  <si>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</si>
  <si>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</si>
  <si>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</si>
  <si>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</si>
  <si>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</si>
  <si>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</si>
  <si>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</si>
  <si>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</si>
  <si>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</si>
  <si>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</si>
  <si>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</si>
  <si>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</si>
  <si>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</si>
  <si>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</si>
  <si>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</si>
  <si>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</si>
  <si>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</si>
  <si>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</si>
  <si>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</si>
  <si>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</si>
  <si>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</si>
  <si>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</si>
  <si>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</si>
  <si>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</si>
  <si>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</si>
  <si>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</si>
  <si>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</si>
  <si>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</si>
  <si>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</si>
  <si>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</si>
  <si>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</si>
  <si>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</si>
  <si>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</si>
  <si>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</si>
  <si>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</si>
  <si>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</si>
  <si>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</si>
  <si>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</si>
  <si>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</si>
  <si>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</si>
  <si>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</si>
  <si>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</si>
  <si>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</si>
  <si>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</si>
  <si>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</si>
  <si>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</si>
  <si>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</si>
  <si>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</si>
  <si>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</si>
  <si>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</si>
  <si>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</si>
  <si>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</si>
  <si>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</si>
  <si>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</si>
  <si>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</si>
  <si>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</si>
  <si>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</si>
  <si>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</si>
  <si>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</si>
  <si>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</si>
  <si>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</si>
  <si>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</si>
  <si>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</si>
  <si>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</si>
  <si>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</si>
  <si>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</si>
  <si>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</si>
  <si>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</si>
  <si>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</si>
  <si>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</si>
  <si>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</si>
  <si>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</si>
  <si>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</si>
  <si>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</si>
  <si>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</si>
  <si>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</si>
  <si>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</si>
  <si>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</si>
  <si>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</si>
  <si>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</si>
  <si>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</si>
  <si>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</si>
  <si>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</si>
  <si>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</si>
  <si>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</si>
  <si>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</si>
  <si>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</si>
  <si>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</si>
  <si>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</si>
  <si>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</si>
  <si>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</si>
  <si>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</si>
  <si>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</si>
  <si>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</si>
  <si>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</si>
  <si>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</si>
  <si>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</si>
  <si>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</si>
  <si>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</si>
  <si>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</si>
  <si>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</si>
  <si>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</si>
  <si>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</si>
  <si>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</si>
  <si>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</si>
  <si>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</si>
  <si>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</si>
  <si>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</si>
  <si>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</si>
  <si>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</si>
  <si>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</si>
  <si>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</si>
  <si>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</si>
  <si>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</si>
  <si>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</si>
  <si>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</si>
  <si>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</si>
  <si>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</si>
  <si>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</si>
  <si>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</si>
  <si>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</si>
  <si>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</si>
  <si>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</si>
  <si>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</si>
  <si>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</si>
  <si>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</si>
  <si>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</si>
  <si>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</si>
  <si>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</si>
  <si>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</si>
  <si>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</si>
  <si>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</si>
  <si>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</si>
  <si>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</si>
  <si>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</si>
  <si>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</si>
  <si>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</si>
  <si>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</si>
  <si>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</si>
  <si>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</si>
  <si>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</si>
  <si>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</si>
  <si>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</si>
  <si>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</si>
  <si>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</si>
  <si>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</si>
  <si>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</si>
  <si>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</si>
  <si>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</si>
  <si>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</si>
  <si>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</si>
  <si>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</si>
  <si>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</si>
  <si>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</si>
  <si>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</si>
  <si>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</si>
  <si>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</si>
  <si>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</si>
  <si>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</si>
  <si>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</si>
  <si>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</si>
  <si>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</si>
  <si>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</si>
  <si>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</si>
  <si>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</si>
  <si>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</si>
  <si>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</si>
  <si>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</si>
  <si>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</si>
  <si>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</si>
  <si>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</si>
  <si>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</si>
  <si>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</si>
  <si>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</si>
  <si>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</si>
  <si>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</si>
  <si>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</si>
  <si>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</si>
  <si>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</si>
  <si>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</si>
  <si>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</si>
  <si>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</si>
  <si>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</si>
  <si>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</si>
  <si>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</si>
  <si>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</si>
  <si>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</si>
  <si>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</si>
  <si>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</si>
  <si>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</si>
  <si>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</si>
  <si>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</si>
  <si>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</si>
  <si>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</si>
  <si>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</si>
  <si>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</si>
  <si>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</si>
  <si>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</si>
  <si>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</si>
  <si>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</si>
  <si>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</si>
  <si>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</si>
  <si>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</si>
  <si>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</si>
  <si>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</si>
  <si>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</si>
  <si>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</si>
  <si>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</si>
  <si>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</si>
  <si>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</si>
  <si>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</si>
  <si>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</si>
  <si>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</si>
  <si>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</si>
  <si>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</si>
  <si>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</si>
  <si>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</si>
  <si>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</si>
  <si>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</si>
  <si>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</si>
  <si>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</si>
  <si>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</si>
  <si>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</si>
  <si>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</si>
  <si>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</si>
  <si>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</si>
  <si>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</si>
  <si>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</si>
  <si>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</si>
  <si>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</si>
  <si>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</si>
  <si>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</si>
  <si>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</si>
  <si>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</si>
  <si>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</si>
  <si>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</si>
  <si>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</si>
  <si>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</si>
  <si>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</si>
  <si>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</si>
  <si>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</si>
  <si>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</si>
  <si>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</si>
  <si>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</si>
  <si>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</si>
  <si>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</si>
  <si>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</si>
  <si>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</si>
  <si>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</si>
  <si>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</si>
  <si>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</si>
  <si>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</si>
  <si>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</si>
  <si>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</si>
  <si>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</si>
  <si>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</si>
  <si>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</si>
  <si>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</si>
  <si>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</si>
  <si>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</si>
  <si>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</si>
  <si>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</si>
  <si>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</si>
  <si>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</si>
  <si>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</si>
  <si>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</si>
  <si>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</si>
  <si>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</si>
  <si>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</si>
  <si>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</si>
  <si>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</si>
  <si>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</si>
  <si>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</si>
  <si>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</si>
  <si>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</si>
  <si>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</si>
  <si>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</si>
  <si>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</si>
  <si>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</si>
  <si>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</si>
  <si>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</si>
  <si>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</si>
  <si>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</si>
  <si>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</si>
  <si>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</si>
  <si>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</si>
  <si>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</si>
  <si>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</si>
  <si>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</si>
  <si>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</si>
  <si>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</si>
  <si>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</si>
  <si>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</si>
  <si>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</si>
  <si>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</si>
  <si>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</si>
  <si>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</si>
  <si>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</si>
  <si>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</si>
  <si>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</si>
  <si>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</si>
  <si>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</si>
  <si>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</si>
  <si>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</si>
  <si>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</si>
  <si>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</si>
  <si>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</si>
  <si>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</si>
  <si>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</si>
  <si>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</si>
  <si>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</si>
  <si>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</si>
  <si>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</si>
  <si>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</si>
  <si>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</si>
  <si>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</si>
  <si>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</si>
  <si>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</si>
  <si>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</si>
  <si>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</si>
  <si>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</si>
  <si>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</si>
  <si>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</si>
  <si>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</si>
  <si>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</si>
  <si>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</si>
  <si>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</si>
  <si>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</si>
  <si>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</si>
  <si>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</si>
  <si>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</si>
  <si>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</si>
  <si>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</si>
  <si>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</si>
  <si>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</si>
  <si>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</si>
  <si>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</si>
  <si>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</si>
  <si>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</si>
  <si>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</si>
  <si>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</si>
  <si>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</si>
  <si>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</si>
  <si>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</si>
  <si>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</si>
  <si>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</si>
  <si>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</si>
  <si>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</si>
  <si>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</si>
  <si>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</si>
  <si>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</si>
  <si>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</si>
  <si>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</si>
  <si>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</si>
  <si>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</si>
  <si>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</si>
  <si>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</si>
  <si>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</si>
  <si>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</si>
  <si>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</si>
  <si>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</si>
  <si>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</si>
  <si>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</si>
  <si>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</si>
  <si>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</si>
  <si>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</si>
  <si>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</si>
  <si>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</si>
  <si>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</si>
  <si>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</si>
  <si>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</si>
  <si>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</si>
  <si>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</si>
  <si>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</si>
  <si>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</si>
  <si>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</si>
  <si>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</si>
  <si>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</si>
  <si>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</si>
  <si>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</si>
  <si>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</si>
  <si>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</si>
  <si>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</si>
  <si>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</si>
  <si>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</si>
  <si>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</si>
  <si>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</si>
  <si>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</si>
  <si>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</si>
  <si>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</si>
  <si>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</si>
  <si>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</si>
  <si>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</si>
  <si>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</si>
  <si>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</si>
  <si>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</si>
  <si>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</si>
  <si>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</si>
  <si>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</si>
  <si>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</si>
  <si>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</si>
  <si>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</si>
  <si>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</si>
  <si>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</si>
  <si>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</si>
  <si>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</si>
  <si>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</si>
  <si>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</si>
  <si>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</si>
  <si>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</si>
  <si>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</si>
  <si>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</si>
  <si>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</si>
  <si>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</si>
  <si>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</si>
  <si>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</si>
  <si>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</si>
  <si>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</si>
  <si>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</si>
  <si>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</si>
  <si>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</si>
  <si>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</si>
  <si>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</si>
  <si>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</si>
  <si>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</si>
  <si>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</si>
  <si>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</si>
  <si>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</si>
  <si>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</si>
  <si>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</si>
  <si>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</si>
  <si>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</si>
  <si>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</si>
  <si>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</si>
  <si>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</si>
  <si>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</si>
  <si>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</si>
  <si>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</si>
  <si>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</si>
  <si>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</si>
  <si>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</si>
  <si>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</si>
  <si>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</si>
  <si>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</si>
  <si>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</si>
  <si>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</si>
  <si>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</si>
  <si>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</si>
  <si>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</si>
  <si>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</si>
  <si>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</si>
  <si>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</si>
  <si>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</si>
  <si>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</si>
  <si>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</si>
  <si>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</si>
  <si>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</si>
  <si>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</si>
  <si>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</si>
  <si>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</si>
  <si>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</si>
  <si>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</si>
  <si>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</si>
  <si>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</si>
  <si>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</si>
  <si>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</si>
  <si>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</si>
  <si>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</si>
  <si>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</si>
  <si>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</si>
  <si>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</si>
  <si>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</si>
  <si>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</si>
  <si>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</si>
  <si>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</si>
  <si>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</si>
  <si>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</si>
  <si>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</si>
  <si>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</si>
  <si>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</si>
  <si>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</si>
  <si>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</si>
  <si>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</si>
  <si>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</si>
  <si>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</si>
  <si>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</si>
  <si>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</si>
  <si>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</si>
  <si>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</si>
  <si>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</si>
  <si>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</si>
  <si>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</si>
  <si>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</si>
  <si>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</si>
  <si>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</si>
  <si>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</si>
  <si>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</si>
  <si>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</si>
  <si>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</si>
  <si>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</si>
  <si>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</si>
  <si>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</si>
  <si>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</si>
  <si>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</si>
  <si>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</si>
  <si>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</si>
  <si>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</si>
  <si>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</si>
  <si>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</si>
  <si>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</si>
  <si>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</si>
  <si>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</si>
  <si>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</si>
  <si>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</si>
  <si>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</si>
  <si>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</si>
  <si>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</si>
  <si>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</si>
  <si>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</si>
  <si>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</si>
  <si>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</si>
  <si>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</si>
  <si>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</si>
  <si>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</si>
  <si>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</si>
  <si>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</si>
  <si>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</si>
  <si>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</si>
  <si>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</si>
  <si>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</si>
  <si>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</si>
  <si>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</si>
  <si>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</si>
  <si>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</si>
  <si>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</si>
  <si>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</si>
  <si>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</si>
  <si>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</si>
  <si>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</si>
  <si>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</si>
  <si>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</si>
  <si>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</si>
  <si>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</si>
  <si>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</si>
  <si>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</si>
  <si>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</si>
  <si>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</si>
  <si>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</si>
  <si>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</si>
  <si>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</si>
  <si>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</si>
  <si>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</si>
  <si>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</si>
  <si>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</si>
  <si>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</si>
  <si>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</si>
  <si>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</si>
  <si>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</si>
  <si>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</si>
  <si>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</si>
  <si>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</si>
  <si>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</si>
  <si>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</si>
  <si>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</si>
  <si>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</si>
  <si>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</si>
  <si>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</si>
  <si>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</si>
  <si>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</si>
  <si>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</si>
  <si>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</si>
  <si>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</si>
  <si>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</si>
  <si>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</si>
  <si>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</si>
  <si>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</si>
  <si>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</si>
  <si>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</si>
  <si>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</si>
  <si>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</si>
  <si>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</si>
  <si>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</si>
  <si>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</si>
  <si>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</si>
  <si>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</si>
  <si>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</si>
  <si>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</si>
  <si>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</si>
  <si>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</si>
  <si>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</si>
  <si>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</si>
  <si>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</si>
  <si>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</si>
  <si>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</si>
  <si>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</si>
  <si>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</si>
  <si>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</si>
  <si>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</si>
  <si>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</si>
  <si>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</si>
  <si>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</si>
  <si>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</si>
  <si>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</si>
  <si>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</si>
  <si>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</si>
  <si>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</si>
  <si>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</si>
  <si>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</si>
  <si>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</si>
  <si>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</si>
  <si>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</si>
  <si>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</si>
  <si>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</si>
  <si>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</si>
  <si>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</si>
  <si>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</si>
  <si>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</si>
  <si>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</si>
  <si>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</si>
  <si>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</si>
  <si>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</si>
  <si>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</si>
  <si>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</si>
  <si>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</si>
  <si>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</si>
  <si>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</si>
  <si>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</si>
  <si>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</si>
  <si>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</si>
  <si>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</si>
  <si>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</si>
  <si>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</si>
  <si>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</si>
  <si>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</si>
  <si>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</si>
  <si>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</si>
  <si>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</si>
  <si>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</si>
  <si>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</si>
  <si>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</si>
  <si>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</si>
  <si>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</si>
  <si>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</si>
  <si>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</si>
  <si>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</si>
  <si>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</si>
  <si>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</si>
  <si>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</si>
  <si>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</si>
  <si>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</si>
  <si>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</si>
  <si>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</si>
  <si>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</si>
  <si>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</si>
  <si>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</si>
  <si>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</si>
  <si>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</si>
  <si>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</si>
  <si>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</si>
  <si>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</si>
  <si>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</si>
  <si>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</si>
  <si>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</si>
  <si>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</si>
  <si>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</si>
  <si>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</si>
  <si>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</si>
  <si>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</si>
  <si>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</si>
  <si>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</si>
  <si>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</si>
  <si>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</si>
  <si>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</si>
  <si>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</si>
  <si>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</si>
  <si>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</si>
  <si>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</si>
  <si>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</si>
  <si>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</si>
  <si>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</si>
  <si>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</si>
  <si>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</si>
  <si>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</si>
  <si>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</si>
  <si>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</si>
  <si>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</si>
  <si>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</si>
  <si>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</si>
  <si>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</si>
  <si>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</si>
  <si>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</si>
  <si>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</si>
  <si>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</si>
  <si>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</si>
  <si>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</si>
  <si>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</si>
  <si>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</si>
  <si>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</si>
  <si>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</si>
  <si>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</si>
  <si>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</si>
  <si>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</si>
  <si>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</si>
  <si>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</si>
  <si>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</si>
  <si>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</si>
  <si>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</si>
  <si>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</si>
  <si>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</si>
  <si>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</si>
  <si>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</si>
  <si>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</si>
  <si>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</si>
  <si>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</si>
  <si>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</si>
  <si>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</si>
  <si>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</si>
  <si>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</si>
  <si>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</si>
  <si>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</si>
  <si>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</si>
  <si>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</si>
  <si>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</si>
  <si>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</si>
  <si>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</si>
  <si>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</si>
  <si>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</si>
  <si>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</si>
  <si>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</si>
  <si>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</si>
  <si>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</si>
  <si>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</si>
  <si>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</si>
  <si>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</si>
  <si>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</si>
  <si>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</si>
  <si>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</si>
  <si>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</si>
  <si>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</si>
  <si>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</si>
  <si>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</si>
  <si>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</si>
  <si>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</si>
  <si>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</si>
  <si>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</si>
  <si>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</si>
  <si>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</si>
  <si>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</si>
  <si>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</si>
  <si>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</si>
  <si>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</si>
  <si>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</si>
  <si>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</si>
  <si>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</si>
  <si>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</si>
  <si>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</si>
  <si>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</si>
  <si>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</si>
  <si>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</si>
  <si>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</si>
  <si>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</si>
  <si>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</si>
  <si>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</si>
  <si>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</si>
  <si>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</si>
  <si>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</si>
  <si>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</si>
  <si>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</si>
  <si>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</si>
  <si>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</si>
  <si>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</si>
  <si>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</si>
  <si>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</si>
  <si>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</si>
  <si>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</si>
  <si>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</si>
  <si>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</si>
  <si>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</si>
  <si>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</si>
  <si>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</si>
  <si>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</si>
  <si>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</si>
  <si>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</si>
  <si>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</si>
  <si>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</si>
  <si>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</si>
  <si>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</si>
  <si>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</si>
  <si>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</si>
  <si>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</si>
  <si>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</si>
  <si>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</si>
  <si>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</si>
  <si>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</si>
  <si>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</si>
  <si>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</si>
  <si>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</si>
  <si>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</si>
  <si>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</si>
  <si>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</si>
  <si>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</si>
  <si>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</si>
  <si>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</si>
  <si>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</si>
  <si>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</si>
  <si>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</si>
  <si>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</si>
  <si>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</si>
  <si>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</si>
  <si>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</si>
  <si>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</si>
  <si>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</si>
  <si>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</si>
  <si>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</si>
  <si>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</si>
  <si>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</si>
  <si>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</si>
  <si>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</si>
  <si>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</si>
  <si>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</si>
  <si>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</si>
  <si>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</si>
  <si>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</si>
  <si>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</si>
  <si>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</si>
  <si>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</si>
  <si>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</si>
  <si>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</si>
  <si>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</si>
  <si>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</si>
  <si>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</si>
  <si>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</si>
  <si>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</si>
  <si>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</si>
  <si>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</si>
  <si>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</si>
  <si>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</si>
  <si>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</si>
  <si>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</si>
  <si>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</si>
  <si>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</si>
  <si>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</si>
  <si>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</si>
  <si>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</si>
  <si>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</si>
  <si>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</si>
  <si>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</si>
  <si>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</si>
  <si>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</si>
  <si>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</si>
  <si>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</si>
  <si>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</si>
  <si>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</si>
  <si>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</si>
  <si>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</si>
  <si>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</si>
  <si>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</si>
  <si>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</si>
  <si>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</si>
  <si>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</si>
  <si>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</si>
  <si>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</si>
  <si>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</si>
  <si>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</si>
  <si>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</si>
  <si>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</si>
  <si>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</si>
  <si>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</si>
  <si>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</si>
  <si>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</si>
  <si>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</si>
  <si>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</si>
  <si>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</si>
  <si>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</si>
  <si>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</si>
  <si>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</si>
  <si>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</si>
  <si>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</si>
  <si>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</si>
  <si>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</si>
  <si>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</si>
  <si>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</si>
  <si>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</si>
  <si>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</si>
  <si>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</si>
  <si>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</si>
  <si>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</si>
  <si>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</si>
  <si>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</si>
  <si>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</si>
  <si>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</si>
  <si>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</si>
  <si>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</si>
  <si>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</si>
  <si>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</si>
  <si>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</si>
  <si>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</si>
  <si>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</si>
  <si>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</si>
  <si>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</si>
  <si>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</si>
  <si>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</si>
  <si>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</si>
  <si>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</si>
  <si>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</si>
  <si>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</si>
  <si>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</si>
  <si>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</si>
  <si>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</si>
  <si>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</si>
  <si>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</si>
  <si>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</si>
  <si>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</si>
  <si>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</si>
  <si>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</si>
  <si>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</si>
  <si>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</si>
  <si>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</si>
  <si>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</si>
  <si>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</si>
  <si>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</si>
  <si>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</si>
  <si>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</si>
  <si>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</si>
  <si>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</si>
  <si>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</si>
  <si>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</si>
  <si>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</si>
  <si>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</si>
  <si>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</si>
  <si>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</si>
  <si>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</si>
  <si>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</si>
  <si>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</si>
  <si>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</si>
  <si>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</si>
  <si>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</si>
  <si>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</si>
  <si>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</si>
  <si>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</si>
  <si>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</si>
  <si>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</si>
  <si>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</si>
  <si>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</si>
  <si>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</si>
  <si>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</si>
  <si>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</si>
  <si>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</si>
  <si>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</si>
  <si>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</si>
  <si>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</si>
  <si>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</si>
  <si>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</si>
  <si>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</si>
  <si>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</si>
  <si>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</si>
  <si>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</si>
  <si>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</si>
  <si>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</si>
  <si>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</si>
  <si>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</si>
  <si>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</si>
  <si>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</si>
  <si>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</si>
  <si>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</si>
  <si>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</si>
  <si>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</si>
  <si>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</si>
  <si>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</si>
  <si>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</si>
  <si>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</si>
  <si>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</si>
  <si>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</si>
  <si>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</si>
  <si>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</si>
  <si>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</si>
  <si>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</si>
  <si>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</si>
  <si>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</si>
  <si>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</si>
  <si>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</si>
  <si>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</si>
  <si>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</si>
  <si>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</si>
  <si>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</si>
  <si>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</si>
  <si>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</si>
  <si>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</si>
  <si>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</si>
  <si>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</si>
  <si>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</si>
  <si>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</si>
  <si>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</si>
  <si>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</si>
  <si>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</si>
  <si>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</si>
  <si>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</si>
  <si>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Jonas</t>
  </si>
  <si>
    <t>TP pronto 10h00 / Em intervalo das 10h00 até 11h30.</t>
  </si>
  <si>
    <t>TP pronto 09h00 / Em intervalo das 10h26 até 11h56</t>
  </si>
  <si>
    <t>ZXP-2</t>
  </si>
  <si>
    <t>189ZFY/ZXP189</t>
  </si>
  <si>
    <t>MC1 07h39 / Em intervalo das 10h56 até 12h56.</t>
  </si>
  <si>
    <t>PDM -Substituição de dormentes</t>
  </si>
  <si>
    <t>Limpeza de lastro</t>
  </si>
  <si>
    <t>TP pronto 09h00 / Em intervalo das 10h44 até 12h44.</t>
  </si>
  <si>
    <t>ZYQZEM</t>
  </si>
  <si>
    <t>Bloco - TP's Dormentes + Solda + V89</t>
  </si>
  <si>
    <t>TP's pronto 09h00 / Em intervalo das 09h40 até 11h40/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</si>
  <si>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</si>
  <si>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</si>
  <si>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</si>
  <si>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</si>
  <si>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</si>
  <si>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</si>
  <si>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</si>
  <si>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</si>
  <si>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</si>
  <si>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</si>
  <si>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</si>
  <si>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</si>
  <si>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</si>
  <si>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</si>
  <si>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</si>
  <si>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</si>
  <si>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</si>
  <si>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</si>
  <si>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pronto 08h17 / Em intervalo das 08h36 até 11h36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</si>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</sst>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218" activePane="bottomRight" state="frozen"/>
      <selection pane="bottomRight" activeCell="F237" sqref="F23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6" t="s">
        <v>920</v>
      </c>
      <c r="C1" s="217"/>
      <c r="D1" s="217"/>
      <c r="E1" s="3"/>
      <c r="F1" s="216" t="s">
        <v>921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193" t="s">
        <v>922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923</v>
      </c>
      <c r="BI1" s="199"/>
      <c r="BJ1" s="199"/>
      <c r="BK1" s="200"/>
      <c r="BL1" s="5"/>
      <c r="BM1" s="190" t="s">
        <v>924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3" t="s">
        <v>925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928</v>
      </c>
      <c r="AT2" s="194"/>
      <c r="AU2" s="194"/>
      <c r="AV2" s="194"/>
      <c r="AW2" s="194"/>
      <c r="AX2" s="194"/>
      <c r="AY2" s="197"/>
      <c r="AZ2" s="6"/>
      <c r="BA2" s="207" t="s">
        <v>929</v>
      </c>
      <c r="BB2" s="208"/>
      <c r="BC2" s="193" t="s">
        <v>926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7" t="s">
        <v>930</v>
      </c>
      <c r="AJ3" s="208"/>
      <c r="AK3" s="207" t="s">
        <v>931</v>
      </c>
      <c r="AL3" s="213"/>
      <c r="AM3" s="214"/>
      <c r="AN3" s="215"/>
      <c r="AO3" s="213"/>
      <c r="AP3" s="213"/>
      <c r="AQ3" s="208"/>
      <c r="AR3" s="63"/>
      <c r="AS3" s="211" t="s">
        <v>937</v>
      </c>
      <c r="AT3" s="212"/>
      <c r="AU3" s="211" t="s">
        <v>938</v>
      </c>
      <c r="AV3" s="212"/>
      <c r="AW3" s="211" t="s">
        <v>939</v>
      </c>
      <c r="AX3" s="212"/>
      <c r="AY3" s="63" t="s">
        <v>940</v>
      </c>
      <c r="AZ3" s="63"/>
      <c r="BA3" s="209"/>
      <c r="BB3" s="210"/>
      <c r="BC3" s="207" t="s">
        <v>933</v>
      </c>
      <c r="BD3" s="213"/>
      <c r="BE3" s="213"/>
      <c r="BF3" s="208"/>
      <c r="BG3" s="62"/>
      <c r="BH3" s="201"/>
      <c r="BI3" s="202"/>
      <c r="BJ3" s="202"/>
      <c r="BK3" s="203"/>
      <c r="BL3" s="62"/>
      <c r="BM3" s="190" t="s">
        <v>941</v>
      </c>
      <c r="BN3" s="191"/>
      <c r="BO3" s="191"/>
      <c r="BP3" s="192"/>
      <c r="BQ3" s="190" t="s">
        <v>707</v>
      </c>
      <c r="BR3" s="191"/>
      <c r="BS3" s="19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0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1</v>
      </c>
      <c r="BI185" s="17"/>
      <c r="BJ185" s="17" t="s">
        <v>1285</v>
      </c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1</v>
      </c>
      <c r="BI186" s="17"/>
      <c r="BJ186" s="17" t="s">
        <v>1286</v>
      </c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0.53888888888888886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8.3333333333333315E-2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1</v>
      </c>
      <c r="BI187" s="17"/>
      <c r="BJ187" s="17" t="s">
        <v>1289</v>
      </c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0.49999999999999989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1290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1290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1291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1</v>
      </c>
      <c r="BI190" s="17"/>
      <c r="BJ190" s="17" t="s">
        <v>1292</v>
      </c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1293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1294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1295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</v>
      </c>
      <c r="BR193" s="19">
        <f>IF(OR(B193="",F193=""),"*",AY193/P193)</f>
        <v>1.0000000000000002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1</v>
      </c>
      <c r="BI194" s="17"/>
      <c r="BJ194" s="17" t="s">
        <v>1295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</v>
      </c>
      <c r="BR194" s="19">
        <f>IF(OR(B194="",F194=""),"*",AY194/P194)</f>
        <v>1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1</v>
      </c>
      <c r="BI195" s="17"/>
      <c r="BJ195" s="17" t="s">
        <v>1295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</v>
      </c>
      <c r="BR195" s="19">
        <f>IF(OR(B195="",F195=""),"*",AY195/P195)</f>
        <v>1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1296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1297</v>
      </c>
      <c r="BK196" s="17" t="s">
        <v>1297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1297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89">
        <v>1</v>
      </c>
      <c r="BI197" s="17"/>
      <c r="BJ197" s="17" t="s">
        <v>1295</v>
      </c>
      <c r="BK197" s="17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</v>
      </c>
      <c r="BR197" s="19">
        <f>IF(OR(B197="",F197=""),"*",AY197/P197)</f>
        <v>1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1</v>
      </c>
      <c r="BI198" s="17"/>
      <c r="BJ198" s="17" t="s">
        <v>1295</v>
      </c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</v>
      </c>
      <c r="BR198" s="19">
        <f>IF(OR(B198="",F198=""),"*",AY198/P198)</f>
        <v>1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1298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1299</v>
      </c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1300</v>
      </c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</v>
      </c>
      <c r="BR202" s="19">
        <f>IF(OR(B202="",F202=""),"*",AY202/P202)</f>
        <v>1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1301</v>
      </c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</v>
      </c>
      <c r="BR203" s="19">
        <f>IF(OR(B203="",F203=""),"*",AY203/P203)</f>
        <v>1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1302</v>
      </c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</v>
      </c>
      <c r="BR204" s="19">
        <f>IF(OR(B204="",F204=""),"*",AY204/P204)</f>
        <v>1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 t="s">
        <v>1303</v>
      </c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</v>
      </c>
      <c r="BR205" s="19">
        <f>IF(OR(B205="",F205=""),"*",AY205/P205)</f>
        <v>1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1304</v>
      </c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</v>
      </c>
      <c r="BR206" s="19">
        <f>IF(OR(B206="",F206=""),"*",AY206/P206)</f>
        <v>1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1305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1</v>
      </c>
      <c r="BI209" s="17"/>
      <c r="BJ209" s="17" t="s">
        <v>1306</v>
      </c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</v>
      </c>
      <c r="BR209" s="19">
        <f>IF(OR(B209="",F209=""),"*",AY209/P209)</f>
        <v>1.0000000000000004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1307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1</v>
      </c>
      <c r="BI210" s="17"/>
      <c r="BJ210" s="17" t="s">
        <v>1306</v>
      </c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</v>
      </c>
      <c r="BR210" s="19">
        <f>IF(OR(B210="",F210=""),"*",AY210/P210)</f>
        <v>1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1</v>
      </c>
      <c r="BI211" s="17"/>
      <c r="BJ211" s="17" t="s">
        <v>1306</v>
      </c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</v>
      </c>
      <c r="BR211" s="19">
        <f>IF(OR(B211="",F211=""),"*",AY211/P211)</f>
        <v>1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1308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0.55833333333333335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0.22916666666666669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1</v>
      </c>
      <c r="BI213" s="17"/>
      <c r="BJ213" s="17" t="s">
        <v>1309</v>
      </c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</v>
      </c>
      <c r="BR213" s="19">
        <f>IF(OR(B213="",F213=""),"*",AY213/P213)</f>
        <v>1.0000000000000002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1310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1309</v>
      </c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1311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1309</v>
      </c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1312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1313</v>
      </c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1313</v>
      </c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1314</v>
      </c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</v>
      </c>
      <c r="BR219" s="19">
        <f>IF(OR(B219="",F219=""),"*",AY219/P219)</f>
        <v>2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1313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/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/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1089</v>
      </c>
      <c r="X227" s="104" t="s">
        <v>386</v>
      </c>
      <c r="Y227" s="129"/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1026</v>
      </c>
      <c r="X228" s="104" t="s">
        <v>386</v>
      </c>
      <c r="Y228" s="129"/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1093</v>
      </c>
      <c r="X229" s="104" t="s">
        <v>386</v>
      </c>
      <c r="Y229" s="129"/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1290</v>
      </c>
      <c r="X230" s="104" t="s">
        <v>386</v>
      </c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 hidden="1">
      <c r="A231" s="47" t="str">
        <f>D231&amp;B231</f>
        <v>ROBSON (TF-701)46088</v>
      </c>
      <c r="B231" s="102">
        <v>46088</v>
      </c>
      <c r="C231" s="135">
        <f>IF(BS_CONTROLE[[#This Row],[DATA]]="","",WEEKNUM(BS_CONTROLE[[#This Row],[DATA]]))</f>
        <v>10</v>
      </c>
      <c r="D231" s="104" t="s">
        <v>898</v>
      </c>
      <c r="E231" s="177">
        <v>114</v>
      </c>
      <c r="F231" s="126" t="s">
        <v>636</v>
      </c>
      <c r="G231" s="142" t="str">
        <f>IF(D231="","*",VLOOKUP(F231,BS_ATIVIDADE[],3,FALSE))</f>
        <v>LIMPEZA LASTRO</v>
      </c>
      <c r="H231" s="127" t="str" cm="1">
        <f t="array" ref="H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1" s="106" t="s">
        <v>558</v>
      </c>
      <c r="J231" s="105">
        <v>56</v>
      </c>
      <c r="K231" s="105">
        <v>187.58</v>
      </c>
      <c r="L231" s="105" t="s">
        <v>558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1" s="106">
        <v>0.41666666666666669</v>
      </c>
      <c r="P231" s="106">
        <v>6.25E-2</v>
      </c>
      <c r="Q231" s="105">
        <v>15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1284</v>
      </c>
      <c r="W231" s="151" t="s">
        <v>1291</v>
      </c>
      <c r="X231" s="104" t="s">
        <v>386</v>
      </c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LIMPEZA LASTRO</v>
      </c>
      <c r="AJ231" s="9" t="str">
        <f>IF(BS_CONTROLE[[#This Row],[Atividade]]=0, "-", BS_CONTROLE[[#This Row],[Atividade]])</f>
        <v>LIMPEZA LASTRO</v>
      </c>
      <c r="AK231" s="31" t="str">
        <f>BS_CONTROLE[[#This Row],[Local - Partida]]</f>
        <v>ZXP189</v>
      </c>
      <c r="AL231" s="31" t="str">
        <f>BS_CONTROLE[[#This Row],[Local - Encerramento]]</f>
        <v>-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ZXP189</v>
      </c>
      <c r="AO231" s="105">
        <f>IF(BS_CONTROLE[[#This Row],[SUB]]=0, "-", BS_CONTROLE[[#This Row],[SUB]])</f>
        <v>56</v>
      </c>
      <c r="AP231" s="105">
        <f>BS_CONTROLE[[#This Row],[KM - Inicio]]</f>
        <v>187.58</v>
      </c>
      <c r="AQ231" s="105">
        <f>BS_CONTROLE[[#This Row],[KM - Inicio]]</f>
        <v>187.58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</v>
      </c>
      <c r="B234" s="102"/>
      <c r="C234" s="135" t="str">
        <f>IF(BS_CONTROLE[[#This Row],[DATA]]="","",WEEKNUM(BS_CONTROLE[[#This Row],[DATA]]))</f>
        <v/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>EDSON (TP-719)</v>
      </c>
      <c r="B235" s="102"/>
      <c r="C235" s="135" t="str">
        <f>IF(BS_CONTROLE[[#This Row],[DATA]]="","",WEEKNUM(BS_CONTROLE[[#This Row],[DATA]]))</f>
        <v/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>CLEBISON (TP-728)</v>
      </c>
      <c r="B236" s="102"/>
      <c r="C236" s="135" t="str">
        <f>IF(BS_CONTROLE[[#This Row],[DATA]]="","",WEEKNUM(BS_CONTROLE[[#This Row],[DATA]]))</f>
        <v/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>ISMAEL(TP-726)</v>
      </c>
      <c r="B237" s="102"/>
      <c r="C237" s="135" t="str">
        <f>IF(BS_CONTROLE[[#This Row],[DATA]]="","",WEEKNUM(BS_CONTROLE[[#This Row],[DATA]]))</f>
        <v/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1315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1316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1316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7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43" operator="equal">
      <formula>"NÃO"</formula>
    </cfRule>
    <cfRule type="cellIs" dxfId="211" priority="11644" operator="equal">
      <formula>"SIM"</formula>
    </cfRule>
  </conditionalFormatting>
  <conditionalFormatting sqref="AZ6:AZ1001">
    <cfRule type="expression" dxfId="210" priority="54099">
      <formula>#REF!=1</formula>
    </cfRule>
  </conditionalFormatting>
  <conditionalFormatting sqref="BE6:BE1001 AY6:AY1001 U6:U1001">
    <cfRule type="cellIs" dxfId="209" priority="54083" operator="equal">
      <formula>"ERRO"</formula>
    </cfRule>
  </conditionalFormatting>
  <conditionalFormatting sqref="BQ6:BQ1001">
    <cfRule type="cellIs" dxfId="208" priority="54078" operator="equal">
      <formula>"Produção e Intervalo"</formula>
    </cfRule>
    <cfRule type="cellIs" dxfId="207" priority="54079" operator="equal">
      <formula>"Aderente"</formula>
    </cfRule>
    <cfRule type="cellIs" dxfId="206" priority="54080" operator="equal">
      <formula>"Intervalo"</formula>
    </cfRule>
    <cfRule type="cellIs" dxfId="205" priority="54081" operator="equal">
      <formula>"Produção"</formula>
    </cfRule>
    <cfRule type="cellIs" dxfId="204" priority="54082" operator="equal">
      <formula>"ERRO"</formula>
    </cfRule>
  </conditionalFormatting>
  <conditionalFormatting sqref="BR6:BS1001">
    <cfRule type="cellIs" dxfId="203" priority="54060" operator="equal">
      <formula>"*"</formula>
    </cfRule>
    <cfRule type="cellIs" dxfId="202" priority="54061" operator="greaterThanOrEqual">
      <formula>1</formula>
    </cfRule>
    <cfRule type="cellIs" dxfId="201" priority="54062" operator="lessThan">
      <formula>1</formula>
    </cfRule>
  </conditionalFormatting>
  <conditionalFormatting sqref="BK949 BK81 BK83:BK84 BK101 BK67 BK69 BK72:BK73 BJ9:BJ1001">
    <cfRule type="iconSet" priority="6084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8:BK948 BK182:BK195">
    <cfRule type="iconSet" priority="6084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86" operator="equal">
      <formula>"OPORTUNIDADE"</formula>
    </cfRule>
  </conditionalFormatting>
  <conditionalFormatting sqref="Y6:Z39">
    <cfRule type="cellIs" dxfId="199" priority="184" operator="equal">
      <formula>"NÃO"</formula>
    </cfRule>
    <cfRule type="cellIs" dxfId="198" priority="185" operator="equal">
      <formula>"SIM"</formula>
    </cfRule>
  </conditionalFormatting>
  <conditionalFormatting sqref="BH6:BH8">
    <cfRule type="iconSet" priority="182">
      <iconSet showValue="0">
        <cfvo type="percent" val="0"/>
        <cfvo type="num" val="1"/>
        <cfvo type="num" val="1" gte="0"/>
      </iconSet>
    </cfRule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54" operator="equal">
      <formula>"OPORTUNIDADE"</formula>
    </cfRule>
  </conditionalFormatting>
  <conditionalFormatting sqref="Y44:Z44">
    <cfRule type="cellIs" dxfId="196" priority="152" operator="equal">
      <formula>"NÃO"</formula>
    </cfRule>
    <cfRule type="cellIs" dxfId="195" priority="153" operator="equal">
      <formula>"SIM"</formula>
    </cfRule>
  </conditionalFormatting>
  <conditionalFormatting sqref="Y48:Z52">
    <cfRule type="cellIs" dxfId="194" priority="151" operator="equal">
      <formula>"OPORTUNIDADE"</formula>
    </cfRule>
  </conditionalFormatting>
  <conditionalFormatting sqref="Y48:Z52">
    <cfRule type="cellIs" dxfId="193" priority="149" operator="equal">
      <formula>"NÃO"</formula>
    </cfRule>
    <cfRule type="cellIs" dxfId="192" priority="150" operator="equal">
      <formula>"SIM"</formula>
    </cfRule>
  </conditionalFormatting>
  <conditionalFormatting sqref="Y68:Z68">
    <cfRule type="cellIs" dxfId="191" priority="145" operator="equal">
      <formula>"OPORTUNIDADE"</formula>
    </cfRule>
  </conditionalFormatting>
  <conditionalFormatting sqref="Y68:Z68">
    <cfRule type="cellIs" dxfId="190" priority="143" operator="equal">
      <formula>"NÃO"</formula>
    </cfRule>
    <cfRule type="cellIs" dxfId="189" priority="144" operator="equal">
      <formula>"SIM"</formula>
    </cfRule>
  </conditionalFormatting>
  <conditionalFormatting sqref="Y75:Z75">
    <cfRule type="cellIs" dxfId="188" priority="142" operator="equal">
      <formula>"OPORTUNIDADE"</formula>
    </cfRule>
  </conditionalFormatting>
  <conditionalFormatting sqref="Y75:Z75">
    <cfRule type="cellIs" dxfId="187" priority="140" operator="equal">
      <formula>"NÃO"</formula>
    </cfRule>
    <cfRule type="cellIs" dxfId="186" priority="141" operator="equal">
      <formula>"SIM"</formula>
    </cfRule>
  </conditionalFormatting>
  <conditionalFormatting sqref="Y77:Z78">
    <cfRule type="cellIs" dxfId="185" priority="139" operator="equal">
      <formula>"OPORTUNIDADE"</formula>
    </cfRule>
  </conditionalFormatting>
  <conditionalFormatting sqref="Y77:Z78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Y81:Z81">
    <cfRule type="cellIs" dxfId="182" priority="136" operator="equal">
      <formula>"OPORTUNIDADE"</formula>
    </cfRule>
  </conditionalFormatting>
  <conditionalFormatting sqref="Y81:Z81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Y82:Z82">
    <cfRule type="cellIs" dxfId="179" priority="133" operator="equal">
      <formula>"OPORTUNIDADE"</formula>
    </cfRule>
  </conditionalFormatting>
  <conditionalFormatting sqref="Y82:Z82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Y91:Z91">
    <cfRule type="cellIs" dxfId="176" priority="130" operator="equal">
      <formula>"OPORTUNIDADE"</formula>
    </cfRule>
  </conditionalFormatting>
  <conditionalFormatting sqref="Y91:Z91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Y93:Z93">
    <cfRule type="cellIs" dxfId="173" priority="127" operator="equal">
      <formula>"OPORTUNIDADE"</formula>
    </cfRule>
  </conditionalFormatting>
  <conditionalFormatting sqref="Y93:Z93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Y95:Z95">
    <cfRule type="cellIs" dxfId="170" priority="124" operator="equal">
      <formula>"OPORTUNIDADE"</formula>
    </cfRule>
  </conditionalFormatting>
  <conditionalFormatting sqref="Y95:Z95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Y96:Z97">
    <cfRule type="cellIs" dxfId="167" priority="121" operator="equal">
      <formula>"OPORTUNIDADE"</formula>
    </cfRule>
  </conditionalFormatting>
  <conditionalFormatting sqref="Y96:Z97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BK95:BK9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50">
      <iconSet showValue="0">
        <cfvo type="percent" val="0"/>
        <cfvo type="num" val="1"/>
        <cfvo type="num" val="1" gte="0"/>
      </iconSet>
    </cfRule>
    <cfRule type="iconSet" priority="6095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5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1001 BP181 BP183:BP195">
    <cfRule type="iconSet" priority="6095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64" operator="equal">
      <formula>"OPORTUNIDADE"</formula>
    </cfRule>
  </conditionalFormatting>
  <conditionalFormatting sqref="Z173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13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21" operator="equal">
      <formula>"OPORTUNIDADE"</formula>
    </cfRule>
  </conditionalFormatting>
  <conditionalFormatting sqref="Z201">
    <cfRule type="cellIs" dxfId="160" priority="19" operator="equal">
      <formula>"NÃO"</formula>
    </cfRule>
    <cfRule type="cellIs" dxfId="159" priority="20" operator="equal">
      <formula>"SIM"</formula>
    </cfRule>
  </conditionalFormatting>
  <conditionalFormatting sqref="Z202">
    <cfRule type="cellIs" dxfId="158" priority="18" operator="equal">
      <formula>"OPORTUNIDADE"</formula>
    </cfRule>
  </conditionalFormatting>
  <conditionalFormatting sqref="Z202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P1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10" operator="equal">
      <formula>"OPORTUNIDADE"</formula>
    </cfRule>
  </conditionalFormatting>
  <conditionalFormatting sqref="Y201">
    <cfRule type="cellIs" dxfId="154" priority="8" operator="equal">
      <formula>"NÃO"</formula>
    </cfRule>
    <cfRule type="cellIs" dxfId="153" priority="9" operator="equal">
      <formula>"SIM"</formula>
    </cfRule>
  </conditionalFormatting>
  <conditionalFormatting sqref="BK19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1317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1318</v>
      </c>
      <c r="C4" s="160" t="s">
        <v>1319</v>
      </c>
      <c r="D4" s="160" t="s">
        <v>1320</v>
      </c>
      <c r="E4" s="160" t="s">
        <v>1321</v>
      </c>
      <c r="F4" s="160" t="s">
        <v>4</v>
      </c>
      <c r="G4" s="160" t="s">
        <v>1322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1323</v>
      </c>
      <c r="C6" s="161">
        <v>407867</v>
      </c>
      <c r="D6" s="161" t="s">
        <v>1324</v>
      </c>
      <c r="E6" s="161" t="s">
        <v>789</v>
      </c>
      <c r="F6" s="161" t="s">
        <v>1325</v>
      </c>
      <c r="G6" s="162"/>
    </row>
    <row r="7" spans="2:7">
      <c r="B7" s="161" t="s">
        <v>1326</v>
      </c>
      <c r="C7" s="161">
        <v>293644</v>
      </c>
      <c r="D7" s="161" t="s">
        <v>1327</v>
      </c>
      <c r="E7" s="161" t="s">
        <v>789</v>
      </c>
      <c r="F7" s="161" t="s">
        <v>1325</v>
      </c>
      <c r="G7" s="162"/>
    </row>
    <row r="8" spans="2:7">
      <c r="B8" s="161" t="s">
        <v>1328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1329</v>
      </c>
      <c r="C9" s="161">
        <v>256790</v>
      </c>
      <c r="D9" s="161" t="s">
        <v>1330</v>
      </c>
      <c r="E9" s="161" t="s">
        <v>790</v>
      </c>
      <c r="F9" s="161" t="s">
        <v>1331</v>
      </c>
      <c r="G9" s="162">
        <v>46357</v>
      </c>
    </row>
    <row r="10" spans="2:7">
      <c r="B10" s="161" t="s">
        <v>1332</v>
      </c>
      <c r="C10" s="161">
        <v>265193</v>
      </c>
      <c r="D10" s="161" t="s">
        <v>1333</v>
      </c>
      <c r="E10" s="161" t="s">
        <v>791</v>
      </c>
      <c r="F10" s="161" t="s">
        <v>1072</v>
      </c>
      <c r="G10" s="161" t="s">
        <v>1334</v>
      </c>
    </row>
    <row r="11" spans="2:7">
      <c r="B11" s="161" t="s">
        <v>1335</v>
      </c>
      <c r="C11" s="161">
        <v>293716</v>
      </c>
      <c r="D11" s="161" t="s">
        <v>1336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1337</v>
      </c>
      <c r="C12" s="161">
        <v>257258</v>
      </c>
      <c r="D12" s="161" t="s">
        <v>1338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1339</v>
      </c>
      <c r="C13" s="161">
        <v>371147</v>
      </c>
      <c r="D13" s="161" t="s">
        <v>1340</v>
      </c>
      <c r="E13" s="161" t="s">
        <v>792</v>
      </c>
      <c r="F13" s="161" t="s">
        <v>128</v>
      </c>
      <c r="G13" s="161" t="s">
        <v>1334</v>
      </c>
    </row>
    <row r="14" spans="2:7">
      <c r="B14" s="161" t="s">
        <v>1341</v>
      </c>
      <c r="C14" s="161">
        <v>259230</v>
      </c>
      <c r="D14" s="161" t="s">
        <v>1342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1343</v>
      </c>
      <c r="C15" s="161">
        <v>370705</v>
      </c>
      <c r="D15" s="161"/>
      <c r="E15" s="161" t="s">
        <v>792</v>
      </c>
      <c r="F15" s="161" t="s">
        <v>128</v>
      </c>
      <c r="G15" s="161" t="s">
        <v>1334</v>
      </c>
    </row>
    <row r="16" spans="2:7">
      <c r="B16" s="161" t="s">
        <v>1344</v>
      </c>
      <c r="C16" s="161">
        <v>258542</v>
      </c>
      <c r="D16" s="161" t="s">
        <v>1345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1346</v>
      </c>
      <c r="C17" s="161">
        <v>257050</v>
      </c>
      <c r="D17" s="161" t="s">
        <v>1347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1348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1349</v>
      </c>
      <c r="D4" s="163" t="s">
        <v>1350</v>
      </c>
      <c r="E4" s="163" t="s">
        <v>1351</v>
      </c>
      <c r="F4" s="160" t="s">
        <v>1352</v>
      </c>
      <c r="G4" s="163" t="s">
        <v>1353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1354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1355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1354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1356</v>
      </c>
      <c r="G9" s="167" t="s">
        <v>1357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1354</v>
      </c>
      <c r="G10" s="167"/>
    </row>
    <row r="11" spans="2:7">
      <c r="B11" s="167" t="s">
        <v>1358</v>
      </c>
      <c r="C11" s="167">
        <v>9038</v>
      </c>
      <c r="D11" s="168">
        <v>46085</v>
      </c>
      <c r="E11" s="167">
        <v>10520</v>
      </c>
      <c r="F11" s="169" t="s">
        <v>1359</v>
      </c>
      <c r="G11" s="167"/>
    </row>
    <row r="12" spans="2:7">
      <c r="B12" s="167" t="s">
        <v>709</v>
      </c>
      <c r="C12" s="167" t="s">
        <v>1360</v>
      </c>
      <c r="D12" s="168">
        <v>46066</v>
      </c>
      <c r="E12" s="167">
        <v>9500</v>
      </c>
      <c r="F12" s="169" t="s">
        <v>1361</v>
      </c>
      <c r="G12" s="167"/>
    </row>
    <row r="13" spans="2:7">
      <c r="B13" s="167" t="s">
        <v>709</v>
      </c>
      <c r="C13" s="167" t="s">
        <v>1362</v>
      </c>
      <c r="D13" s="168">
        <v>46066</v>
      </c>
      <c r="E13" s="167">
        <v>10500</v>
      </c>
      <c r="F13" s="169" t="s">
        <v>1361</v>
      </c>
      <c r="G13" s="167"/>
    </row>
    <row r="14" spans="2:7">
      <c r="B14" s="167" t="s">
        <v>709</v>
      </c>
      <c r="C14" s="167" t="s">
        <v>1363</v>
      </c>
      <c r="D14" s="168">
        <v>46066</v>
      </c>
      <c r="E14" s="167">
        <v>9000</v>
      </c>
      <c r="F14" s="169" t="s">
        <v>1361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1364</v>
      </c>
      <c r="C2" s="121" t="s">
        <v>947</v>
      </c>
      <c r="D2" s="76" t="s">
        <v>949</v>
      </c>
      <c r="E2" s="76" t="s">
        <v>1365</v>
      </c>
      <c r="F2" s="99" t="s">
        <v>1366</v>
      </c>
      <c r="G2" s="76" t="s">
        <v>1367</v>
      </c>
      <c r="H2" s="76" t="s">
        <v>1368</v>
      </c>
      <c r="I2" s="76" t="s">
        <v>1369</v>
      </c>
      <c r="J2" s="76" t="s">
        <v>1370</v>
      </c>
      <c r="K2" s="78" t="s">
        <v>1371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>
        <f>IF(SP_SUL!B231="","*",SP_SUL!B231)</f>
        <v>46088</v>
      </c>
      <c r="D228" s="94" t="str">
        <f>IF(SP_SUL!D231="","*",SP_SUL!D231)</f>
        <v>ROBSON (TF-701)</v>
      </c>
      <c r="E228" s="94" t="str">
        <f>IF(SP_SUL!H231="","*",SP_SUL!H231)</f>
        <v>ZXP189</v>
      </c>
      <c r="F228" s="100" t="str">
        <f>IF(SP_SUL!M231="","*",SP_SUL!M231)</f>
        <v>ZXP-ZFY</v>
      </c>
      <c r="G228" s="95" t="str">
        <f>IF(SP_SUL!I231="","*",SP_SUL!I231)</f>
        <v>-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CLEBISON (TP-728)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ISMAEL(TP-726)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1372</v>
      </c>
      <c r="V1" s="228"/>
      <c r="W1" s="228"/>
    </row>
    <row r="2" spans="1:23" ht="15" customHeight="1">
      <c r="A2" s="87" t="s">
        <v>1373</v>
      </c>
      <c r="B2" s="87" t="s">
        <v>1374</v>
      </c>
      <c r="C2" s="87" t="s">
        <v>376</v>
      </c>
      <c r="D2" s="88" t="s">
        <v>962</v>
      </c>
      <c r="E2" s="88" t="s">
        <v>4</v>
      </c>
      <c r="F2" s="88" t="s">
        <v>1375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1376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1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25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14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ROBSON (TF-701)</v>
      </c>
      <c r="H228" s="145" t="str">
        <f>IF(SP_SUL!F231="","*",SP_SUL!F231)</f>
        <v>LIMPEZA LASTRO</v>
      </c>
      <c r="I228" s="145" t="str">
        <f>IF(SP_SUL!H231="","*",SP_SUL!H231)</f>
        <v>ZXP189</v>
      </c>
      <c r="J228" s="145" t="str">
        <f>IF(SP_SUL!I231="","*",SP_SUL!I231)</f>
        <v>-</v>
      </c>
      <c r="K228" s="139" t="str">
        <f>IF(SP_SUL!M231="","*",SP_SUL!M231)</f>
        <v>ZXP-ZFY</v>
      </c>
      <c r="L228" s="139" t="str">
        <f>IF(SP_SUL!N231="","*",SP_SUL!N231)</f>
        <v>ZXP189</v>
      </c>
      <c r="M228" s="140">
        <f>IF(SP_SUL!J231="","*",SP_SUL!J231)</f>
        <v>56</v>
      </c>
      <c r="N228" s="144">
        <f>IF(SP_SUL!K231="","*",SP_SUL!K231)</f>
        <v>187.58</v>
      </c>
      <c r="O228" s="144" t="str">
        <f>IF(SP_SUL!L231="","*",SP_SUL!L231)</f>
        <v>-</v>
      </c>
      <c r="P228" s="143">
        <f>IF(SP_SUL!O231="","*",SP_SUL!O231)</f>
        <v>0.41666666666666669</v>
      </c>
      <c r="Q228" s="143">
        <f>IF(SP_SUL!P231="","*",SP_SUL!P231)</f>
        <v>6.25E-2</v>
      </c>
      <c r="R228" s="145" t="str">
        <f>IF(SP_SUL!Q231="","*",CONCATENATE(SP_SUL!Q231," ",SP_SUL!R231))</f>
        <v>15 M</v>
      </c>
      <c r="S228" s="145" t="str">
        <f>IF(SP_SUL!V231="","*",SP_SUL!V231)</f>
        <v>Jonas</v>
      </c>
      <c r="T228" s="145" t="str">
        <f>IF(SP_SUL!W231="","*",SP_SUL!W231)</f>
        <v>Limpeza de lastro</v>
      </c>
      <c r="U228" s="137">
        <f ca="1">_xlfn.XLOOKUP(G228&amp;$U$2,BS_CONTROLE[CHAVE],BS_CONTROLE[Quantidade_11],"-")</f>
        <v>30</v>
      </c>
      <c r="V228" s="137">
        <f ca="1">_xlfn.XLOOKUP(G228&amp;$V$2,BS_CONTROLE[CHAVE],BS_CONTROLE[Quantidade_11],"-")</f>
        <v>40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 t="str">
        <f>IF(SP_SUL!B234="","*",SP_SUL!B234)</f>
        <v>*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*</v>
      </c>
      <c r="T231" s="145" t="str">
        <f>IF(SP_SUL!W234="","*",SP_SUL!W234)</f>
        <v>*</v>
      </c>
      <c r="U231" s="137">
        <f ca="1">_xlfn.XLOOKUP(G231&amp;$U$2,BS_CONTROLE[CHAVE],BS_CONTROLE[Quantidade_11],"-")</f>
        <v>30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 t="str">
        <f>IF(SP_SUL!B235="","*",SP_SUL!B235)</f>
        <v>*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*</v>
      </c>
      <c r="T232" s="145" t="str">
        <f>IF(SP_SUL!W235="","*",SP_SUL!W235)</f>
        <v>*</v>
      </c>
      <c r="U232" s="137">
        <f ca="1">_xlfn.XLOOKUP(G232&amp;$U$2,BS_CONTROLE[CHAVE],BS_CONTROLE[Quantidade_11],"-")</f>
        <v>30</v>
      </c>
      <c r="V232" s="137">
        <f ca="1">_xlfn.XLOOKUP(G232&amp;$V$2,BS_CONTROLE[CHAVE],BS_CONTROLE[Quantidade_11],"-")</f>
        <v>312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1377</v>
      </c>
      <c r="D5" s="230"/>
      <c r="E5" s="230"/>
      <c r="F5" s="230"/>
      <c r="G5" s="230"/>
      <c r="H5" s="230"/>
      <c r="I5" s="230"/>
      <c r="J5" s="231"/>
      <c r="K5" s="232" t="s">
        <v>1378</v>
      </c>
      <c r="L5" s="233"/>
      <c r="M5" s="233"/>
      <c r="N5" s="233"/>
      <c r="O5" s="234" t="s">
        <v>1379</v>
      </c>
      <c r="P5" s="235"/>
    </row>
    <row r="6" spans="1:16" s="74" customFormat="1" ht="15" customHeight="1">
      <c r="A6" s="66" t="s">
        <v>1375</v>
      </c>
      <c r="B6" s="75" t="s">
        <v>1374</v>
      </c>
      <c r="C6" s="76" t="s">
        <v>962</v>
      </c>
      <c r="D6" s="77" t="s">
        <v>963</v>
      </c>
      <c r="E6" s="76" t="s">
        <v>1380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1381</v>
      </c>
      <c r="M6" s="80" t="s">
        <v>576</v>
      </c>
      <c r="N6" s="81" t="s">
        <v>957</v>
      </c>
      <c r="O6" s="158" t="s">
        <v>1000</v>
      </c>
      <c r="P6" s="133" t="s">
        <v>1382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0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1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1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1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1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1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1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1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1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1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1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1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1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ROBSON (TF-701)</v>
      </c>
      <c r="F231" s="83" t="str">
        <f>IF(SP_SUL!H231="","*",SP_SUL!H231)</f>
        <v>ZXP189</v>
      </c>
      <c r="G231" s="83" t="str">
        <f>IF(SP_SUL!M231="","*",SP_SUL!M231)</f>
        <v>ZXP-ZFY</v>
      </c>
      <c r="H231" s="116">
        <f>IF(SP_SUL!K231="","*",SP_SUL!K231)</f>
        <v>187.58</v>
      </c>
      <c r="I231" s="113">
        <f>IF(SP_SUL!O231="","*",SP_SUL!O231)</f>
        <v>0.41666666666666669</v>
      </c>
      <c r="J231" s="113">
        <f>IF(SP_SUL!P231="","*",SP_SUL!P231)</f>
        <v>6.25E-2</v>
      </c>
      <c r="K231" s="83" t="str">
        <f>IF(SP_SUL!AK231="","*",SP_SUL!AK231)</f>
        <v>ZXP189</v>
      </c>
      <c r="L231" s="83" t="str">
        <f>IF(SP_SUL!AM231="","*",SP_SUL!AM231)</f>
        <v>ZXP-ZFY</v>
      </c>
      <c r="M231" s="83">
        <f>IF(SP_SUL!AP231="","*",SP_SUL!AP231)</f>
        <v>187.58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CLEBISON (TP-728)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ISMAEL(TP-726)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2026-03-06T16:57:02Z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