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79" documentId="8_{B6337239-1A00-434D-AAD0-422EA1FEB5AE}" xr6:coauthVersionLast="47" xr6:coauthVersionMax="47" xr10:uidLastSave="{3CBD8D2B-97B5-47F5-853E-3D3DBE8C91B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" l="1" a="1"/>
  <c r="N22" i="1" s="1"/>
  <c r="M22" i="1" a="1"/>
  <c r="M22" i="1" s="1"/>
  <c r="H23" i="1" a="1"/>
  <c r="H23" i="1" s="1"/>
  <c r="M23" i="1" a="1"/>
  <c r="M23" i="1" s="1"/>
  <c r="N23" i="1" a="1"/>
  <c r="N23" i="1" s="1"/>
  <c r="M24" i="1" a="1"/>
  <c r="M24" i="1" s="1"/>
  <c r="N24" i="1" a="1"/>
  <c r="N24" i="1" s="1"/>
  <c r="H25" i="1" a="1"/>
  <c r="H25" i="1" s="1"/>
  <c r="M25" i="1" a="1"/>
  <c r="M25" i="1" s="1"/>
  <c r="N25" i="1" a="1"/>
  <c r="N25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/>
  <c r="AM350" i="1" s="1"/>
  <c r="N350" i="1" a="1"/>
  <c r="N350" i="1"/>
  <c r="R350" i="1"/>
  <c r="S350" i="1" a="1"/>
  <c r="S350" i="1"/>
  <c r="T350" i="1" a="1"/>
  <c r="T350" i="1" s="1"/>
  <c r="E348" i="12" s="1"/>
  <c r="U350" i="1"/>
  <c r="AI350" i="1"/>
  <c r="BB350" i="1" s="1"/>
  <c r="AJ350" i="1"/>
  <c r="AK350" i="1"/>
  <c r="AL350" i="1"/>
  <c r="AN350" i="1"/>
  <c r="AO350" i="1"/>
  <c r="BD350" i="1" s="1" a="1"/>
  <c r="BD350" i="1" s="1"/>
  <c r="AP350" i="1"/>
  <c r="AQ350" i="1"/>
  <c r="AY350" i="1"/>
  <c r="BC350" i="1" a="1"/>
  <c r="BC350" i="1"/>
  <c r="BE350" i="1"/>
  <c r="BF350" i="1"/>
  <c r="BR350" i="1"/>
  <c r="BS350" i="1"/>
  <c r="A351" i="1"/>
  <c r="C351" i="1"/>
  <c r="G351" i="1"/>
  <c r="M351" i="1" a="1"/>
  <c r="M351" i="1"/>
  <c r="N351" i="1" a="1"/>
  <c r="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M351" i="1"/>
  <c r="AO351" i="1"/>
  <c r="AP351" i="1"/>
  <c r="AQ351" i="1"/>
  <c r="AY351" i="1"/>
  <c r="BB351" i="1"/>
  <c r="BC351" i="1" a="1"/>
  <c r="BC351" i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AN352" i="1" s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AJ353" i="1"/>
  <c r="AK353" i="1"/>
  <c r="AL353" i="1"/>
  <c r="AO353" i="1"/>
  <c r="AP353" i="1"/>
  <c r="AQ353" i="1"/>
  <c r="AY353" i="1"/>
  <c r="BB353" i="1"/>
  <c r="BC353" i="1" a="1"/>
  <c r="BC353" i="1" s="1"/>
  <c r="BD353" i="1" a="1"/>
  <c r="BD353" i="1" s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/>
  <c r="AN354" i="1" s="1"/>
  <c r="R354" i="1"/>
  <c r="S354" i="1" a="1"/>
  <c r="S354" i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D355" i="1" a="1"/>
  <c r="BD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AJ356" i="1"/>
  <c r="AK356" i="1"/>
  <c r="AL356" i="1"/>
  <c r="AO356" i="1"/>
  <c r="AP356" i="1"/>
  <c r="AQ356" i="1"/>
  <c r="AY356" i="1"/>
  <c r="BB356" i="1"/>
  <c r="BC356" i="1" a="1"/>
  <c r="BC356" i="1" s="1"/>
  <c r="BD356" i="1" a="1"/>
  <c r="BD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/>
  <c r="AN357" i="1" s="1"/>
  <c r="R357" i="1"/>
  <c r="S357" i="1" a="1"/>
  <c r="S357" i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C358" i="1" a="1"/>
  <c r="BC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J29" i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8" i="12"/>
  <c r="L352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55" i="12"/>
  <c r="D352" i="12"/>
  <c r="D350" i="12"/>
  <c r="E349" i="12"/>
  <c r="D348" i="12"/>
  <c r="E347" i="12"/>
  <c r="D347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57" i="12"/>
  <c r="D137" i="12"/>
  <c r="D122" i="12"/>
  <c r="D116" i="12"/>
  <c r="D112" i="12"/>
  <c r="D109" i="12"/>
  <c r="E107" i="12"/>
  <c r="D107" i="12"/>
  <c r="E102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28" i="11" l="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4" i="11" l="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<sst xmlns="http://schemas.openxmlformats.org/spreadsheetml/2006/main" count="4680" uniqueCount="1282">
  <si>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</si>
  <si>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</si>
  <si>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</si>
  <si>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</si>
  <si>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</si>
  <si>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</si>
  <si>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</si>
  <si>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</si>
  <si>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</si>
  <si>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</si>
  <si>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</si>
  <si>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</si>
  <si>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</si>
  <si>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</si>
  <si>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</si>
  <si>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</si>
  <si>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</si>
  <si>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</si>
  <si>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</si>
  <si>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</si>
  <si>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</si>
  <si>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</si>
  <si>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</si>
  <si>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</si>
  <si>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</si>
  <si>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</si>
  <si>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</si>
  <si>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</si>
  <si>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</si>
  <si>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</si>
  <si>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</si>
  <si>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</si>
  <si>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</si>
  <si>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</si>
  <si>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</si>
  <si>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</si>
  <si>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</si>
  <si>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</si>
  <si>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</si>
  <si>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</si>
  <si>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</si>
  <si>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</si>
  <si>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</si>
  <si>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</si>
  <si>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</si>
  <si>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</si>
  <si>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</si>
  <si>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</si>
  <si>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</si>
  <si>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</si>
  <si>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</si>
  <si>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</si>
  <si>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</si>
  <si>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</si>
  <si>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</si>
  <si>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</si>
  <si>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</si>
  <si>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</si>
  <si>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</si>
  <si>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</si>
  <si>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</si>
  <si>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</si>
  <si>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</si>
  <si>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</si>
  <si>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</si>
  <si>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</si>
  <si>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</si>
  <si>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</si>
  <si>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</si>
  <si>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</si>
  <si>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</si>
  <si>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</si>
  <si>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</si>
  <si>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</si>
  <si>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</si>
  <si>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</si>
  <si>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</si>
  <si>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</si>
  <si>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</si>
  <si>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</si>
  <si>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</si>
  <si>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</si>
  <si>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</si>
  <si>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</si>
  <si>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</si>
  <si>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</si>
  <si>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</si>
  <si>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</si>
  <si>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</si>
  <si>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</si>
  <si>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</si>
  <si>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</si>
  <si>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</si>
  <si>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</si>
  <si>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</si>
  <si>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</si>
  <si>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</si>
  <si>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</si>
  <si>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</si>
  <si>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</si>
  <si>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</si>
  <si>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</si>
  <si>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</si>
  <si>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</si>
  <si>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</si>
  <si>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</si>
  <si>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</si>
  <si>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</si>
  <si>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</si>
  <si>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</si>
  <si>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</si>
  <si>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</si>
  <si>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</si>
  <si>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</si>
  <si>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</si>
  <si>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</si>
  <si>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</si>
  <si>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</si>
  <si>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</si>
  <si>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</si>
  <si>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</si>
  <si>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</si>
  <si>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</si>
  <si>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</si>
  <si>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</si>
  <si>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</si>
  <si>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</si>
  <si>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</si>
  <si>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</si>
  <si>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</si>
  <si>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</si>
  <si>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</si>
  <si>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</si>
  <si>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</si>
  <si>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</si>
  <si>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</si>
  <si>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</si>
  <si>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</si>
  <si>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</si>
  <si>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</si>
  <si>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</si>
  <si>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</si>
  <si>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</si>
  <si>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</si>
  <si>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</si>
  <si>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</si>
  <si>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</si>
  <si>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</si>
  <si>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</si>
  <si>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</si>
  <si>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</si>
  <si>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</si>
  <si>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</si>
  <si>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</si>
  <si>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</si>
  <si>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</si>
  <si>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</si>
  <si>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</si>
  <si>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</si>
  <si>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</si>
  <si>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</si>
  <si>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</si>
  <si>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</si>
  <si>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</si>
  <si>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</si>
  <si>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</si>
  <si>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</si>
  <si>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</si>
  <si>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</si>
  <si>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</si>
  <si>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</si>
  <si>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</si>
  <si>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</si>
  <si>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</si>
  <si>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</si>
  <si>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</si>
  <si>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</si>
  <si>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</si>
  <si>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</si>
  <si>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</si>
  <si>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</si>
  <si>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</si>
  <si>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</si>
  <si>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</si>
  <si>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</si>
  <si>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</si>
  <si>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</si>
  <si>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</si>
  <si>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</si>
  <si>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</si>
  <si>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</si>
  <si>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</si>
  <si>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</si>
  <si>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</si>
  <si>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</si>
  <si>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</si>
  <si>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</si>
  <si>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</si>
  <si>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</si>
  <si>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</si>
  <si>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</si>
  <si>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</si>
  <si>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</si>
  <si>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</si>
  <si>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</si>
  <si>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</si>
  <si>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</si>
  <si>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</si>
  <si>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</si>
  <si>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</si>
  <si>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</si>
  <si>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</si>
  <si>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</si>
  <si>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</si>
  <si>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</si>
  <si>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</si>
  <si>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</si>
  <si>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</si>
  <si>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</si>
  <si>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</si>
  <si>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</si>
  <si>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</si>
  <si>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</si>
  <si>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</si>
  <si>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</si>
  <si>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</si>
  <si>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</si>
  <si>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</si>
  <si>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</si>
  <si>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</si>
  <si>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</si>
  <si>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</si>
  <si>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</si>
  <si>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</si>
  <si>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</si>
  <si>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</si>
  <si>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</si>
  <si>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</si>
  <si>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</si>
  <si>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</si>
  <si>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</si>
  <si>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</si>
  <si>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</si>
  <si>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</si>
  <si>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</si>
  <si>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</si>
  <si>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</si>
  <si>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</si>
  <si>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</si>
  <si>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</si>
  <si>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</si>
  <si>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</si>
  <si>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</si>
  <si>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</si>
  <si>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</si>
  <si>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</si>
  <si>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</si>
  <si>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</si>
  <si>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</si>
  <si>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</si>
  <si>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</si>
  <si>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</si>
  <si>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</si>
  <si>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</si>
  <si>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</si>
  <si>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</si>
  <si>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</si>
  <si>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</si>
  <si>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</si>
  <si>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</si>
  <si>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</si>
  <si>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</si>
  <si>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</si>
  <si>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</si>
  <si>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</si>
  <si>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</si>
  <si>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</si>
  <si>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</si>
  <si>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</si>
  <si>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</si>
  <si>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</si>
  <si>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</si>
  <si>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</si>
  <si>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</si>
  <si>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</si>
  <si>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</si>
  <si>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</si>
  <si>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</si>
  <si>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</si>
  <si>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</si>
  <si>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</si>
  <si>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</si>
  <si>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</si>
  <si>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</si>
  <si>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</si>
  <si>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</si>
  <si>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</si>
  <si>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</si>
  <si>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</si>
  <si>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</si>
  <si>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</si>
  <si>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</si>
  <si>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</si>
  <si>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</si>
  <si>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</si>
  <si>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</si>
  <si>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</si>
  <si>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</si>
  <si>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</si>
  <si>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</si>
  <si>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</si>
  <si>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</si>
  <si>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</si>
  <si>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</si>
  <si>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</si>
  <si>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</si>
  <si>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</si>
  <si>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</si>
  <si>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</si>
  <si>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</si>
  <si>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</si>
  <si>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</si>
  <si>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</si>
  <si>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</si>
  <si>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</si>
  <si>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</si>
  <si>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</si>
  <si>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</si>
  <si>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</si>
  <si>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</si>
  <si>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</si>
  <si>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</si>
  <si>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</si>
  <si>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</si>
  <si>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</si>
  <si>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</si>
  <si>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</si>
  <si>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</si>
  <si>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</si>
  <si>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</si>
  <si>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</si>
  <si>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</si>
  <si>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</si>
  <si>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</si>
  <si>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</si>
  <si>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</si>
  <si>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</si>
  <si>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</si>
  <si>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</si>
  <si>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</si>
  <si>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</si>
  <si>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</si>
  <si>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</si>
  <si>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</si>
  <si>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</si>
  <si>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</si>
  <si>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</si>
  <si>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</si>
  <si>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</si>
  <si>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</si>
  <si>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</si>
  <si>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</si>
  <si>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</si>
  <si>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</si>
  <si>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</si>
  <si>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</si>
  <si>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</si>
  <si>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</si>
  <si>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</si>
  <si>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</si>
  <si>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</si>
  <si>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</si>
  <si>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</si>
  <si>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</si>
  <si>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</si>
  <si>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</si>
  <si>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</si>
  <si>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</si>
  <si>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</si>
  <si>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</si>
  <si>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</si>
  <si>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</si>
  <si>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</si>
  <si>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</si>
  <si>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</si>
  <si>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</si>
  <si>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</si>
  <si>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</si>
  <si>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</si>
  <si>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</si>
  <si>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</si>
  <si>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</si>
  <si>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</si>
  <si>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</si>
  <si>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</si>
  <si>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</si>
  <si>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</si>
  <si>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</si>
  <si>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</si>
  <si>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</si>
  <si>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</si>
  <si>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</si>
  <si>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</si>
  <si>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</si>
  <si>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</si>
  <si>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</si>
  <si>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</si>
  <si>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</si>
  <si>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</si>
  <si>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</si>
  <si>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</si>
  <si>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</si>
  <si>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</si>
  <si>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</si>
  <si>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</si>
  <si>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</si>
  <si>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</si>
  <si>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</si>
  <si>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</si>
  <si>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</si>
  <si>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</si>
  <si>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</si>
  <si>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</si>
  <si>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</si>
  <si>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</si>
  <si>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</si>
  <si>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</si>
  <si>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</si>
  <si>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</si>
  <si>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</si>
  <si>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</si>
  <si>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</si>
  <si>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</si>
  <si>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</si>
  <si>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</si>
  <si>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</si>
  <si>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</si>
  <si>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</si>
  <si>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</si>
  <si>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</si>
  <si>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</si>
  <si>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</si>
  <si>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</si>
  <si>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</si>
  <si>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</si>
  <si>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</si>
  <si>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</si>
  <si>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</si>
  <si>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</si>
  <si>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</si>
  <si>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</si>
  <si>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</si>
  <si>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</si>
  <si>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</si>
  <si>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</si>
  <si>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</si>
  <si>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</si>
  <si>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</si>
  <si>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</si>
  <si>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</si>
  <si>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</si>
  <si>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</si>
  <si>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</si>
  <si>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</si>
  <si>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</si>
  <si>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</si>
  <si>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</si>
  <si>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</si>
  <si>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</si>
  <si>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</si>
  <si>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</si>
  <si>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</si>
  <si>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</si>
  <si>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</si>
  <si>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</si>
  <si>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</si>
  <si>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</si>
  <si>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</si>
  <si>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</si>
  <si>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</si>
  <si>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</si>
  <si>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</si>
  <si>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</si>
  <si>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</si>
  <si>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</si>
  <si>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</si>
  <si>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</si>
  <si>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</si>
  <si>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</si>
  <si>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</si>
  <si>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</si>
  <si>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</si>
  <si>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</si>
  <si>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</si>
  <si>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</si>
  <si>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</si>
  <si>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</si>
  <si>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</si>
  <si>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</si>
  <si>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</si>
  <si>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</si>
  <si>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</si>
  <si>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</si>
  <si>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</si>
  <si>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</si>
  <si>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</si>
  <si>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</si>
  <si>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</si>
  <si>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</si>
  <si>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</si>
  <si>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</si>
  <si>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</si>
  <si>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</si>
  <si>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</si>
  <si>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</si>
  <si>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</si>
  <si>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</si>
  <si>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</si>
  <si>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</si>
  <si>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</si>
  <si>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</si>
  <si>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</si>
  <si>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</si>
  <si>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</si>
  <si>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</si>
  <si>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</si>
  <si>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</si>
  <si>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</si>
  <si>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</si>
  <si>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</si>
  <si>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</si>
  <si>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</si>
  <si>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</si>
  <si>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</si>
  <si>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</si>
  <si>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</si>
  <si>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</si>
  <si>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</si>
  <si>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</si>
  <si>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</si>
  <si>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</si>
  <si>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</si>
  <si>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</si>
  <si>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</si>
  <si>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</si>
  <si>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</si>
  <si>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</si>
  <si>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</si>
  <si>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</si>
  <si>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</si>
  <si>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</si>
  <si>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</si>
  <si>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</si>
  <si>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</si>
  <si>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</si>
  <si>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</si>
  <si>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</si>
  <si>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</si>
  <si>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</si>
  <si>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</si>
  <si>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</si>
  <si>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</si>
  <si>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</si>
  <si>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</si>
  <si>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</si>
  <si>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</si>
  <si>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</si>
  <si>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</si>
  <si>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</si>
  <si>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</si>
  <si>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</si>
  <si>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</si>
  <si>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</si>
  <si>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</si>
  <si>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</si>
  <si>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</si>
  <si>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</si>
  <si>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</si>
  <si>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</si>
  <si>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</si>
  <si>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</si>
  <si>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</si>
  <si>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</si>
  <si>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</si>
  <si>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</si>
  <si>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</si>
  <si>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</si>
  <si>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</si>
  <si>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</si>
  <si>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</si>
  <si>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</si>
  <si>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</si>
  <si>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</si>
  <si>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</si>
  <si>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</si>
  <si>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</si>
  <si>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</si>
  <si>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</si>
  <si>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</si>
  <si>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</si>
  <si>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</si>
  <si>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</si>
  <si>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</si>
  <si>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</si>
  <si>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</si>
  <si>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</si>
  <si>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</si>
  <si>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</si>
  <si>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</si>
  <si>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</si>
  <si>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</si>
  <si>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</si>
  <si>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</si>
  <si>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</si>
  <si>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</si>
  <si>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</si>
  <si>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</si>
  <si>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</si>
  <si>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</si>
  <si>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</si>
  <si>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</si>
  <si>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</si>
  <si>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</si>
  <si>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</si>
  <si>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</si>
  <si>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</si>
  <si>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</si>
  <si>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</si>
  <si>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</si>
  <si>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</si>
  <si>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</si>
  <si>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</si>
  <si>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</si>
  <si>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</si>
  <si>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</si>
  <si>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</si>
  <si>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</si>
  <si>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</si>
  <si>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</si>
  <si>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</si>
  <si>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</si>
  <si>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</si>
  <si>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</si>
  <si>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</si>
  <si>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</si>
  <si>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</si>
  <si>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</si>
  <si>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</si>
  <si>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</si>
  <si>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</si>
  <si>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</si>
  <si>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</si>
  <si>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</si>
  <si>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</si>
  <si>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</si>
  <si>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</si>
  <si>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</si>
  <si>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</si>
  <si>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</si>
  <si>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</si>
  <si>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</si>
  <si>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</si>
  <si>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</si>
  <si>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</si>
  <si>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</si>
  <si>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</si>
  <si>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</si>
  <si>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</si>
  <si>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</si>
  <si>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</si>
  <si>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</si>
  <si>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</si>
  <si>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</si>
  <si>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</si>
  <si>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</si>
  <si>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</si>
  <si>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</si>
  <si>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</si>
  <si>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</si>
  <si>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</si>
  <si>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</si>
  <si>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</si>
  <si>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</si>
  <si>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</si>
  <si>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</si>
  <si>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</si>
  <si>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</si>
  <si>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</si>
  <si>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</si>
  <si>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</si>
  <si>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</si>
  <si>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</si>
  <si>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</si>
  <si>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</si>
  <si>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</si>
  <si>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</si>
  <si>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</si>
  <si>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</si>
  <si>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</si>
  <si>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</si>
  <si>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</si>
  <si>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</si>
  <si>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</si>
  <si>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</si>
  <si>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</si>
  <si>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</si>
  <si>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</si>
  <si>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</si>
  <si>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</si>
  <si>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</si>
  <si>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</si>
  <si>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</si>
  <si>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</si>
  <si>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</si>
  <si>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</si>
  <si>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</si>
  <si>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</si>
  <si>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</si>
  <si>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</si>
  <si>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</si>
  <si>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</si>
  <si>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</si>
  <si>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</si>
  <si>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</si>
  <si>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</si>
  <si>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</si>
  <si>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</si>
  <si>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</si>
  <si>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</si>
  <si>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</si>
  <si>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</si>
  <si>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</si>
  <si>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</si>
  <si>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</si>
  <si>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</si>
  <si>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</si>
  <si>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</si>
  <si>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</si>
  <si>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</si>
  <si>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</si>
  <si>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</si>
  <si>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</si>
  <si>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</si>
  <si>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</si>
  <si>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</si>
  <si>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</si>
  <si>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</si>
  <si>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</si>
  <si>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</si>
  <si>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</si>
  <si>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</si>
  <si>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</si>
  <si>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</si>
  <si>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</si>
  <si>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</si>
  <si>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</si>
  <si>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</si>
  <si>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</si>
  <si>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</si>
  <si>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</si>
  <si>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</si>
  <si>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</si>
  <si>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</si>
  <si>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</si>
  <si>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</si>
  <si>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</si>
  <si>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</si>
  <si>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</si>
  <si>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</si>
  <si>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</si>
  <si>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</si>
  <si>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</si>
  <si>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</si>
  <si>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</si>
  <si>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</si>
  <si>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</si>
  <si>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</si>
  <si>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</si>
  <si>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</si>
  <si>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</si>
  <si>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</si>
  <si>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</si>
  <si>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</si>
  <si>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</si>
  <si>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</si>
  <si>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</si>
  <si>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</si>
  <si>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</si>
  <si>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</si>
  <si>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</si>
  <si>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</si>
  <si>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</si>
  <si>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</si>
  <si>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</si>
  <si>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</si>
  <si>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</si>
  <si>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</si>
  <si>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</si>
  <si>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</si>
  <si>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</si>
  <si>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</si>
  <si>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</si>
  <si>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</si>
  <si>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</si>
  <si>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</si>
  <si>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</si>
  <si>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</si>
  <si>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</si>
  <si>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</si>
  <si>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</si>
  <si>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</si>
  <si>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</si>
  <si>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</si>
  <si>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</si>
  <si>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</si>
  <si>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</si>
  <si>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</si>
  <si>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</si>
  <si>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</si>
  <si>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</si>
  <si>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</si>
  <si>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</si>
  <si>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</si>
  <si>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</si>
  <si>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</si>
  <si>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</si>
  <si>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</si>
  <si>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</si>
  <si>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</si>
  <si>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</si>
  <si>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</si>
  <si>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</si>
  <si>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</si>
  <si>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</si>
  <si>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</si>
  <si>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</si>
  <si>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</si>
  <si>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</si>
  <si>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</si>
  <si>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</si>
  <si>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</si>
  <si>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</si>
  <si>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</si>
  <si>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</si>
  <si>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</si>
  <si>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</si>
  <si>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</si>
  <si>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</si>
  <si>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</si>
  <si>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</si>
  <si>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</si>
  <si>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</si>
  <si>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</si>
  <si>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</si>
  <si>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</si>
  <si>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</si>
  <si>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</si>
  <si>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</si>
  <si>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</si>
  <si>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</si>
  <si>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</si>
  <si>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</si>
  <si>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</si>
  <si>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</si>
  <si>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</si>
  <si>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</si>
  <si>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</si>
  <si>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</si>
  <si>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</si>
  <si>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</si>
  <si>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</si>
  <si>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</si>
  <si>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</si>
  <si>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</si>
  <si>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</si>
  <si>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</si>
  <si>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</si>
  <si>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</si>
  <si>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</si>
  <si>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</si>
  <si>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</si>
  <si>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</si>
  <si>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</si>
  <si>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</si>
  <si>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</si>
  <si>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</si>
  <si>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</si>
  <si>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</si>
  <si>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</si>
  <si>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</si>
  <si>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</si>
  <si>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</si>
  <si>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</si>
  <si>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</si>
  <si>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</si>
  <si>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</si>
  <si>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</si>
  <si>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</si>
  <si>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</si>
  <si>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</si>
  <si>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</si>
  <si>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</si>
  <si>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</si>
  <si>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</si>
  <si>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</si>
  <si>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</si>
  <si>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</si>
  <si>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</si>
  <si>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</si>
  <si>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</si>
  <si>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</si>
  <si>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</si>
  <si>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</si>
  <si>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</si>
  <si>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</si>
  <si>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</si>
  <si>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</si>
  <si>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</si>
  <si>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</si>
  <si>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</si>
  <si>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</si>
  <si>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</si>
  <si>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</si>
  <si>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</si>
  <si>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</si>
  <si>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</si>
  <si>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</si>
  <si>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</si>
  <si>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</si>
  <si>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</si>
  <si>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</si>
  <si>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</si>
  <si>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</si>
  <si>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</si>
  <si>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</si>
  <si>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</si>
  <si>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</si>
  <si>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</si>
  <si>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</si>
  <si>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</si>
  <si>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</si>
  <si>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</si>
  <si>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</si>
  <si>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</si>
  <si>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</si>
  <si>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</si>
  <si>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</si>
  <si>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</si>
  <si>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</si>
  <si>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</si>
  <si>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</si>
  <si>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</si>
  <si>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</si>
  <si>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</si>
  <si>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</si>
  <si>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</si>
  <si>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</si>
  <si>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</si>
  <si>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</si>
  <si>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</si>
  <si>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</si>
  <si>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</si>
  <si>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</si>
  <si>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</si>
  <si>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</si>
  <si>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</si>
  <si>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</si>
  <si>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</si>
  <si>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</si>
  <si>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</si>
  <si>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</si>
  <si>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</si>
  <si>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</si>
  <si>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</si>
  <si>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</si>
  <si>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</si>
  <si>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</si>
  <si>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</si>
  <si>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</si>
  <si>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</si>
  <si>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</si>
  <si>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</si>
  <si>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</si>
  <si>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</si>
  <si>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</si>
  <si>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</si>
  <si>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</si>
  <si>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</si>
  <si>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</si>
  <si>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</si>
  <si>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</si>
  <si>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</si>
  <si>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</si>
  <si>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</si>
  <si>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</si>
  <si>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</si>
  <si>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</si>
  <si>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</si>
  <si>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</si>
  <si>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</si>
  <si>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</si>
  <si>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</si>
  <si>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</si>
  <si>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</si>
  <si>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</si>
  <si>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</si>
  <si>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</si>
  <si>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</si>
  <si>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</si>
  <si>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</si>
  <si>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</si>
  <si>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</si>
  <si>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</si>
  <si>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</si>
  <si>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</si>
  <si>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</si>
  <si>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</si>
  <si>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</si>
  <si>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</si>
  <si>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</si>
  <si>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</si>
  <si>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</si>
  <si>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</si>
  <si>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</si>
  <si>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</si>
  <si>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</si>
  <si>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</si>
  <si>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</si>
  <si>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</si>
  <si>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</si>
  <si>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</si>
  <si>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</si>
  <si>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</si>
  <si>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</si>
  <si>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</si>
  <si>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</si>
  <si>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</si>
  <si>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</si>
  <si>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</si>
  <si>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</si>
  <si>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</si>
  <si>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</si>
  <si>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</si>
  <si>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</si>
  <si>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</si>
  <si>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</si>
  <si>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</si>
  <si>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</si>
  <si>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</si>
  <si>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</si>
  <si>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</si>
  <si>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</si>
  <si>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</si>
  <si>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</si>
  <si>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</si>
  <si>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</si>
  <si>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</si>
  <si>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</si>
  <si>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</si>
  <si>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</si>
  <si>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</si>
  <si>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</si>
  <si>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</si>
  <si>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</si>
  <si>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</si>
  <si>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</si>
  <si>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</si>
  <si>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</si>
  <si>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</si>
  <si>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</si>
  <si>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</si>
  <si>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</si>
  <si>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</si>
  <si>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</si>
  <si>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</si>
  <si>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</si>
  <si>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</si>
  <si>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</si>
  <si>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</si>
  <si>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</si>
  <si>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</si>
  <si>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</si>
  <si>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</si>
  <si>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</si>
  <si>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</si>
  <si>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</si>
  <si>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</si>
  <si>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</si>
  <si>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</si>
  <si>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</si>
  <si>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</si>
  <si>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</si>
  <si>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</si>
  <si>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</si>
  <si>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</si>
  <si>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</si>
  <si>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</si>
  <si>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</si>
  <si>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</si>
  <si>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</si>
  <si>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</si>
  <si>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</si>
  <si>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</si>
  <si>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</si>
  <si>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</si>
  <si>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</si>
  <si>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</si>
  <si>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</si>
  <si>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</si>
  <si>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</si>
  <si>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</si>
  <si>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</si>
  <si>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</si>
  <si>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</si>
  <si>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</si>
  <si>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</si>
  <si>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</si>
  <si>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</si>
  <si>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</si>
  <si>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</si>
  <si>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</si>
  <si>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</si>
  <si>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</si>
  <si>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</si>
  <si>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</si>
  <si>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</si>
  <si>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</si>
  <si>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</si>
  <si>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</si>
  <si>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</si>
  <si>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</si>
  <si>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</si>
  <si>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</si>
  <si>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</si>
  <si>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</si>
  <si>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</si>
  <si>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</si>
  <si>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</si>
  <si>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</si>
  <si>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</si>
  <si>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</si>
  <si>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</si>
  <si>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</si>
  <si>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</si>
  <si>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</si>
  <si>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</si>
  <si>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</si>
  <si>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</si>
  <si>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</si>
  <si>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</si>
  <si>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</si>
  <si>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</si>
  <si>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</si>
  <si>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</si>
  <si>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</si>
  <si>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</si>
  <si>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</si>
  <si>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</si>
  <si>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</si>
  <si>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</si>
  <si>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</si>
  <si>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</si>
  <si>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</si>
  <si>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</si>
  <si>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</si>
  <si>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</si>
  <si>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</si>
  <si>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</si>
  <si>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</si>
  <si>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</si>
  <si>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</si>
  <si>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</si>
  <si>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</si>
  <si>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</si>
  <si>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</si>
  <si>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</si>
  <si>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</si>
  <si>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</si>
  <si>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</si>
  <si>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</si>
  <si>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</si>
  <si>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</si>
  <si>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</si>
  <si>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</si>
  <si>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</si>
  <si>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</si>
  <si>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</si>
  <si>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</si>
  <si>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</si>
  <si>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</si>
  <si>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</si>
  <si>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</si>
  <si>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</si>
  <si>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</si>
  <si>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</si>
  <si>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</si>
  <si>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</si>
  <si>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</si>
  <si>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</si>
  <si>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</si>
  <si>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</si>
  <si>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</si>
  <si>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</si>
  <si>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</si>
  <si>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</si>
  <si>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</si>
  <si>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</si>
  <si>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</si>
  <si>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</si>
  <si>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</si>
  <si>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</si>
  <si>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</si>
  <si>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</si>
  <si>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</si>
  <si>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</si>
  <si>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</si>
  <si>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</si>
  <si>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</si>
  <si>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</si>
  <si>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</si>
  <si>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 xml:space="preserve">TP pronta 12:13, em intervalo execução da solda 12:15 ate 14:15/ prod. </t>
  </si>
  <si>
    <t>elton</t>
  </si>
  <si>
    <t xml:space="preserve">Execução de solda </t>
  </si>
  <si>
    <t>TP pronta 09:19, autorizado intervalo execução da solda 10:36 ate 12:06/prod</t>
  </si>
  <si>
    <t>TCS-TIN</t>
  </si>
  <si>
    <t>TCSTIN</t>
  </si>
  <si>
    <t>Miguel</t>
  </si>
  <si>
    <t>Inspeção R7D</t>
  </si>
  <si>
    <t>MC1 09:03, previsao ap I75 12:30</t>
  </si>
  <si>
    <t xml:space="preserve">MC1 09:03, sem oportunidade devido alto fluxo de trens </t>
  </si>
  <si>
    <t>Saulo</t>
  </si>
  <si>
    <t>Socaria mecanizada</t>
  </si>
  <si>
    <t xml:space="preserve">Parado para manutenção </t>
  </si>
  <si>
    <t>Elson</t>
  </si>
  <si>
    <t>TP pronta 09hrs, em intervalo execuçao da solda 10:45 ate 12:45/prod</t>
  </si>
  <si>
    <t>Anisio</t>
  </si>
  <si>
    <t>PDM - Substituição de trilho</t>
  </si>
  <si>
    <t>TP pronta 09hrs, em intervalo troca de trilho 10:45 ate 12:45/prod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</si>
  <si>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</si>
  <si>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</si>
  <si>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</si>
  <si>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</si>
  <si>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</si>
  <si>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</si>
  <si>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</si>
  <si>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>MC1 10:29, previsao apos o B55 12HRS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</si>
  <si>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</si>
  <si>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</si>
  <si>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</si>
  <si>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</si>
  <si>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</si>
  <si>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</si>
  <si>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</si>
  <si>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</si>
  <si>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</si>
  <si>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</si>
  <si>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</si>
  <si>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</si>
  <si>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</si>
  <si>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</si>
  <si>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</si>
  <si>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herbert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</si>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</sst>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82" tableBorderDxfId="38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"/>
    <tableColumn id="8" xr3:uid="{69D5AC3B-4F64-4F8F-AD2A-0AD158918DDD}" name="CORRELATO" dataDxfId="3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L6" activePane="bottomRight" state="frozen"/>
      <selection pane="bottomRight" activeCell="AR8" sqref="AR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>
        <v>0.50902777777777775</v>
      </c>
      <c r="AS7" s="39">
        <v>0.51041666666666663</v>
      </c>
      <c r="AT7" s="39">
        <v>0.59375</v>
      </c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8.333333333333337E-2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2</v>
      </c>
      <c r="BI7" s="17"/>
      <c r="BJ7" s="17" t="s">
        <v>1220</v>
      </c>
      <c r="BK7" s="17" t="s">
        <v>1220</v>
      </c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0.80000000000000027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/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 t="s">
        <v>1223</v>
      </c>
      <c r="BL8" s="16"/>
      <c r="BM8" s="15"/>
      <c r="BN8" s="15"/>
      <c r="BO8" s="166"/>
      <c r="BP8" s="17"/>
      <c r="BQ8" s="13" t="str">
        <f t="shared" si="3"/>
        <v>Produção</v>
      </c>
      <c r="BR8" s="19">
        <f t="shared" si="4"/>
        <v>1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>
        <v>0.46944444444444444</v>
      </c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 t="s">
        <v>1229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1230</v>
      </c>
      <c r="W10" s="174" t="s">
        <v>1231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1232</v>
      </c>
      <c r="BK10" s="17" t="s">
        <v>1232</v>
      </c>
      <c r="BL10" s="16"/>
      <c r="BM10" s="15"/>
      <c r="BN10" s="15"/>
      <c r="BO10" s="166"/>
      <c r="BP10" s="17" t="s">
        <v>1232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/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2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1233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>
        <v>0.44791666666666669</v>
      </c>
      <c r="AT11" s="39">
        <v>0.53125</v>
      </c>
      <c r="AU11" s="39"/>
      <c r="AV11" s="39"/>
      <c r="AW11" s="39"/>
      <c r="AX11" s="39"/>
      <c r="AY11" s="320">
        <f t="shared" si="2"/>
        <v>8.3333333333333315E-2</v>
      </c>
      <c r="AZ11" s="14"/>
      <c r="BA11" s="72"/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1234</v>
      </c>
      <c r="BK11" s="17"/>
      <c r="BL11" s="16"/>
      <c r="BM11" s="15"/>
      <c r="BN11" s="15"/>
      <c r="BO11" s="166"/>
      <c r="BP11" s="17"/>
      <c r="BQ11" s="13" t="str">
        <f t="shared" si="3"/>
        <v>Produção</v>
      </c>
      <c r="BR11" s="19">
        <f t="shared" si="4"/>
        <v>1.333333333333333</v>
      </c>
      <c r="BS11" s="19">
        <f t="shared" si="5"/>
        <v>0</v>
      </c>
      <c r="BT11" s="226" t="str">
        <f t="shared" si="6"/>
        <v/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1235</v>
      </c>
      <c r="W12" s="174" t="s">
        <v>1236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>
        <v>0.375</v>
      </c>
      <c r="AS12" s="39">
        <v>0.44791666666666669</v>
      </c>
      <c r="AT12" s="39">
        <v>0.53125</v>
      </c>
      <c r="AU12" s="39"/>
      <c r="AV12" s="39"/>
      <c r="AW12" s="39"/>
      <c r="AX12" s="39"/>
      <c r="AY12" s="320">
        <f t="shared" si="2"/>
        <v>8.3333333333333315E-2</v>
      </c>
      <c r="AZ12" s="14"/>
      <c r="BA12" s="72"/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2</v>
      </c>
      <c r="BI12" s="17"/>
      <c r="BJ12" s="17" t="s">
        <v>1237</v>
      </c>
      <c r="BK12" s="17"/>
      <c r="BL12" s="16"/>
      <c r="BM12" s="15"/>
      <c r="BN12" s="15"/>
      <c r="BO12" s="166"/>
      <c r="BP12" s="17"/>
      <c r="BQ12" s="13" t="str">
        <f t="shared" si="3"/>
        <v>Produção</v>
      </c>
      <c r="BR12" s="19">
        <f t="shared" si="4"/>
        <v>1.333333333333333</v>
      </c>
      <c r="BS12" s="19">
        <f t="shared" si="5"/>
        <v>0</v>
      </c>
      <c r="BT12" s="226" t="str">
        <f t="shared" si="6"/>
        <v/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1238</v>
      </c>
      <c r="W13" s="174" t="s">
        <v>1231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1239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1240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1241</v>
      </c>
      <c r="N14" s="218" t="s">
        <v>1242</v>
      </c>
      <c r="O14" s="174">
        <v>0.375</v>
      </c>
      <c r="P14" s="174">
        <v>4.1666666666666664E-2</v>
      </c>
      <c r="Q14" s="84">
        <v>127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1243</v>
      </c>
      <c r="W14" s="218" t="s">
        <v>1244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/>
      <c r="AT14" s="39"/>
      <c r="AU14" s="39"/>
      <c r="AV14" s="39"/>
      <c r="AW14" s="39"/>
      <c r="AX14" s="39"/>
      <c r="AY14" s="320">
        <f t="shared" si="2"/>
        <v>0</v>
      </c>
      <c r="AZ14" s="14"/>
      <c r="BA14" s="72"/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1</v>
      </c>
      <c r="BI14" s="17"/>
      <c r="BJ14" s="17" t="s">
        <v>1245</v>
      </c>
      <c r="BK14" s="17"/>
      <c r="BL14" s="16"/>
      <c r="BM14" s="15"/>
      <c r="BN14" s="15"/>
      <c r="BO14" s="166"/>
      <c r="BP14" s="17"/>
      <c r="BQ14" s="13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226" t="str">
        <f t="shared" si="6"/>
        <v/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1246</v>
      </c>
      <c r="W15" s="174" t="s">
        <v>1247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1248</v>
      </c>
      <c r="BK15" s="17" t="s">
        <v>1248</v>
      </c>
      <c r="BL15" s="16"/>
      <c r="BM15" s="15" t="s">
        <v>977</v>
      </c>
      <c r="BN15" s="15" t="s">
        <v>997</v>
      </c>
      <c r="BO15" s="166" t="s">
        <v>1068</v>
      </c>
      <c r="BP15" s="17" t="s">
        <v>1248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>TURMA FIXA VIA 45993</v>
      </c>
      <c r="B18" s="172">
        <v>45993</v>
      </c>
      <c r="C18" s="8">
        <f>IF(BS_CONTROLE[[#This Row],[DATA]]="","",WEEKNUM(BS_CONTROLE[[#This Row],[DATA]]))</f>
        <v>49</v>
      </c>
      <c r="D18" s="52" t="s">
        <v>853</v>
      </c>
      <c r="E18" s="321">
        <v>14</v>
      </c>
      <c r="F18" s="173" t="s">
        <v>766</v>
      </c>
      <c r="G18" s="9" t="str">
        <f>IF(D18="","*",VLOOKUP(F18,BS_ATIVIDADE[#All],3,FALSE))</f>
        <v>AMV</v>
      </c>
      <c r="H18" s="205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4" t="s">
        <v>609</v>
      </c>
      <c r="J18" s="218">
        <v>98</v>
      </c>
      <c r="K18" s="218">
        <v>615.41999999999996</v>
      </c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4">
        <v>0.375</v>
      </c>
      <c r="P18" s="174">
        <v>8.3333333333333329E-2</v>
      </c>
      <c r="Q18" s="84">
        <v>1</v>
      </c>
      <c r="R18" s="10" t="str">
        <f>IFERROR(_xlfn.XLOOKUP(F18, BS_ATIVIDADE[ATIVIDADE],BS_ATIVIDADE[UNIDADE] ), "*")</f>
        <v>Nº DE PEÇAS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1" t="str">
        <f>IFERROR(_xlfn.XLOOKUP(J18, BASE_MAPA!$E$2:$E$359, BASE_MAPA!$J$2:$J$359), "ERRO")</f>
        <v>ALTO ARAGUAIA - RONDONOPOLIS</v>
      </c>
      <c r="V18" s="199" t="s">
        <v>1249</v>
      </c>
      <c r="W18" s="174" t="s">
        <v>1250</v>
      </c>
      <c r="X18" s="219" t="s">
        <v>957</v>
      </c>
      <c r="Y18" s="159"/>
      <c r="Z18" s="159" t="s">
        <v>958</v>
      </c>
      <c r="AA18" s="84" t="s">
        <v>609</v>
      </c>
      <c r="AB18" s="71" t="s">
        <v>609</v>
      </c>
      <c r="AC18" s="71" t="s">
        <v>609</v>
      </c>
      <c r="AD18" s="174" t="s">
        <v>609</v>
      </c>
      <c r="AE18" s="84" t="s">
        <v>609</v>
      </c>
      <c r="AF18" s="84" t="s">
        <v>609</v>
      </c>
      <c r="AG18" s="84" t="s">
        <v>609</v>
      </c>
      <c r="AH18" s="49"/>
      <c r="AI18" s="143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5" t="str">
        <f>IF(BS_CONTROLE[[#This Row],[Local - Partida]]=0, "-", BS_CONTROLE[[#This Row],[Local - Partida]])</f>
        <v>TIQ1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TIQ</v>
      </c>
      <c r="AN18" s="285" t="str">
        <f>IF(BS_CONTROLE[[#This Row],[SB]]=0, "-", BS_CONTROLE[[#This Row],[SB]])</f>
        <v>TIQ1</v>
      </c>
      <c r="AO18" s="286">
        <f>IF(BS_CONTROLE[[#This Row],[SUB]]=0, "-", BS_CONTROLE[[#This Row],[SUB]])</f>
        <v>98</v>
      </c>
      <c r="AP18" s="287">
        <f>IF(BS_CONTROLE[[#This Row],[KM - Inicio]]=0, "-", BS_CONTROLE[[#This Row],[KM - Inicio]])</f>
        <v>615.41999999999996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>
        <f t="shared" si="2"/>
        <v>0</v>
      </c>
      <c r="AZ18" s="14"/>
      <c r="BA18" s="72"/>
      <c r="BB18" s="10" t="str">
        <f>IFERROR(_xlfn.XLOOKUP(AI18, BS_ATIVIDADE[ATIVIDADE],BS_ATIVIDADE[UNIDADE] ), "*")</f>
        <v>Nº DE PEÇAS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8" t="str">
        <f>IF(BS_CONTROLE[[#This Row],[Responsavel pelo boletim]]=0, "-", BS_CONTROLE[[#This Row],[Responsavel pelo boletim]])</f>
        <v xml:space="preserve">camila 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>
      <c r="A19" s="51" t="str">
        <f t="shared" si="1"/>
        <v>A6045993</v>
      </c>
      <c r="B19" s="172">
        <v>45993</v>
      </c>
      <c r="C19" s="8">
        <f>IF(BS_CONTROLE[[#This Row],[DATA]]="","",WEEKNUM(BS_CONTROLE[[#This Row],[DATA]]))</f>
        <v>49</v>
      </c>
      <c r="D19" s="52" t="s">
        <v>705</v>
      </c>
      <c r="E19" s="321">
        <v>313</v>
      </c>
      <c r="F19" s="173" t="s">
        <v>631</v>
      </c>
      <c r="G19" s="9" t="str">
        <f>IF(D19="","*",VLOOKUP(F19,BS_ATIVIDADE[#All],3,FALSE))</f>
        <v>DETECÇÃO</v>
      </c>
      <c r="H19" s="174" t="s">
        <v>597</v>
      </c>
      <c r="I19" s="174" t="s">
        <v>80</v>
      </c>
      <c r="J19" s="218">
        <v>74</v>
      </c>
      <c r="K19" s="218">
        <v>501</v>
      </c>
      <c r="L19" s="84" t="s">
        <v>609</v>
      </c>
      <c r="M19" s="218" t="s">
        <v>18</v>
      </c>
      <c r="N19" s="218" t="s">
        <v>1251</v>
      </c>
      <c r="O19" s="174">
        <v>0.41666666666666669</v>
      </c>
      <c r="P19" s="174">
        <v>4.1666666666666664E-2</v>
      </c>
      <c r="Q19" s="84">
        <v>253</v>
      </c>
      <c r="R19" s="10" t="str">
        <f>IFERROR(_xlfn.XLOOKUP(F19, BS_ATIVIDADE[ATIVIDADE],BS_ATIVIDADE[UNIDADE] ), "*")</f>
        <v>KM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1" t="str">
        <f>IFERROR(_xlfn.XLOOKUP(J19, BASE_MAPA!$E$2:$E$359, BASE_MAPA!$J$2:$J$359), "ERRO")</f>
        <v>MARCO INICIAL - ALTO ARAGUAIA</v>
      </c>
      <c r="V19" s="199" t="s">
        <v>1226</v>
      </c>
      <c r="W19" s="174" t="s">
        <v>1252</v>
      </c>
      <c r="X19" s="219" t="s">
        <v>957</v>
      </c>
      <c r="Y19" s="159"/>
      <c r="Z19" s="159" t="s">
        <v>953</v>
      </c>
      <c r="AA19" s="84">
        <v>1</v>
      </c>
      <c r="AB19" s="71" t="s">
        <v>948</v>
      </c>
      <c r="AC19" s="71" t="s">
        <v>943</v>
      </c>
      <c r="AD19" s="174">
        <v>0.29166666666666669</v>
      </c>
      <c r="AE19" s="84">
        <v>5487</v>
      </c>
      <c r="AF19" s="84" t="s">
        <v>609</v>
      </c>
      <c r="AG19" s="84" t="s">
        <v>609</v>
      </c>
      <c r="AH19" s="49"/>
      <c r="AI19" s="143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5" t="str">
        <f>IF(BS_CONTROLE[[#This Row],[Local - Partida]]=0, "-", BS_CONTROLE[[#This Row],[Local - Partida]])</f>
        <v>TGR2</v>
      </c>
      <c r="AL19" s="285" t="str">
        <f>IF(BS_CONTROLE[[#This Row],[Local - Encerramento]]=0, "-", BS_CONTROLE[[#This Row],[Local - Encerramento]])</f>
        <v>TRO</v>
      </c>
      <c r="AM19" s="285" t="str">
        <f>IF(BS_CONTROLE[[#This Row],[Entre - Estações]]=0, "-", BS_CONTROLE[[#This Row],[Entre - Estações]])</f>
        <v>TGR-TRO</v>
      </c>
      <c r="AN19" s="285" t="str">
        <f>IF(BS_CONTROLE[[#This Row],[SB]]=0, "-", BS_CONTROLE[[#This Row],[SB]])</f>
        <v>TGRTRO</v>
      </c>
      <c r="AO19" s="286">
        <f>IF(BS_CONTROLE[[#This Row],[SUB]]=0, "-", BS_CONTROLE[[#This Row],[SUB]])</f>
        <v>74</v>
      </c>
      <c r="AP19" s="287">
        <f>IF(BS_CONTROLE[[#This Row],[KM - Inicio]]=0, "-", BS_CONTROLE[[#This Row],[KM - Inicio]])</f>
        <v>501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>
        <f t="shared" si="2"/>
        <v>0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8" t="str">
        <f>IF(BS_CONTROLE[[#This Row],[Responsavel pelo boletim]]=0, "-", BS_CONTROLE[[#This Row],[Responsavel pelo boletim]])</f>
        <v>Miguel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W70</v>
      </c>
      <c r="B20" s="172"/>
      <c r="C20" s="8" t="str">
        <f>IF(BS_CONTROLE[[#This Row],[DATA]]="","",WEEKNUM(BS_CONTROLE[[#This Row],[DATA]]))</f>
        <v/>
      </c>
      <c r="D20" s="52" t="s">
        <v>837</v>
      </c>
      <c r="E20" s="321">
        <v>324</v>
      </c>
      <c r="F20" s="173" t="s">
        <v>783</v>
      </c>
      <c r="G20" s="9" t="str">
        <f>IF(D20="","*",VLOOKUP(F20,BS_ATIVIDADE[#All],3,FALSE))</f>
        <v>OUTROS</v>
      </c>
      <c r="H20" s="174" t="s">
        <v>1253</v>
      </c>
      <c r="I20" s="174" t="s">
        <v>1253</v>
      </c>
      <c r="J20" s="218">
        <v>74</v>
      </c>
      <c r="K20" s="218">
        <v>501</v>
      </c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8" t="s">
        <v>597</v>
      </c>
      <c r="O20" s="174">
        <v>0.375</v>
      </c>
      <c r="P20" s="174">
        <v>8.3333333333333329E-2</v>
      </c>
      <c r="Q20" s="84">
        <v>15</v>
      </c>
      <c r="R20" s="10" t="str">
        <f>IFERROR(_xlfn.XLOOKUP(F20, BS_ATIVIDADE[ATIVIDADE],BS_ATIVIDADE[UNIDADE] ), "*")</f>
        <v>VAGÕES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1" t="str">
        <f>IFERROR(_xlfn.XLOOKUP(J20, BASE_MAPA!$E$2:$E$359, BASE_MAPA!$J$2:$J$359), "ERRO")</f>
        <v>MARCO INICIAL - ALTO ARAGUAIA</v>
      </c>
      <c r="V20" s="199" t="s">
        <v>1254</v>
      </c>
      <c r="W20" s="174" t="s">
        <v>1255</v>
      </c>
      <c r="X20" s="219" t="s">
        <v>957</v>
      </c>
      <c r="Y20" s="159"/>
      <c r="Z20" s="159" t="s">
        <v>953</v>
      </c>
      <c r="AA20" s="84" t="s">
        <v>1256</v>
      </c>
      <c r="AB20" s="71" t="s">
        <v>948</v>
      </c>
      <c r="AC20" s="71" t="s">
        <v>943</v>
      </c>
      <c r="AD20" s="174">
        <v>0.39583333333333331</v>
      </c>
      <c r="AE20" s="84">
        <v>9414</v>
      </c>
      <c r="AF20" s="84" t="s">
        <v>609</v>
      </c>
      <c r="AG20" s="84">
        <v>15</v>
      </c>
      <c r="AH20" s="49"/>
      <c r="AI20" s="143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5" t="str">
        <f>IF(BS_CONTROLE[[#This Row],[Local - Partida]]=0, "-", BS_CONTROLE[[#This Row],[Local - Partida]])</f>
        <v>TAG</v>
      </c>
      <c r="AL20" s="285" t="str">
        <f>IF(BS_CONTROLE[[#This Row],[Local - Encerramento]]=0, "-", BS_CONTROLE[[#This Row],[Local - Encerramento]])</f>
        <v>TAG</v>
      </c>
      <c r="AM20" s="285" t="str">
        <f>IF(BS_CONTROLE[[#This Row],[Entre - Estações]]=0, "-", BS_CONTROLE[[#This Row],[Entre - Estações]])</f>
        <v>TGR</v>
      </c>
      <c r="AN20" s="285" t="str">
        <f>IF(BS_CONTROLE[[#This Row],[SB]]=0, "-", BS_CONTROLE[[#This Row],[SB]])</f>
        <v>TGR2</v>
      </c>
      <c r="AO20" s="286">
        <f>IF(BS_CONTROLE[[#This Row],[SUB]]=0, "-", BS_CONTROLE[[#This Row],[SUB]])</f>
        <v>74</v>
      </c>
      <c r="AP20" s="287">
        <f>IF(BS_CONTROLE[[#This Row],[KM - Inicio]]=0, "-", BS_CONTROLE[[#This Row],[KM - Inicio]])</f>
        <v>501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>
        <f t="shared" si="2"/>
        <v>0</v>
      </c>
      <c r="AZ20" s="14"/>
      <c r="BA20" s="72"/>
      <c r="BB20" s="10" t="str">
        <f>IFERROR(_xlfn.XLOOKUP(AI20, BS_ATIVIDADE[ATIVIDADE],BS_ATIVIDADE[UNIDADE] ), "*")</f>
        <v>VAGÕES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8" t="str">
        <f>IF(BS_CONTROLE[[#This Row],[Responsavel pelo boletim]]=0, "-", BS_CONTROLE[[#This Row],[Responsavel pelo boletim]])</f>
        <v>Carlos Eduardo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 t="s">
        <v>1257</v>
      </c>
      <c r="W21" s="174" t="s">
        <v>1258</v>
      </c>
      <c r="X21" s="219" t="s">
        <v>957</v>
      </c>
      <c r="Y21" s="159"/>
      <c r="Z21" s="159" t="s">
        <v>953</v>
      </c>
      <c r="AA21" s="84" t="s">
        <v>609</v>
      </c>
      <c r="AB21" s="71" t="s">
        <v>609</v>
      </c>
      <c r="AC21" s="71" t="s">
        <v>609</v>
      </c>
      <c r="AD21" s="174" t="s">
        <v>609</v>
      </c>
      <c r="AE21" s="84" t="s">
        <v>609</v>
      </c>
      <c r="AF21" s="84" t="s">
        <v>609</v>
      </c>
      <c r="AG21" s="84" t="s">
        <v>609</v>
      </c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 xml:space="preserve">elton 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W4845993</v>
      </c>
      <c r="B22" s="172">
        <v>45993</v>
      </c>
      <c r="C22" s="8">
        <f>IF(BS_CONTROLE[[#This Row],[DATA]]="","",WEEKNUM(BS_CONTROLE[[#This Row],[DATA]]))</f>
        <v>49</v>
      </c>
      <c r="D22" s="52" t="s">
        <v>827</v>
      </c>
      <c r="E22" s="321"/>
      <c r="F22" s="173" t="s">
        <v>699</v>
      </c>
      <c r="G22" s="9" t="str">
        <f>IF(D22="","*",VLOOKUP(F22,BS_ATIVIDADE[#All],3,FALSE))</f>
        <v>MECANIZAÇÃO - DOL</v>
      </c>
      <c r="H22" s="174" t="s">
        <v>572</v>
      </c>
      <c r="I22" s="174" t="s">
        <v>572</v>
      </c>
      <c r="J22" s="218">
        <v>74</v>
      </c>
      <c r="K22" s="218">
        <v>416.2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4">
        <v>0.39583333333333331</v>
      </c>
      <c r="P22" s="174">
        <v>8.3333333333333329E-2</v>
      </c>
      <c r="Q22" s="84">
        <v>1000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1259</v>
      </c>
      <c r="W22" s="174" t="s">
        <v>1260</v>
      </c>
      <c r="X22" s="219" t="s">
        <v>957</v>
      </c>
      <c r="Y22" s="159"/>
      <c r="Z22" s="159" t="s">
        <v>953</v>
      </c>
      <c r="AA22" s="84">
        <v>1</v>
      </c>
      <c r="AB22" s="71" t="s">
        <v>948</v>
      </c>
      <c r="AC22" s="71" t="s">
        <v>609</v>
      </c>
      <c r="AD22" s="174">
        <v>0.29166666666666669</v>
      </c>
      <c r="AE22" s="84">
        <v>6202</v>
      </c>
      <c r="AF22" s="84">
        <v>6203</v>
      </c>
      <c r="AG22" s="84" t="s">
        <v>609</v>
      </c>
      <c r="AH22" s="49"/>
      <c r="AI22" s="143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5" t="str">
        <f>IF(BS_CONTROLE[[#This Row],[Local - Partida]]=0, "-", BS_CONTROLE[[#This Row],[Local - Partida]])</f>
        <v>TOM2</v>
      </c>
      <c r="AL22" s="285" t="str">
        <f>IF(BS_CONTROLE[[#This Row],[Local - Encerramento]]=0, "-", BS_CONTROLE[[#This Row],[Local - Encerramento]])</f>
        <v>TOM2</v>
      </c>
      <c r="AM22" s="285" t="str">
        <f>IF(BS_CONTROLE[[#This Row],[Entre - Estações]]=0, "-", BS_CONTROLE[[#This Row],[Entre - Estações]])</f>
        <v>TOM-TPC</v>
      </c>
      <c r="AN22" s="285" t="str">
        <f>IF(BS_CONTROLE[[#This Row],[SB]]=0, "-", BS_CONTROLE[[#This Row],[SB]])</f>
        <v>416TPC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416.2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Rodrigo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ELSON (TF-526)45993</v>
      </c>
      <c r="B23" s="172">
        <v>45993</v>
      </c>
      <c r="C23" s="8">
        <f>IF(BS_CONTROLE[[#This Row],[DATA]]="","",WEEKNUM(BS_CONTROLE[[#This Row],[DATA]]))</f>
        <v>49</v>
      </c>
      <c r="D23" s="52" t="s">
        <v>886</v>
      </c>
      <c r="E23" s="321">
        <v>396</v>
      </c>
      <c r="F23" s="173" t="s">
        <v>792</v>
      </c>
      <c r="G23" s="9" t="str">
        <f>IF(D23="","*",VLOOKUP(F23,BS_ATIVIDADE[#All],3,FALSE))</f>
        <v>SOLDA</v>
      </c>
      <c r="H23" s="205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4" t="s">
        <v>609</v>
      </c>
      <c r="J23" s="218">
        <v>74</v>
      </c>
      <c r="K23" s="218">
        <v>311.89999999999998</v>
      </c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4">
        <v>0.375</v>
      </c>
      <c r="P23" s="174">
        <v>6.25E-2</v>
      </c>
      <c r="Q23" s="84">
        <v>1</v>
      </c>
      <c r="R23" s="10" t="str">
        <f>IFERROR(_xlfn.XLOOKUP(F23, BS_ATIVIDADE[ATIVIDADE],BS_ATIVIDADE[UNIDADE] ), "*")</f>
        <v>Nº DE SOLDA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1221</v>
      </c>
      <c r="W23" s="174" t="s">
        <v>1222</v>
      </c>
      <c r="X23" s="219" t="s">
        <v>957</v>
      </c>
      <c r="Y23" s="159"/>
      <c r="Z23" s="159" t="s">
        <v>958</v>
      </c>
      <c r="AA23" s="84" t="s">
        <v>609</v>
      </c>
      <c r="AB23" s="71" t="s">
        <v>609</v>
      </c>
      <c r="AC23" s="71" t="s">
        <v>609</v>
      </c>
      <c r="AD23" s="174" t="s">
        <v>609</v>
      </c>
      <c r="AE23" s="84" t="s">
        <v>609</v>
      </c>
      <c r="AF23" s="84" t="s">
        <v>609</v>
      </c>
      <c r="AG23" s="84" t="s">
        <v>609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5" t="str">
        <f>IF(BS_CONTROLE[[#This Row],[Local - Partida]]=0, "-", BS_CONTROLE[[#This Row],[Local - Partida]])</f>
        <v>309TMR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THE-TMR</v>
      </c>
      <c r="AN23" s="285" t="str">
        <f>IF(BS_CONTROLE[[#This Row],[SB]]=0, "-", BS_CONTROLE[[#This Row],[SB]])</f>
        <v>309TMR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311.89999999999998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>
        <f t="shared" si="2"/>
        <v>0</v>
      </c>
      <c r="AZ23" s="14"/>
      <c r="BA23" s="72"/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elton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226" t="str">
        <f t="shared" si="6"/>
        <v/>
      </c>
    </row>
    <row r="24" spans="1:72">
      <c r="A24" s="51" t="str">
        <f t="shared" si="1"/>
        <v>V8645993</v>
      </c>
      <c r="B24" s="172">
        <v>45993</v>
      </c>
      <c r="C24" s="8">
        <f>IF(BS_CONTROLE[[#This Row],[DATA]]="","",WEEKNUM(BS_CONTROLE[[#This Row],[DATA]]))</f>
        <v>49</v>
      </c>
      <c r="D24" s="52" t="s">
        <v>811</v>
      </c>
      <c r="E24" s="321">
        <v>324</v>
      </c>
      <c r="F24" s="173" t="s">
        <v>715</v>
      </c>
      <c r="G24" s="9" t="str">
        <f>IF(D24="","*",VLOOKUP(F24,BS_ATIVIDADE[#All],3,FALSE))</f>
        <v>MECANIZAÇÃO - SOCADORA</v>
      </c>
      <c r="H24" s="174" t="s">
        <v>250</v>
      </c>
      <c r="I24" s="174" t="s">
        <v>250</v>
      </c>
      <c r="J24" s="218">
        <v>74</v>
      </c>
      <c r="K24" s="218">
        <v>200</v>
      </c>
      <c r="L24" s="218">
        <v>194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" s="174">
        <v>0.39583333333333331</v>
      </c>
      <c r="P24" s="174">
        <v>6.25E-2</v>
      </c>
      <c r="Q24" s="84">
        <v>840</v>
      </c>
      <c r="R24" s="10" t="str">
        <f>IFERROR(_xlfn.XLOOKUP(F24, BS_ATIVIDADE[ATIVIDADE],BS_ATIVIDADE[UNIDADE] ), "*")</f>
        <v>M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1" t="str">
        <f>IFERROR(_xlfn.XLOOKUP(J24, BASE_MAPA!$E$2:$E$359, BASE_MAPA!$J$2:$J$359), "ERRO")</f>
        <v>MARCO INICIAL - ALTO ARAGUAIA</v>
      </c>
      <c r="V24" s="199" t="s">
        <v>1230</v>
      </c>
      <c r="W24" s="174" t="s">
        <v>1231</v>
      </c>
      <c r="X24" s="219" t="s">
        <v>957</v>
      </c>
      <c r="Y24" s="159"/>
      <c r="Z24" s="159"/>
      <c r="AA24" s="84">
        <v>1</v>
      </c>
      <c r="AB24" s="71" t="s">
        <v>948</v>
      </c>
      <c r="AC24" s="71" t="s">
        <v>943</v>
      </c>
      <c r="AD24" s="174">
        <v>0.29166666666666669</v>
      </c>
      <c r="AE24" s="84">
        <v>6236</v>
      </c>
      <c r="AF24" s="84">
        <v>6636</v>
      </c>
      <c r="AG24" s="84" t="s">
        <v>609</v>
      </c>
      <c r="AH24" s="49"/>
      <c r="AI24" s="143" t="str">
        <f>IF(BS_CONTROLE[[#This Row],[Atividade]]=0, "-", BS_CONTROLE[[#This Row],[Atividade]])</f>
        <v>MECANIZAÇÃO - SOCADORA</v>
      </c>
      <c r="AJ24" s="9" t="str">
        <f>IF(D24="","*",VLOOKUP(AI24,BS_ATIVIDADE[#Data],3,FALSE))</f>
        <v>MECANIZAÇÃO - SOCADORA</v>
      </c>
      <c r="AK24" s="285" t="str">
        <f>IF(BS_CONTROLE[[#This Row],[Local - Partida]]=0, "-", BS_CONTROLE[[#This Row],[Local - Partida]])</f>
        <v>TID2</v>
      </c>
      <c r="AL24" s="285" t="str">
        <f>IF(BS_CONTROLE[[#This Row],[Local - Encerramento]]=0, "-", BS_CONTROLE[[#This Row],[Local - Encerramento]])</f>
        <v>TID2</v>
      </c>
      <c r="AM24" s="285" t="str">
        <f>IF(BS_CONTROLE[[#This Row],[Entre - Estações]]=0, "-", BS_CONTROLE[[#This Row],[Entre - Estações]])</f>
        <v>TID-TVI</v>
      </c>
      <c r="AN24" s="285" t="str">
        <f>IF(BS_CONTROLE[[#This Row],[SB]]=0, "-", BS_CONTROLE[[#This Row],[SB]])</f>
        <v>TID201</v>
      </c>
      <c r="AO24" s="286">
        <f>IF(BS_CONTROLE[[#This Row],[SUB]]=0, "-", BS_CONTROLE[[#This Row],[SUB]])</f>
        <v>74</v>
      </c>
      <c r="AP24" s="287">
        <f>IF(BS_CONTROLE[[#This Row],[KM - Inicio]]=0, "-", BS_CONTROLE[[#This Row],[KM - Inicio]])</f>
        <v>200</v>
      </c>
      <c r="AQ24" s="287">
        <f>IF(BS_CONTROLE[[#This Row],[KM - Fim]]=0, "-", BS_CONTROLE[[#This Row],[KM - Fim]])</f>
        <v>194</v>
      </c>
      <c r="AR24" s="39"/>
      <c r="AS24" s="39"/>
      <c r="AT24" s="39"/>
      <c r="AU24" s="39"/>
      <c r="AV24" s="39"/>
      <c r="AW24" s="39"/>
      <c r="AX24" s="39"/>
      <c r="AY24" s="320">
        <f t="shared" si="2"/>
        <v>0</v>
      </c>
      <c r="AZ24" s="14"/>
      <c r="BA24" s="72"/>
      <c r="BB24" s="10" t="str">
        <f>IFERROR(_xlfn.XLOOKUP(AI24, BS_ATIVIDADE[ATIVIDADE],BS_ATIVIDADE[UNIDADE] ), "*")</f>
        <v>M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8" t="str">
        <f>IF(BS_CONTROLE[[#This Row],[Responsavel pelo boletim]]=0, "-", BS_CONTROLE[[#This Row],[Responsavel pelo boletim]])</f>
        <v>Saulo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226" t="str">
        <f t="shared" si="6"/>
        <v/>
      </c>
    </row>
    <row r="25" spans="1:72">
      <c r="A25" s="51" t="str">
        <f t="shared" si="1"/>
        <v>FRANCISCO (TF-670)45993</v>
      </c>
      <c r="B25" s="172">
        <v>45993</v>
      </c>
      <c r="C25" s="8">
        <f>IF(BS_CONTROLE[[#This Row],[DATA]]="","",WEEKNUM(BS_CONTROLE[[#This Row],[DATA]]))</f>
        <v>49</v>
      </c>
      <c r="D25" s="52" t="s">
        <v>889</v>
      </c>
      <c r="E25" s="321">
        <v>326</v>
      </c>
      <c r="F25" s="173" t="s">
        <v>792</v>
      </c>
      <c r="G25" s="9" t="str">
        <f>IF(D25="","*",VLOOKUP(F25,BS_ATIVIDADE[#All],3,FALSE))</f>
        <v>SOLDA</v>
      </c>
      <c r="H25" s="205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5" s="174" t="s">
        <v>609</v>
      </c>
      <c r="J25" s="218">
        <v>74</v>
      </c>
      <c r="K25" s="218">
        <v>64.563999999999993</v>
      </c>
      <c r="L25" s="218">
        <v>63.7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5" s="174">
        <v>0.375</v>
      </c>
      <c r="P25" s="174">
        <v>6.25E-2</v>
      </c>
      <c r="Q25" s="84">
        <v>2</v>
      </c>
      <c r="R25" s="10" t="str">
        <f>IFERROR(_xlfn.XLOOKUP(F25, BS_ATIVIDADE[ATIVIDADE],BS_ATIVIDADE[UNIDADE] ), "*")</f>
        <v>Nº DE SOLDA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1" t="str">
        <f>IFERROR(_xlfn.XLOOKUP(J25, BASE_MAPA!$E$2:$E$359, BASE_MAPA!$J$2:$J$359), "ERRO")</f>
        <v>MARCO INICIAL - ALTO ARAGUAIA</v>
      </c>
      <c r="V25" s="199" t="s">
        <v>1261</v>
      </c>
      <c r="W25" s="174" t="s">
        <v>1222</v>
      </c>
      <c r="X25" s="219" t="s">
        <v>957</v>
      </c>
      <c r="Y25" s="159"/>
      <c r="Z25" s="159"/>
      <c r="AA25" s="84" t="s">
        <v>609</v>
      </c>
      <c r="AB25" s="71" t="s">
        <v>609</v>
      </c>
      <c r="AC25" s="71" t="s">
        <v>609</v>
      </c>
      <c r="AD25" s="174" t="s">
        <v>609</v>
      </c>
      <c r="AE25" s="84" t="s">
        <v>609</v>
      </c>
      <c r="AF25" s="84" t="s">
        <v>609</v>
      </c>
      <c r="AG25" s="84" t="s">
        <v>609</v>
      </c>
      <c r="AH25" s="49"/>
      <c r="AI25" s="143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285" t="str">
        <f>IF(BS_CONTROLE[[#This Row],[Local - Partida]]=0, "-", BS_CONTROLE[[#This Row],[Local - Partida]])</f>
        <v>TQIK73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TQI-TSP</v>
      </c>
      <c r="AN25" s="285" t="str">
        <f>IF(BS_CONTROLE[[#This Row],[SB]]=0, "-", BS_CONTROLE[[#This Row],[SB]])</f>
        <v>TQIK73</v>
      </c>
      <c r="AO25" s="286">
        <f>IF(BS_CONTROLE[[#This Row],[SUB]]=0, "-", BS_CONTROLE[[#This Row],[SUB]])</f>
        <v>74</v>
      </c>
      <c r="AP25" s="287">
        <f>IF(BS_CONTROLE[[#This Row],[KM - Inicio]]=0, "-", BS_CONTROLE[[#This Row],[KM - Inicio]])</f>
        <v>64.563999999999993</v>
      </c>
      <c r="AQ25" s="287">
        <f>IF(BS_CONTROLE[[#This Row],[KM - Fim]]=0, "-", BS_CONTROLE[[#This Row],[KM - Fim]])</f>
        <v>63.7</v>
      </c>
      <c r="AR25" s="39"/>
      <c r="AS25" s="39"/>
      <c r="AT25" s="39"/>
      <c r="AU25" s="39"/>
      <c r="AV25" s="39"/>
      <c r="AW25" s="39"/>
      <c r="AX25" s="39"/>
      <c r="AY25" s="320">
        <f t="shared" si="2"/>
        <v>0</v>
      </c>
      <c r="AZ25" s="14"/>
      <c r="BA25" s="72"/>
      <c r="BB25" s="10" t="str">
        <f>IFERROR(_xlfn.XLOOKUP(AI25, BS_ATIVIDADE[ATIVIDADE],BS_ATIVIDADE[UNIDADE] ), "*")</f>
        <v>Nº DE SOLDA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8" t="str">
        <f>IF(BS_CONTROLE[[#This Row],[Responsavel pelo boletim]]=0, "-", BS_CONTROLE[[#This Row],[Responsavel pelo boletim]])</f>
        <v>herbert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21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BASE_MAPA!$E$2:$E$359, BASE_MAPA!$J$2:$J$359),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5" t="str">
        <f>IF(BS_CONTROLE[[#This Row],[Local - Partida]]=0, "-", BS_CONTROLE[[#This Row],[Local - Partida]])</f>
        <v>-</v>
      </c>
      <c r="AL29" s="285" t="str">
        <f>IF(BS_CONTROLE[[#This Row],[Local - Encerramento]]=0, "-", BS_CONTROLE[[#This Row],[Local - Encerramento]])</f>
        <v>-</v>
      </c>
      <c r="AM29" s="285" t="str">
        <f>IF(BS_CONTROLE[[#This Row],[Entre - Estações]]=0, "-", BS_CONTROLE[[#This Row],[Entre - Estações]])</f>
        <v>-</v>
      </c>
      <c r="AN29" s="285" t="str">
        <f>IF(BS_CONTROLE[[#This Row],[SB]]=0, "-", BS_CONTROLE[[#This Row],[SB]])</f>
        <v>-</v>
      </c>
      <c r="AO29" s="286" t="str">
        <f>IF(BS_CONTROLE[[#This Row],[SUB]]=0, "-", BS_CONTROLE[[#This Row],[SUB]])</f>
        <v>-</v>
      </c>
      <c r="AP29" s="287" t="str">
        <f>IF(BS_CONTROLE[[#This Row],[KM - Inicio]]=0, "-", BS_CONTROLE[[#This Row],[KM - Inicio]])</f>
        <v>-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8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609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26:K400 J15:K18 J21:K21 J23:K23" name="Range1_8_1"/>
    <protectedRange sqref="O408:Q450 O26:Q400 O15:Q18 O21:Q21 O23:Q23" name="Range1_9_1"/>
    <protectedRange sqref="V408:Y450 Y6:Y12 X13:Y14 V26:Y400 V21:Y21 V15:Y18 Y19:Y20 Y23:Y25" name="Range1_11_1"/>
    <protectedRange sqref="Z408:AD450 Z6:Z15 Z26:AD400 Z21:AD21 Z16:AD18 Z23:Z25" name="Range1_12_1"/>
    <protectedRange sqref="BF6:BF552" name="Range1_18_1"/>
    <protectedRange sqref="J401:K407 J6:K13 J24:K25" name="Range1_8_1_1"/>
    <protectedRange sqref="O401:Q406 O6:Q11 O12 O24:Q25" name="Range1_9_1_1"/>
    <protectedRange sqref="O407:Q407 O13:Q13 P12:Q12" name="Range1_9_1_4"/>
    <protectedRange sqref="Y404 V401:Y403 V405:Y407 V6:X8 V10:X12 V13:W13 V23:X25" name="Range1_11_1_1"/>
    <protectedRange sqref="Z401:AD403 Z405:AD407 AA6:AD8 AA10:AD13 AA23:AD25" name="Range1_12_1_1"/>
    <protectedRange sqref="J14:K14" name="Range1_8_1_2"/>
    <protectedRange sqref="O14:Q14" name="Range1_9_1_2"/>
    <protectedRange sqref="V14:W14" name="Range1_11_1_2"/>
    <protectedRange sqref="AA14:AE14" name="Range1_1_7_35_1_3_6_1"/>
    <protectedRange sqref="AF14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78" priority="18650" operator="equal">
      <formula>"ERRO"</formula>
    </cfRule>
  </conditionalFormatting>
  <conditionalFormatting sqref="X4 Y475:Y550 Y408:Z474 Y1:Z18 Y21:Z21 Y23:Z400">
    <cfRule type="cellIs" dxfId="377" priority="18639" operator="equal">
      <formula>"OPORTUNIDADE"</formula>
    </cfRule>
  </conditionalFormatting>
  <conditionalFormatting sqref="AZ6:AZ522">
    <cfRule type="expression" dxfId="376" priority="18634">
      <formula>$BU6=1</formula>
    </cfRule>
  </conditionalFormatting>
  <conditionalFormatting sqref="BQ6:BQ599">
    <cfRule type="cellIs" dxfId="375" priority="18645" operator="equal">
      <formula>"Produção e Intervalo"</formula>
    </cfRule>
    <cfRule type="cellIs" dxfId="374" priority="18646" operator="equal">
      <formula>"Aderente"</formula>
    </cfRule>
    <cfRule type="cellIs" dxfId="373" priority="18647" operator="equal">
      <formula>"Intervalo"</formula>
    </cfRule>
    <cfRule type="cellIs" dxfId="372" priority="18648" operator="equal">
      <formula>"Produção"</formula>
    </cfRule>
    <cfRule type="cellIs" dxfId="371" priority="18649" operator="equal">
      <formula>"ERRO"</formula>
    </cfRule>
  </conditionalFormatting>
  <conditionalFormatting sqref="BR6:BS552">
    <cfRule type="cellIs" dxfId="370" priority="18627" operator="equal">
      <formula>"*"</formula>
    </cfRule>
    <cfRule type="cellIs" dxfId="369" priority="18628" operator="greaterThanOrEqual">
      <formula>1</formula>
    </cfRule>
    <cfRule type="cellIs" dxfId="368" priority="18629" operator="lessThan">
      <formula>1</formula>
    </cfRule>
  </conditionalFormatting>
  <conditionalFormatting sqref="X475:X522 Y475:Y550 Y408:Z474 Y6:Z18 Y21:Z21 Y23:Z400">
    <cfRule type="cellIs" dxfId="367" priority="18575" operator="equal">
      <formula>"NÃO"</formula>
    </cfRule>
    <cfRule type="cellIs" dxfId="366" priority="18576" operator="equal">
      <formula>"SIM"</formula>
    </cfRule>
  </conditionalFormatting>
  <conditionalFormatting sqref="X475:X522">
    <cfRule type="cellIs" dxfId="365" priority="18574" operator="equal">
      <formula>"OPORTUNIDADE"</formula>
    </cfRule>
  </conditionalFormatting>
  <conditionalFormatting sqref="Z475:Z522">
    <cfRule type="cellIs" dxfId="364" priority="18572" operator="equal">
      <formula>"NÃO"</formula>
    </cfRule>
    <cfRule type="cellIs" dxfId="363" priority="18573" operator="equal">
      <formula>"SIM"</formula>
    </cfRule>
  </conditionalFormatting>
  <conditionalFormatting sqref="Z475:Z522">
    <cfRule type="cellIs" dxfId="362" priority="18571" operator="equal">
      <formula>"OPORTUNIDADE"</formula>
    </cfRule>
  </conditionalFormatting>
  <conditionalFormatting sqref="Y1048575:Y1048576">
    <cfRule type="cellIs" dxfId="361" priority="18456" operator="equal">
      <formula>"OPORTUNIDADE"</formula>
    </cfRule>
  </conditionalFormatting>
  <conditionalFormatting sqref="Y1048575:Y1048576">
    <cfRule type="cellIs" dxfId="360" priority="18454" operator="equal">
      <formula>"NÃO"</formula>
    </cfRule>
    <cfRule type="cellIs" dxfId="359" priority="18455" operator="equal">
      <formula>"SIM"</formula>
    </cfRule>
  </conditionalFormatting>
  <conditionalFormatting sqref="Z523:Z548">
    <cfRule type="cellIs" dxfId="358" priority="18191" operator="equal">
      <formula>"OPORTUNIDADE"</formula>
    </cfRule>
  </conditionalFormatting>
  <conditionalFormatting sqref="Z523:Z548">
    <cfRule type="cellIs" dxfId="357" priority="18189" operator="equal">
      <formula>"NÃO"</formula>
    </cfRule>
    <cfRule type="cellIs" dxfId="356" priority="18190" operator="equal">
      <formula>"SIM"</formula>
    </cfRule>
  </conditionalFormatting>
  <conditionalFormatting sqref="X549">
    <cfRule type="cellIs" dxfId="355" priority="18177" operator="equal">
      <formula>"NÃO"</formula>
    </cfRule>
    <cfRule type="cellIs" dxfId="354" priority="18178" operator="equal">
      <formula>"SIM"</formula>
    </cfRule>
  </conditionalFormatting>
  <conditionalFormatting sqref="X549">
    <cfRule type="cellIs" dxfId="353" priority="18176" operator="equal">
      <formula>"OPORTUNIDADE"</formula>
    </cfRule>
  </conditionalFormatting>
  <conditionalFormatting sqref="Z549">
    <cfRule type="cellIs" dxfId="352" priority="18174" operator="equal">
      <formula>"NÃO"</formula>
    </cfRule>
    <cfRule type="cellIs" dxfId="351" priority="18175" operator="equal">
      <formula>"SIM"</formula>
    </cfRule>
  </conditionalFormatting>
  <conditionalFormatting sqref="Z549">
    <cfRule type="cellIs" dxfId="350" priority="18173" operator="equal">
      <formula>"OPORTUNIDADE"</formula>
    </cfRule>
  </conditionalFormatting>
  <conditionalFormatting sqref="BI549">
    <cfRule type="iconSet" priority="1818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183">
      <iconSet showValue="0">
        <cfvo type="percent" val="0"/>
        <cfvo type="num" val="1"/>
        <cfvo type="num" val="1" gte="0"/>
      </iconSet>
    </cfRule>
    <cfRule type="iconSet" priority="1818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18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49" priority="18793">
      <formula>$BU492=1</formula>
    </cfRule>
  </conditionalFormatting>
  <conditionalFormatting sqref="AZ525:AZ549">
    <cfRule type="expression" dxfId="348" priority="18953">
      <formula>$BU497=1</formula>
    </cfRule>
  </conditionalFormatting>
  <conditionalFormatting sqref="BI523:BI548">
    <cfRule type="iconSet" priority="1895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56">
      <iconSet showValue="0">
        <cfvo type="percent" val="0"/>
        <cfvo type="num" val="1"/>
        <cfvo type="num" val="1" gte="0"/>
      </iconSet>
    </cfRule>
    <cfRule type="iconSet" priority="1895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6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6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47" priority="13588" operator="equal">
      <formula>"*"</formula>
    </cfRule>
    <cfRule type="cellIs" dxfId="346" priority="13589" operator="greaterThanOrEqual">
      <formula>1</formula>
    </cfRule>
    <cfRule type="cellIs" dxfId="345" priority="13590" operator="lessThan">
      <formula>1</formula>
    </cfRule>
  </conditionalFormatting>
  <conditionalFormatting sqref="BI6:BI522">
    <cfRule type="iconSet" priority="1897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978">
      <iconSet showValue="0">
        <cfvo type="percent" val="0"/>
        <cfvo type="num" val="1"/>
        <cfvo type="num" val="1" gte="0"/>
      </iconSet>
    </cfRule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K6 BK11:BK14 BK16:BK599">
    <cfRule type="iconSet" priority="18996">
      <iconSet showValue="0">
        <cfvo type="percent" val="0"/>
        <cfvo type="num" val="1"/>
        <cfvo type="num" val="1" gte="0"/>
      </iconSet>
    </cfRule>
  </conditionalFormatting>
  <conditionalFormatting sqref="BP6:BP8 BP11:BP14 BP16:BP599"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44" priority="296" operator="equal">
      <formula>"OPORTUNIDADE"</formula>
    </cfRule>
  </conditionalFormatting>
  <conditionalFormatting sqref="Y401:Z407">
    <cfRule type="cellIs" dxfId="343" priority="294" operator="equal">
      <formula>"NÃO"</formula>
    </cfRule>
    <cfRule type="cellIs" dxfId="342" priority="295" operator="equal">
      <formula>"SIM"</formula>
    </cfRule>
  </conditionalFormatting>
  <conditionalFormatting sqref="Z404">
    <cfRule type="cellIs" dxfId="341" priority="293" operator="equal">
      <formula>"OPORTUNIDADE"</formula>
    </cfRule>
  </conditionalFormatting>
  <conditionalFormatting sqref="Z404">
    <cfRule type="cellIs" dxfId="340" priority="291" operator="equal">
      <formula>"NÃO"</formula>
    </cfRule>
    <cfRule type="cellIs" dxfId="339" priority="292" operator="equal">
      <formula>"SIM"</formula>
    </cfRule>
  </conditionalFormatting>
  <conditionalFormatting sqref="Z404">
    <cfRule type="cellIs" dxfId="338" priority="290" operator="equal">
      <formula>"OPORTUNIDADE"</formula>
    </cfRule>
  </conditionalFormatting>
  <conditionalFormatting sqref="Z404">
    <cfRule type="cellIs" dxfId="337" priority="288" operator="equal">
      <formula>"NÃO"</formula>
    </cfRule>
    <cfRule type="cellIs" dxfId="336" priority="289" operator="equal">
      <formula>"SIM"</formula>
    </cfRule>
  </conditionalFormatting>
  <conditionalFormatting sqref="Z404">
    <cfRule type="cellIs" dxfId="335" priority="287" operator="equal">
      <formula>"OPORTUNIDADE"</formula>
    </cfRule>
  </conditionalFormatting>
  <conditionalFormatting sqref="Z404">
    <cfRule type="cellIs" dxfId="334" priority="285" operator="equal">
      <formula>"NÃO"</formula>
    </cfRule>
    <cfRule type="cellIs" dxfId="333" priority="286" operator="equal">
      <formula>"SIM"</formula>
    </cfRule>
  </conditionalFormatting>
  <conditionalFormatting sqref="Z404">
    <cfRule type="cellIs" dxfId="332" priority="284" operator="equal">
      <formula>"OPORTUNIDADE"</formula>
    </cfRule>
  </conditionalFormatting>
  <conditionalFormatting sqref="Z404">
    <cfRule type="cellIs" dxfId="331" priority="282" operator="equal">
      <formula>"NÃO"</formula>
    </cfRule>
    <cfRule type="cellIs" dxfId="330" priority="283" operator="equal">
      <formula>"SIM"</formula>
    </cfRule>
  </conditionalFormatting>
  <conditionalFormatting sqref="Z404">
    <cfRule type="cellIs" dxfId="329" priority="281" operator="equal">
      <formula>"OPORTUNIDADE"</formula>
    </cfRule>
  </conditionalFormatting>
  <conditionalFormatting sqref="Z404">
    <cfRule type="cellIs" dxfId="328" priority="279" operator="equal">
      <formula>"NÃO"</formula>
    </cfRule>
    <cfRule type="cellIs" dxfId="327" priority="280" operator="equal">
      <formula>"SIM"</formula>
    </cfRule>
  </conditionalFormatting>
  <conditionalFormatting sqref="Z404">
    <cfRule type="cellIs" dxfId="326" priority="278" operator="equal">
      <formula>"OPORTUNIDADE"</formula>
    </cfRule>
  </conditionalFormatting>
  <conditionalFormatting sqref="Z404">
    <cfRule type="cellIs" dxfId="325" priority="276" operator="equal">
      <formula>"NÃO"</formula>
    </cfRule>
    <cfRule type="cellIs" dxfId="324" priority="277" operator="equal">
      <formula>"SIM"</formula>
    </cfRule>
  </conditionalFormatting>
  <conditionalFormatting sqref="Z404">
    <cfRule type="cellIs" dxfId="323" priority="275" operator="equal">
      <formula>"OPORTUNIDADE"</formula>
    </cfRule>
  </conditionalFormatting>
  <conditionalFormatting sqref="Z404">
    <cfRule type="cellIs" dxfId="322" priority="273" operator="equal">
      <formula>"NÃO"</formula>
    </cfRule>
    <cfRule type="cellIs" dxfId="321" priority="274" operator="equal">
      <formula>"SIM"</formula>
    </cfRule>
  </conditionalFormatting>
  <conditionalFormatting sqref="Z404">
    <cfRule type="cellIs" dxfId="320" priority="272" operator="equal">
      <formula>"OPORTUNIDADE"</formula>
    </cfRule>
  </conditionalFormatting>
  <conditionalFormatting sqref="Z404">
    <cfRule type="cellIs" dxfId="319" priority="270" operator="equal">
      <formula>"NÃO"</formula>
    </cfRule>
    <cfRule type="cellIs" dxfId="318" priority="271" operator="equal">
      <formula>"SIM"</formula>
    </cfRule>
  </conditionalFormatting>
  <conditionalFormatting sqref="Z404">
    <cfRule type="cellIs" dxfId="317" priority="269" operator="equal">
      <formula>"OPORTUNIDADE"</formula>
    </cfRule>
  </conditionalFormatting>
  <conditionalFormatting sqref="Z404">
    <cfRule type="cellIs" dxfId="316" priority="267" operator="equal">
      <formula>"NÃO"</formula>
    </cfRule>
    <cfRule type="cellIs" dxfId="315" priority="268" operator="equal">
      <formula>"SIM"</formula>
    </cfRule>
  </conditionalFormatting>
  <conditionalFormatting sqref="Z404">
    <cfRule type="cellIs" dxfId="314" priority="266" operator="equal">
      <formula>"OPORTUNIDADE"</formula>
    </cfRule>
  </conditionalFormatting>
  <conditionalFormatting sqref="Z404">
    <cfRule type="cellIs" dxfId="313" priority="264" operator="equal">
      <formula>"NÃO"</formula>
    </cfRule>
    <cfRule type="cellIs" dxfId="312" priority="265" operator="equal">
      <formula>"SIM"</formula>
    </cfRule>
  </conditionalFormatting>
  <conditionalFormatting sqref="Z404">
    <cfRule type="cellIs" dxfId="311" priority="263" operator="equal">
      <formula>"OPORTUNIDADE"</formula>
    </cfRule>
  </conditionalFormatting>
  <conditionalFormatting sqref="Z404">
    <cfRule type="cellIs" dxfId="310" priority="261" operator="equal">
      <formula>"NÃO"</formula>
    </cfRule>
    <cfRule type="cellIs" dxfId="309" priority="262" operator="equal">
      <formula>"SIM"</formula>
    </cfRule>
  </conditionalFormatting>
  <conditionalFormatting sqref="Z404">
    <cfRule type="cellIs" dxfId="308" priority="260" operator="equal">
      <formula>"OPORTUNIDADE"</formula>
    </cfRule>
  </conditionalFormatting>
  <conditionalFormatting sqref="Z404">
    <cfRule type="cellIs" dxfId="307" priority="258" operator="equal">
      <formula>"NÃO"</formula>
    </cfRule>
    <cfRule type="cellIs" dxfId="306" priority="259" operator="equal">
      <formula>"SIM"</formula>
    </cfRule>
  </conditionalFormatting>
  <conditionalFormatting sqref="Z404">
    <cfRule type="cellIs" dxfId="305" priority="257" operator="equal">
      <formula>"OPORTUNIDADE"</formula>
    </cfRule>
  </conditionalFormatting>
  <conditionalFormatting sqref="Z404">
    <cfRule type="cellIs" dxfId="304" priority="255" operator="equal">
      <formula>"NÃO"</formula>
    </cfRule>
    <cfRule type="cellIs" dxfId="303" priority="256" operator="equal">
      <formula>"SIM"</formula>
    </cfRule>
  </conditionalFormatting>
  <conditionalFormatting sqref="Z404">
    <cfRule type="cellIs" dxfId="302" priority="254" operator="equal">
      <formula>"OPORTUNIDADE"</formula>
    </cfRule>
  </conditionalFormatting>
  <conditionalFormatting sqref="Z404">
    <cfRule type="cellIs" dxfId="301" priority="252" operator="equal">
      <formula>"NÃO"</formula>
    </cfRule>
    <cfRule type="cellIs" dxfId="300" priority="253" operator="equal">
      <formula>"SIM"</formula>
    </cfRule>
  </conditionalFormatting>
  <conditionalFormatting sqref="Z404">
    <cfRule type="cellIs" dxfId="299" priority="251" operator="equal">
      <formula>"OPORTUNIDADE"</formula>
    </cfRule>
  </conditionalFormatting>
  <conditionalFormatting sqref="Z404">
    <cfRule type="cellIs" dxfId="298" priority="249" operator="equal">
      <formula>"NÃO"</formula>
    </cfRule>
    <cfRule type="cellIs" dxfId="297" priority="250" operator="equal">
      <formula>"SIM"</formula>
    </cfRule>
  </conditionalFormatting>
  <conditionalFormatting sqref="Z404">
    <cfRule type="cellIs" dxfId="296" priority="248" operator="equal">
      <formula>"OPORTUNIDADE"</formula>
    </cfRule>
  </conditionalFormatting>
  <conditionalFormatting sqref="Z404">
    <cfRule type="cellIs" dxfId="295" priority="246" operator="equal">
      <formula>"NÃO"</formula>
    </cfRule>
    <cfRule type="cellIs" dxfId="294" priority="247" operator="equal">
      <formula>"SIM"</formula>
    </cfRule>
  </conditionalFormatting>
  <conditionalFormatting sqref="Z404">
    <cfRule type="cellIs" dxfId="293" priority="245" operator="equal">
      <formula>"OPORTUNIDADE"</formula>
    </cfRule>
  </conditionalFormatting>
  <conditionalFormatting sqref="Z404">
    <cfRule type="cellIs" dxfId="292" priority="243" operator="equal">
      <formula>"NÃO"</formula>
    </cfRule>
    <cfRule type="cellIs" dxfId="291" priority="244" operator="equal">
      <formula>"SIM"</formula>
    </cfRule>
  </conditionalFormatting>
  <conditionalFormatting sqref="Z404">
    <cfRule type="cellIs" dxfId="290" priority="242" operator="equal">
      <formula>"OPORTUNIDADE"</formula>
    </cfRule>
  </conditionalFormatting>
  <conditionalFormatting sqref="Z404">
    <cfRule type="cellIs" dxfId="289" priority="240" operator="equal">
      <formula>"NÃO"</formula>
    </cfRule>
    <cfRule type="cellIs" dxfId="288" priority="241" operator="equal">
      <formula>"SIM"</formula>
    </cfRule>
  </conditionalFormatting>
  <conditionalFormatting sqref="Z404">
    <cfRule type="cellIs" dxfId="287" priority="239" operator="equal">
      <formula>"OPORTUNIDADE"</formula>
    </cfRule>
  </conditionalFormatting>
  <conditionalFormatting sqref="Z404">
    <cfRule type="cellIs" dxfId="286" priority="237" operator="equal">
      <formula>"NÃO"</formula>
    </cfRule>
    <cfRule type="cellIs" dxfId="285" priority="238" operator="equal">
      <formula>"SIM"</formula>
    </cfRule>
  </conditionalFormatting>
  <conditionalFormatting sqref="Z404">
    <cfRule type="cellIs" dxfId="284" priority="236" operator="equal">
      <formula>"OPORTUNIDADE"</formula>
    </cfRule>
  </conditionalFormatting>
  <conditionalFormatting sqref="Z404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Z404">
    <cfRule type="cellIs" dxfId="281" priority="233" operator="equal">
      <formula>"OPORTUNIDADE"</formula>
    </cfRule>
  </conditionalFormatting>
  <conditionalFormatting sqref="Z404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Z404">
    <cfRule type="cellIs" dxfId="278" priority="230" operator="equal">
      <formula>"OPORTUNIDADE"</formula>
    </cfRule>
  </conditionalFormatting>
  <conditionalFormatting sqref="Z404">
    <cfRule type="cellIs" dxfId="277" priority="228" operator="equal">
      <formula>"NÃO"</formula>
    </cfRule>
    <cfRule type="cellIs" dxfId="276" priority="229" operator="equal">
      <formula>"SIM"</formula>
    </cfRule>
  </conditionalFormatting>
  <conditionalFormatting sqref="Z404">
    <cfRule type="cellIs" dxfId="275" priority="227" operator="equal">
      <formula>"OPORTUNIDADE"</formula>
    </cfRule>
  </conditionalFormatting>
  <conditionalFormatting sqref="Z404">
    <cfRule type="cellIs" dxfId="274" priority="225" operator="equal">
      <formula>"NÃO"</formula>
    </cfRule>
    <cfRule type="cellIs" dxfId="273" priority="226" operator="equal">
      <formula>"SIM"</formula>
    </cfRule>
  </conditionalFormatting>
  <conditionalFormatting sqref="Z404">
    <cfRule type="cellIs" dxfId="272" priority="224" operator="equal">
      <formula>"OPORTUNIDADE"</formula>
    </cfRule>
  </conditionalFormatting>
  <conditionalFormatting sqref="Z404">
    <cfRule type="cellIs" dxfId="271" priority="222" operator="equal">
      <formula>"NÃO"</formula>
    </cfRule>
    <cfRule type="cellIs" dxfId="270" priority="223" operator="equal">
      <formula>"SIM"</formula>
    </cfRule>
  </conditionalFormatting>
  <conditionalFormatting sqref="Y404">
    <cfRule type="cellIs" dxfId="269" priority="221" operator="equal">
      <formula>"OPORTUNIDADE"</formula>
    </cfRule>
  </conditionalFormatting>
  <conditionalFormatting sqref="Y404">
    <cfRule type="cellIs" dxfId="268" priority="219" operator="equal">
      <formula>"NÃO"</formula>
    </cfRule>
    <cfRule type="cellIs" dxfId="267" priority="220" operator="equal">
      <formula>"SIM"</formula>
    </cfRule>
  </conditionalFormatting>
  <conditionalFormatting sqref="Y404">
    <cfRule type="cellIs" dxfId="266" priority="218" operator="equal">
      <formula>"OPORTUNIDADE"</formula>
    </cfRule>
  </conditionalFormatting>
  <conditionalFormatting sqref="Y404">
    <cfRule type="cellIs" dxfId="265" priority="216" operator="equal">
      <formula>"NÃO"</formula>
    </cfRule>
    <cfRule type="cellIs" dxfId="264" priority="217" operator="equal">
      <formula>"SIM"</formula>
    </cfRule>
  </conditionalFormatting>
  <conditionalFormatting sqref="Y404">
    <cfRule type="cellIs" dxfId="263" priority="215" operator="equal">
      <formula>"OPORTUNIDADE"</formula>
    </cfRule>
  </conditionalFormatting>
  <conditionalFormatting sqref="Y404">
    <cfRule type="cellIs" dxfId="262" priority="213" operator="equal">
      <formula>"NÃO"</formula>
    </cfRule>
    <cfRule type="cellIs" dxfId="261" priority="214" operator="equal">
      <formula>"SIM"</formula>
    </cfRule>
  </conditionalFormatting>
  <conditionalFormatting sqref="Y404">
    <cfRule type="cellIs" dxfId="260" priority="212" operator="equal">
      <formula>"OPORTUNIDADE"</formula>
    </cfRule>
  </conditionalFormatting>
  <conditionalFormatting sqref="Y404">
    <cfRule type="cellIs" dxfId="259" priority="210" operator="equal">
      <formula>"NÃO"</formula>
    </cfRule>
    <cfRule type="cellIs" dxfId="258" priority="211" operator="equal">
      <formula>"SIM"</formula>
    </cfRule>
  </conditionalFormatting>
  <conditionalFormatting sqref="Y404">
    <cfRule type="cellIs" dxfId="257" priority="209" operator="equal">
      <formula>"OPORTUNIDADE"</formula>
    </cfRule>
  </conditionalFormatting>
  <conditionalFormatting sqref="Y404">
    <cfRule type="cellIs" dxfId="256" priority="207" operator="equal">
      <formula>"NÃO"</formula>
    </cfRule>
    <cfRule type="cellIs" dxfId="255" priority="208" operator="equal">
      <formula>"SIM"</formula>
    </cfRule>
  </conditionalFormatting>
  <conditionalFormatting sqref="Y404">
    <cfRule type="cellIs" dxfId="254" priority="206" operator="equal">
      <formula>"OPORTUNIDADE"</formula>
    </cfRule>
  </conditionalFormatting>
  <conditionalFormatting sqref="Y404">
    <cfRule type="cellIs" dxfId="253" priority="204" operator="equal">
      <formula>"NÃO"</formula>
    </cfRule>
    <cfRule type="cellIs" dxfId="252" priority="205" operator="equal">
      <formula>"SIM"</formula>
    </cfRule>
  </conditionalFormatting>
  <conditionalFormatting sqref="Y404">
    <cfRule type="cellIs" dxfId="251" priority="203" operator="equal">
      <formula>"OPORTUNIDADE"</formula>
    </cfRule>
  </conditionalFormatting>
  <conditionalFormatting sqref="Y404">
    <cfRule type="cellIs" dxfId="250" priority="201" operator="equal">
      <formula>"NÃO"</formula>
    </cfRule>
    <cfRule type="cellIs" dxfId="249" priority="202" operator="equal">
      <formula>"SIM"</formula>
    </cfRule>
  </conditionalFormatting>
  <conditionalFormatting sqref="Y404">
    <cfRule type="cellIs" dxfId="248" priority="200" operator="equal">
      <formula>"OPORTUNIDADE"</formula>
    </cfRule>
  </conditionalFormatting>
  <conditionalFormatting sqref="Y404">
    <cfRule type="cellIs" dxfId="247" priority="198" operator="equal">
      <formula>"NÃO"</formula>
    </cfRule>
    <cfRule type="cellIs" dxfId="246" priority="199" operator="equal">
      <formula>"SIM"</formula>
    </cfRule>
  </conditionalFormatting>
  <conditionalFormatting sqref="Y404">
    <cfRule type="cellIs" dxfId="245" priority="197" operator="equal">
      <formula>"OPORTUNIDADE"</formula>
    </cfRule>
  </conditionalFormatting>
  <conditionalFormatting sqref="Y404">
    <cfRule type="cellIs" dxfId="244" priority="195" operator="equal">
      <formula>"NÃO"</formula>
    </cfRule>
    <cfRule type="cellIs" dxfId="243" priority="196" operator="equal">
      <formula>"SIM"</formula>
    </cfRule>
  </conditionalFormatting>
  <conditionalFormatting sqref="Y404">
    <cfRule type="cellIs" dxfId="242" priority="194" operator="equal">
      <formula>"OPORTUNIDADE"</formula>
    </cfRule>
  </conditionalFormatting>
  <conditionalFormatting sqref="Y404">
    <cfRule type="cellIs" dxfId="241" priority="192" operator="equal">
      <formula>"NÃO"</formula>
    </cfRule>
    <cfRule type="cellIs" dxfId="240" priority="193" operator="equal">
      <formula>"SIM"</formula>
    </cfRule>
  </conditionalFormatting>
  <conditionalFormatting sqref="Y404">
    <cfRule type="cellIs" dxfId="239" priority="191" operator="equal">
      <formula>"OPORTUNIDADE"</formula>
    </cfRule>
  </conditionalFormatting>
  <conditionalFormatting sqref="Y404">
    <cfRule type="cellIs" dxfId="238" priority="189" operator="equal">
      <formula>"NÃO"</formula>
    </cfRule>
    <cfRule type="cellIs" dxfId="237" priority="190" operator="equal">
      <formula>"SIM"</formula>
    </cfRule>
  </conditionalFormatting>
  <conditionalFormatting sqref="Y404">
    <cfRule type="cellIs" dxfId="236" priority="188" operator="equal">
      <formula>"OPORTUNIDADE"</formula>
    </cfRule>
  </conditionalFormatting>
  <conditionalFormatting sqref="Y404">
    <cfRule type="cellIs" dxfId="235" priority="186" operator="equal">
      <formula>"NÃO"</formula>
    </cfRule>
    <cfRule type="cellIs" dxfId="234" priority="187" operator="equal">
      <formula>"SIM"</formula>
    </cfRule>
  </conditionalFormatting>
  <conditionalFormatting sqref="Y404">
    <cfRule type="cellIs" dxfId="233" priority="185" operator="equal">
      <formula>"OPORTUNIDADE"</formula>
    </cfRule>
  </conditionalFormatting>
  <conditionalFormatting sqref="Y404">
    <cfRule type="cellIs" dxfId="232" priority="183" operator="equal">
      <formula>"NÃO"</formula>
    </cfRule>
    <cfRule type="cellIs" dxfId="231" priority="184" operator="equal">
      <formula>"SIM"</formula>
    </cfRule>
  </conditionalFormatting>
  <conditionalFormatting sqref="Y404">
    <cfRule type="cellIs" dxfId="230" priority="182" operator="equal">
      <formula>"OPORTUNIDADE"</formula>
    </cfRule>
  </conditionalFormatting>
  <conditionalFormatting sqref="Y404">
    <cfRule type="cellIs" dxfId="229" priority="180" operator="equal">
      <formula>"NÃO"</formula>
    </cfRule>
    <cfRule type="cellIs" dxfId="228" priority="181" operator="equal">
      <formula>"SIM"</formula>
    </cfRule>
  </conditionalFormatting>
  <conditionalFormatting sqref="Y404">
    <cfRule type="cellIs" dxfId="227" priority="179" operator="equal">
      <formula>"OPORTUNIDADE"</formula>
    </cfRule>
  </conditionalFormatting>
  <conditionalFormatting sqref="Y404">
    <cfRule type="cellIs" dxfId="226" priority="177" operator="equal">
      <formula>"NÃO"</formula>
    </cfRule>
    <cfRule type="cellIs" dxfId="225" priority="178" operator="equal">
      <formula>"SIM"</formula>
    </cfRule>
  </conditionalFormatting>
  <conditionalFormatting sqref="Y404">
    <cfRule type="cellIs" dxfId="224" priority="176" operator="equal">
      <formula>"OPORTUNIDADE"</formula>
    </cfRule>
  </conditionalFormatting>
  <conditionalFormatting sqref="Y404">
    <cfRule type="cellIs" dxfId="223" priority="174" operator="equal">
      <formula>"NÃO"</formula>
    </cfRule>
    <cfRule type="cellIs" dxfId="222" priority="175" operator="equal">
      <formula>"SIM"</formula>
    </cfRule>
  </conditionalFormatting>
  <conditionalFormatting sqref="Y404">
    <cfRule type="cellIs" dxfId="221" priority="173" operator="equal">
      <formula>"OPORTUNIDADE"</formula>
    </cfRule>
  </conditionalFormatting>
  <conditionalFormatting sqref="Y404">
    <cfRule type="cellIs" dxfId="220" priority="171" operator="equal">
      <formula>"NÃO"</formula>
    </cfRule>
    <cfRule type="cellIs" dxfId="219" priority="172" operator="equal">
      <formula>"SIM"</formula>
    </cfRule>
  </conditionalFormatting>
  <conditionalFormatting sqref="Y404">
    <cfRule type="cellIs" dxfId="218" priority="170" operator="equal">
      <formula>"OPORTUNIDADE"</formula>
    </cfRule>
  </conditionalFormatting>
  <conditionalFormatting sqref="Y404">
    <cfRule type="cellIs" dxfId="217" priority="168" operator="equal">
      <formula>"NÃO"</formula>
    </cfRule>
    <cfRule type="cellIs" dxfId="216" priority="169" operator="equal">
      <formula>"SIM"</formula>
    </cfRule>
  </conditionalFormatting>
  <conditionalFormatting sqref="Y404">
    <cfRule type="cellIs" dxfId="215" priority="167" operator="equal">
      <formula>"OPORTUNIDADE"</formula>
    </cfRule>
  </conditionalFormatting>
  <conditionalFormatting sqref="Y404">
    <cfRule type="cellIs" dxfId="214" priority="165" operator="equal">
      <formula>"NÃO"</formula>
    </cfRule>
    <cfRule type="cellIs" dxfId="213" priority="166" operator="equal">
      <formula>"SIM"</formula>
    </cfRule>
  </conditionalFormatting>
  <conditionalFormatting sqref="Y404">
    <cfRule type="cellIs" dxfId="212" priority="164" operator="equal">
      <formula>"OPORTUNIDADE"</formula>
    </cfRule>
  </conditionalFormatting>
  <conditionalFormatting sqref="Y404">
    <cfRule type="cellIs" dxfId="211" priority="162" operator="equal">
      <formula>"NÃO"</formula>
    </cfRule>
    <cfRule type="cellIs" dxfId="210" priority="163" operator="equal">
      <formula>"SIM"</formula>
    </cfRule>
  </conditionalFormatting>
  <conditionalFormatting sqref="Y404">
    <cfRule type="cellIs" dxfId="209" priority="161" operator="equal">
      <formula>"OPORTUNIDADE"</formula>
    </cfRule>
  </conditionalFormatting>
  <conditionalFormatting sqref="Y404">
    <cfRule type="cellIs" dxfId="208" priority="159" operator="equal">
      <formula>"NÃO"</formula>
    </cfRule>
    <cfRule type="cellIs" dxfId="207" priority="160" operator="equal">
      <formula>"SIM"</formula>
    </cfRule>
  </conditionalFormatting>
  <conditionalFormatting sqref="Y404">
    <cfRule type="cellIs" dxfId="206" priority="158" operator="equal">
      <formula>"OPORTUNIDADE"</formula>
    </cfRule>
  </conditionalFormatting>
  <conditionalFormatting sqref="Y404">
    <cfRule type="cellIs" dxfId="205" priority="156" operator="equal">
      <formula>"NÃO"</formula>
    </cfRule>
    <cfRule type="cellIs" dxfId="204" priority="157" operator="equal">
      <formula>"SIM"</formula>
    </cfRule>
  </conditionalFormatting>
  <conditionalFormatting sqref="Y404">
    <cfRule type="cellIs" dxfId="203" priority="155" operator="equal">
      <formula>"OPORTUNIDADE"</formula>
    </cfRule>
  </conditionalFormatting>
  <conditionalFormatting sqref="Y404">
    <cfRule type="cellIs" dxfId="202" priority="153" operator="equal">
      <formula>"NÃO"</formula>
    </cfRule>
    <cfRule type="cellIs" dxfId="201" priority="154" operator="equal">
      <formula>"SIM"</formula>
    </cfRule>
  </conditionalFormatting>
  <conditionalFormatting sqref="Y404">
    <cfRule type="cellIs" dxfId="200" priority="152" operator="equal">
      <formula>"OPORTUNIDADE"</formula>
    </cfRule>
  </conditionalFormatting>
  <conditionalFormatting sqref="Y404">
    <cfRule type="cellIs" dxfId="199" priority="150" operator="equal">
      <formula>"NÃO"</formula>
    </cfRule>
    <cfRule type="cellIs" dxfId="198" priority="151" operator="equal">
      <formula>"SIM"</formula>
    </cfRule>
  </conditionalFormatting>
  <conditionalFormatting sqref="Y404">
    <cfRule type="cellIs" dxfId="197" priority="149" operator="equal">
      <formula>"OPORTUNIDADE"</formula>
    </cfRule>
  </conditionalFormatting>
  <conditionalFormatting sqref="Y404">
    <cfRule type="cellIs" dxfId="196" priority="147" operator="equal">
      <formula>"NÃO"</formula>
    </cfRule>
    <cfRule type="cellIs" dxfId="195" priority="148" operator="equal">
      <formula>"SIM"</formula>
    </cfRule>
  </conditionalFormatting>
  <conditionalFormatting sqref="Y404">
    <cfRule type="cellIs" dxfId="194" priority="146" operator="equal">
      <formula>"OPORTUNIDADE"</formula>
    </cfRule>
  </conditionalFormatting>
  <conditionalFormatting sqref="Y404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Y404">
    <cfRule type="cellIs" dxfId="191" priority="143" operator="equal">
      <formula>"OPORTUNIDADE"</formula>
    </cfRule>
  </conditionalFormatting>
  <conditionalFormatting sqref="Y404">
    <cfRule type="cellIs" dxfId="190" priority="141" operator="equal">
      <formula>"NÃO"</formula>
    </cfRule>
    <cfRule type="cellIs" dxfId="189" priority="142" operator="equal">
      <formula>"SIM"</formula>
    </cfRule>
  </conditionalFormatting>
  <conditionalFormatting sqref="Y404">
    <cfRule type="cellIs" dxfId="188" priority="140" operator="equal">
      <formula>"OPORTUNIDADE"</formula>
    </cfRule>
  </conditionalFormatting>
  <conditionalFormatting sqref="Y404">
    <cfRule type="cellIs" dxfId="187" priority="138" operator="equal">
      <formula>"NÃO"</formula>
    </cfRule>
    <cfRule type="cellIs" dxfId="186" priority="139" operator="equal">
      <formula>"SIM"</formula>
    </cfRule>
  </conditionalFormatting>
  <conditionalFormatting sqref="Y404">
    <cfRule type="cellIs" dxfId="185" priority="137" operator="equal">
      <formula>"OPORTUNIDADE"</formula>
    </cfRule>
  </conditionalFormatting>
  <conditionalFormatting sqref="Y404">
    <cfRule type="cellIs" dxfId="184" priority="135" operator="equal">
      <formula>"NÃO"</formula>
    </cfRule>
    <cfRule type="cellIs" dxfId="183" priority="136" operator="equal">
      <formula>"SIM"</formula>
    </cfRule>
  </conditionalFormatting>
  <conditionalFormatting sqref="Y404">
    <cfRule type="cellIs" dxfId="182" priority="134" operator="equal">
      <formula>"OPORTUNIDADE"</formula>
    </cfRule>
  </conditionalFormatting>
  <conditionalFormatting sqref="Y404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Y404">
    <cfRule type="cellIs" dxfId="179" priority="131" operator="equal">
      <formula>"OPORTUNIDADE"</formula>
    </cfRule>
  </conditionalFormatting>
  <conditionalFormatting sqref="Y404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Y404">
    <cfRule type="cellIs" dxfId="176" priority="128" operator="equal">
      <formula>"OPORTUNIDADE"</formula>
    </cfRule>
  </conditionalFormatting>
  <conditionalFormatting sqref="Y404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Y404">
    <cfRule type="cellIs" dxfId="173" priority="125" operator="equal">
      <formula>"OPORTUNIDADE"</formula>
    </cfRule>
  </conditionalFormatting>
  <conditionalFormatting sqref="Y404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Y407">
    <cfRule type="cellIs" dxfId="170" priority="122" operator="equal">
      <formula>"OPORTUNIDADE"</formula>
    </cfRule>
  </conditionalFormatting>
  <conditionalFormatting sqref="Y407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Z407">
    <cfRule type="cellIs" dxfId="167" priority="119" operator="equal">
      <formula>"OPORTUNIDADE"</formula>
    </cfRule>
  </conditionalFormatting>
  <conditionalFormatting sqref="Z407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407">
    <cfRule type="cellIs" dxfId="164" priority="116" operator="equal">
      <formula>"OPORTUNIDADE"</formula>
    </cfRule>
  </conditionalFormatting>
  <conditionalFormatting sqref="Z407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407">
    <cfRule type="cellIs" dxfId="161" priority="113" operator="equal">
      <formula>"OPORTUNIDADE"</formula>
    </cfRule>
  </conditionalFormatting>
  <conditionalFormatting sqref="Z407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407">
    <cfRule type="cellIs" dxfId="158" priority="110" operator="equal">
      <formula>"OPORTUNIDADE"</formula>
    </cfRule>
  </conditionalFormatting>
  <conditionalFormatting sqref="Z407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407">
    <cfRule type="cellIs" dxfId="155" priority="107" operator="equal">
      <formula>"OPORTUNIDADE"</formula>
    </cfRule>
  </conditionalFormatting>
  <conditionalFormatting sqref="Z407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2" priority="100" operator="equal">
      <formula>"OPORTUNIDADE"</formula>
    </cfRule>
  </conditionalFormatting>
  <conditionalFormatting sqref="Z2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0">
    <cfRule type="cellIs" dxfId="149" priority="97" operator="equal">
      <formula>"OPORTUNIDADE"</formula>
    </cfRule>
  </conditionalFormatting>
  <conditionalFormatting sqref="Y20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Z19">
    <cfRule type="cellIs" dxfId="146" priority="94" operator="equal">
      <formula>"OPORTUNIDADE"</formula>
    </cfRule>
  </conditionalFormatting>
  <conditionalFormatting sqref="Z19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Z19">
    <cfRule type="cellIs" dxfId="143" priority="76" operator="equal">
      <formula>"OPORTUNIDADE"</formula>
    </cfRule>
  </conditionalFormatting>
  <conditionalFormatting sqref="Z19">
    <cfRule type="cellIs" dxfId="142" priority="74" operator="equal">
      <formula>"NÃO"</formula>
    </cfRule>
    <cfRule type="cellIs" dxfId="141" priority="75" operator="equal">
      <formula>"SIM"</formula>
    </cfRule>
  </conditionalFormatting>
  <conditionalFormatting sqref="Z19">
    <cfRule type="cellIs" dxfId="140" priority="73" operator="equal">
      <formula>"OPORTUNIDADE"</formula>
    </cfRule>
  </conditionalFormatting>
  <conditionalFormatting sqref="Z19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Z19">
    <cfRule type="cellIs" dxfId="137" priority="70" operator="equal">
      <formula>"OPORTUNIDADE"</formula>
    </cfRule>
  </conditionalFormatting>
  <conditionalFormatting sqref="Z19">
    <cfRule type="cellIs" dxfId="136" priority="68" operator="equal">
      <formula>"NÃO"</formula>
    </cfRule>
    <cfRule type="cellIs" dxfId="135" priority="69" operator="equal">
      <formula>"SIM"</formula>
    </cfRule>
  </conditionalFormatting>
  <conditionalFormatting sqref="Z19">
    <cfRule type="cellIs" dxfId="134" priority="67" operator="equal">
      <formula>"OPORTUNIDADE"</formula>
    </cfRule>
  </conditionalFormatting>
  <conditionalFormatting sqref="Z19">
    <cfRule type="cellIs" dxfId="133" priority="65" operator="equal">
      <formula>"NÃO"</formula>
    </cfRule>
    <cfRule type="cellIs" dxfId="132" priority="66" operator="equal">
      <formula>"SIM"</formula>
    </cfRule>
  </conditionalFormatting>
  <conditionalFormatting sqref="Z19">
    <cfRule type="cellIs" dxfId="131" priority="64" operator="equal">
      <formula>"OPORTUNIDADE"</formula>
    </cfRule>
  </conditionalFormatting>
  <conditionalFormatting sqref="Z19">
    <cfRule type="cellIs" dxfId="130" priority="62" operator="equal">
      <formula>"NÃO"</formula>
    </cfRule>
    <cfRule type="cellIs" dxfId="129" priority="63" operator="equal">
      <formula>"SIM"</formula>
    </cfRule>
  </conditionalFormatting>
  <conditionalFormatting sqref="Z19">
    <cfRule type="cellIs" dxfId="128" priority="61" operator="equal">
      <formula>"OPORTUNIDADE"</formula>
    </cfRule>
  </conditionalFormatting>
  <conditionalFormatting sqref="Z19">
    <cfRule type="cellIs" dxfId="127" priority="59" operator="equal">
      <formula>"NÃO"</formula>
    </cfRule>
    <cfRule type="cellIs" dxfId="126" priority="60" operator="equal">
      <formula>"SIM"</formula>
    </cfRule>
  </conditionalFormatting>
  <conditionalFormatting sqref="Z19">
    <cfRule type="cellIs" dxfId="125" priority="58" operator="equal">
      <formula>"OPORTUNIDADE"</formula>
    </cfRule>
  </conditionalFormatting>
  <conditionalFormatting sqref="Z19">
    <cfRule type="cellIs" dxfId="124" priority="56" operator="equal">
      <formula>"NÃO"</formula>
    </cfRule>
    <cfRule type="cellIs" dxfId="123" priority="57" operator="equal">
      <formula>"SIM"</formula>
    </cfRule>
  </conditionalFormatting>
  <conditionalFormatting sqref="Z19">
    <cfRule type="cellIs" dxfId="122" priority="55" operator="equal">
      <formula>"OPORTUNIDADE"</formula>
    </cfRule>
  </conditionalFormatting>
  <conditionalFormatting sqref="Z19">
    <cfRule type="cellIs" dxfId="121" priority="53" operator="equal">
      <formula>"NÃO"</formula>
    </cfRule>
    <cfRule type="cellIs" dxfId="120" priority="54" operator="equal">
      <formula>"SIM"</formula>
    </cfRule>
  </conditionalFormatting>
  <conditionalFormatting sqref="Z19">
    <cfRule type="cellIs" dxfId="119" priority="52" operator="equal">
      <formula>"OPORTUNIDADE"</formula>
    </cfRule>
  </conditionalFormatting>
  <conditionalFormatting sqref="Z19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19">
    <cfRule type="cellIs" dxfId="116" priority="46" operator="equal">
      <formula>"OPORTUNIDADE"</formula>
    </cfRule>
  </conditionalFormatting>
  <conditionalFormatting sqref="Z19">
    <cfRule type="cellIs" dxfId="115" priority="44" operator="equal">
      <formula>"NÃO"</formula>
    </cfRule>
    <cfRule type="cellIs" dxfId="114" priority="45" operator="equal">
      <formula>"SIM"</formula>
    </cfRule>
  </conditionalFormatting>
  <conditionalFormatting sqref="Z19">
    <cfRule type="cellIs" dxfId="113" priority="43" operator="equal">
      <formula>"OPORTUNIDADE"</formula>
    </cfRule>
  </conditionalFormatting>
  <conditionalFormatting sqref="Z19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Y19">
    <cfRule type="cellIs" dxfId="110" priority="10" operator="equal">
      <formula>"OPORTUNIDADE"</formula>
    </cfRule>
  </conditionalFormatting>
  <conditionalFormatting sqref="Y19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22:Z22">
    <cfRule type="cellIs" dxfId="107" priority="7" operator="equal">
      <formula>"OPORTUNIDADE"</formula>
    </cfRule>
  </conditionalFormatting>
  <conditionalFormatting sqref="Y22:Z22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1262</v>
      </c>
      <c r="D5" s="352"/>
      <c r="E5" s="352"/>
      <c r="F5" s="352"/>
      <c r="G5" s="352"/>
      <c r="H5" s="352"/>
      <c r="I5" s="352"/>
      <c r="J5" s="353"/>
      <c r="K5" s="354" t="s">
        <v>1263</v>
      </c>
      <c r="L5" s="355"/>
      <c r="M5" s="355"/>
      <c r="N5" s="355"/>
      <c r="O5" s="356" t="s">
        <v>1264</v>
      </c>
      <c r="P5" s="357"/>
      <c r="Q5" s="358"/>
    </row>
    <row r="6" spans="1:17" s="94" customFormat="1" ht="15.75" customHeight="1">
      <c r="A6" s="88" t="s">
        <v>1265</v>
      </c>
      <c r="B6" s="95" t="s">
        <v>1266</v>
      </c>
      <c r="C6" s="96" t="s">
        <v>1163</v>
      </c>
      <c r="D6" s="97" t="s">
        <v>1164</v>
      </c>
      <c r="E6" s="96" t="s">
        <v>1267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1268</v>
      </c>
      <c r="M6" s="140" t="s">
        <v>628</v>
      </c>
      <c r="N6" s="141" t="s">
        <v>1158</v>
      </c>
      <c r="O6" s="247" t="s">
        <v>1201</v>
      </c>
      <c r="P6" s="158"/>
      <c r="Q6" s="194" t="s">
        <v>1269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2</v>
      </c>
      <c r="P9" s="91"/>
      <c r="Q9" s="146" t="str">
        <f>IF($A$2=1,IF(FN_MC!BJ7="","*",FN_MC!BJ7),IF(FN_MC!BK7="","*",FN_MC!BK7))</f>
        <v xml:space="preserve">TP pronta 12:13, em intervalo execução da solda 12:15 ate 14:15/ prod. 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TP pronta 09:19, autorizado intervalo execução da solda 10:36 ate 12:06/prod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*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2</v>
      </c>
      <c r="P14" s="91"/>
      <c r="Q14" s="146" t="str">
        <f>IF($A$2=1,IF(FN_MC!BJ12="","*",FN_MC!BJ12),IF(FN_MC!BK12="","*",FN_MC!BK12))</f>
        <v>*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1</v>
      </c>
      <c r="P16" s="91"/>
      <c r="Q16" s="146" t="str">
        <f>IF($A$2=1,IF(FN_MC!BJ14="","*",FN_MC!BJ14),IF(FN_MC!BK14="","*",FN_MC!BK14))</f>
        <v>*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>
        <f>IF(FN_MC!B18="","*",FN_MC!B18)</f>
        <v>45993</v>
      </c>
      <c r="B20" s="99" t="str">
        <f>IF(FN_MC!X18="","*",FN_MC!X18)</f>
        <v>Oportunidade</v>
      </c>
      <c r="C20" s="100" t="str">
        <f>IF(FN_MC!S18="","*",FN_MC!S18)</f>
        <v>FERRONORTE</v>
      </c>
      <c r="D20" s="100" t="str">
        <f>IF(FN_MC!T18="","*",FN_MC!T18)</f>
        <v>TGR-TRO</v>
      </c>
      <c r="E20" s="100" t="str">
        <f>IF(FN_MC!D18="","*",FN_MC!D18)</f>
        <v xml:space="preserve">TURMA FIXA VIA </v>
      </c>
      <c r="F20" s="100" t="str">
        <f>IF(FN_MC!H18="","*",FN_MC!H18)</f>
        <v>TIQ1</v>
      </c>
      <c r="G20" s="100" t="str">
        <f>IF(FN_MC!M18="","*",FN_MC!M18)</f>
        <v>TIQ</v>
      </c>
      <c r="H20" s="155">
        <f>IF(FN_MC!K18="","*",FN_MC!K18)</f>
        <v>615.41999999999996</v>
      </c>
      <c r="I20" s="133">
        <f>IF(FN_MC!O18="","*",FN_MC!O18)</f>
        <v>0.375</v>
      </c>
      <c r="J20" s="133">
        <f>IF(FN_MC!P18="","*",FN_MC!P18)</f>
        <v>8.3333333333333329E-2</v>
      </c>
      <c r="K20" s="142" t="str">
        <f>IF(FN_MC!AK18="","*",FN_MC!AK18)</f>
        <v>TIQ1</v>
      </c>
      <c r="L20" s="142" t="str">
        <f>IF(FN_MC!AM18="","*",FN_MC!AM18)</f>
        <v>TIQ</v>
      </c>
      <c r="M20" s="142">
        <f>IF(FN_MC!AP18="","*",FN_MC!AP18)</f>
        <v>615.41999999999996</v>
      </c>
      <c r="N20" s="142" t="str">
        <f>IF(FN_MC!AM18="","*",FN_MC!AM18)</f>
        <v>TIQ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>
        <f>IF(FN_MC!B19="","*",FN_MC!B19)</f>
        <v>45993</v>
      </c>
      <c r="B21" s="99" t="str">
        <f>IF(FN_MC!X19="","*",FN_MC!X19)</f>
        <v>Oportunidade</v>
      </c>
      <c r="C21" s="100" t="str">
        <f>IF(FN_MC!S19="","*",FN_MC!S19)</f>
        <v>FERRONORTE</v>
      </c>
      <c r="D21" s="100" t="str">
        <f>IF(FN_MC!T19="","*",FN_MC!T19)</f>
        <v>TCS-TGR</v>
      </c>
      <c r="E21" s="100" t="str">
        <f>IF(FN_MC!D19="","*",FN_MC!D19)</f>
        <v>A60</v>
      </c>
      <c r="F21" s="100" t="str">
        <f>IF(FN_MC!H19="","*",FN_MC!H19)</f>
        <v>TGR2</v>
      </c>
      <c r="G21" s="100" t="str">
        <f>IF(FN_MC!M19="","*",FN_MC!M19)</f>
        <v>TGR-TRO</v>
      </c>
      <c r="H21" s="155">
        <f>IF(FN_MC!K19="","*",FN_MC!K19)</f>
        <v>501</v>
      </c>
      <c r="I21" s="133">
        <f>IF(FN_MC!O19="","*",FN_MC!O19)</f>
        <v>0.41666666666666669</v>
      </c>
      <c r="J21" s="133">
        <f>IF(FN_MC!P19="","*",FN_MC!P19)</f>
        <v>4.1666666666666664E-2</v>
      </c>
      <c r="K21" s="142" t="str">
        <f>IF(FN_MC!AK19="","*",FN_MC!AK19)</f>
        <v>TGR2</v>
      </c>
      <c r="L21" s="142" t="str">
        <f>IF(FN_MC!AM19="","*",FN_MC!AM19)</f>
        <v>TGR-TRO</v>
      </c>
      <c r="M21" s="142">
        <f>IF(FN_MC!AP19="","*",FN_MC!AP19)</f>
        <v>501</v>
      </c>
      <c r="N21" s="142" t="str">
        <f>IF(FN_MC!AM19="","*",FN_MC!AM19)</f>
        <v>TGR-TRO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Oportunidade</v>
      </c>
      <c r="C22" s="100" t="str">
        <f>IF(FN_MC!S20="","*",FN_MC!S20)</f>
        <v>FERRONORTE</v>
      </c>
      <c r="D22" s="100" t="str">
        <f>IF(FN_MC!T20="","*",FN_MC!T20)</f>
        <v>TCS-TGR</v>
      </c>
      <c r="E22" s="100" t="str">
        <f>IF(FN_MC!D20="","*",FN_MC!D20)</f>
        <v>W70</v>
      </c>
      <c r="F22" s="100" t="str">
        <f>IF(FN_MC!H20="","*",FN_MC!H20)</f>
        <v>TAG</v>
      </c>
      <c r="G22" s="100" t="str">
        <f>IF(FN_MC!M20="","*",FN_MC!M20)</f>
        <v>TGR</v>
      </c>
      <c r="H22" s="155">
        <f>IF(FN_MC!K20="","*",FN_MC!K20)</f>
        <v>501</v>
      </c>
      <c r="I22" s="133">
        <f>IF(FN_MC!O20="","*",FN_MC!O20)</f>
        <v>0.375</v>
      </c>
      <c r="J22" s="133">
        <f>IF(FN_MC!P20="","*",FN_MC!P20)</f>
        <v>8.3333333333333329E-2</v>
      </c>
      <c r="K22" s="142" t="str">
        <f>IF(FN_MC!AK20="","*",FN_MC!AK20)</f>
        <v>TAG</v>
      </c>
      <c r="L22" s="142" t="str">
        <f>IF(FN_MC!AM20="","*",FN_MC!AM20)</f>
        <v>TGR</v>
      </c>
      <c r="M22" s="142">
        <f>IF(FN_MC!AP20="","*",FN_MC!AP20)</f>
        <v>501</v>
      </c>
      <c r="N22" s="142" t="str">
        <f>IF(FN_MC!AM20="","*",FN_MC!AM20)</f>
        <v>TGR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W48</v>
      </c>
      <c r="F24" s="100" t="str">
        <f>IF(FN_MC!H22="","*",FN_MC!H22)</f>
        <v>TOM2</v>
      </c>
      <c r="G24" s="100" t="str">
        <f>IF(FN_MC!M22="","*",FN_MC!M22)</f>
        <v>TOM-TPC</v>
      </c>
      <c r="H24" s="155">
        <f>IF(FN_MC!K22="","*",FN_MC!K22)</f>
        <v>416.2</v>
      </c>
      <c r="I24" s="133">
        <f>IF(FN_MC!O22="","*",FN_MC!O22)</f>
        <v>0.39583333333333331</v>
      </c>
      <c r="J24" s="133">
        <f>IF(FN_MC!P22="","*",FN_MC!P22)</f>
        <v>8.3333333333333329E-2</v>
      </c>
      <c r="K24" s="142" t="str">
        <f>IF(FN_MC!AK22="","*",FN_MC!AK22)</f>
        <v>TOM2</v>
      </c>
      <c r="L24" s="142" t="str">
        <f>IF(FN_MC!AM22="","*",FN_MC!AM22)</f>
        <v>TOM-TPC</v>
      </c>
      <c r="M24" s="142">
        <f>IF(FN_MC!AP22="","*",FN_MC!AP22)</f>
        <v>416.2</v>
      </c>
      <c r="N24" s="142" t="str">
        <f>IF(FN_MC!AM22="","*",FN_MC!AM22)</f>
        <v>TOM-TPC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45993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ELSON (TF-526)</v>
      </c>
      <c r="F25" s="100" t="str">
        <f>IF(FN_MC!H23="","*",FN_MC!H23)</f>
        <v>309TMR</v>
      </c>
      <c r="G25" s="100" t="str">
        <f>IF(FN_MC!M23="","*",FN_MC!M23)</f>
        <v>THE-TMR</v>
      </c>
      <c r="H25" s="155">
        <f>IF(FN_MC!K23="","*",FN_MC!K23)</f>
        <v>311.89999999999998</v>
      </c>
      <c r="I25" s="133">
        <f>IF(FN_MC!O23="","*",FN_MC!O23)</f>
        <v>0.375</v>
      </c>
      <c r="J25" s="133">
        <f>IF(FN_MC!P23="","*",FN_MC!P23)</f>
        <v>6.25E-2</v>
      </c>
      <c r="K25" s="142" t="str">
        <f>IF(FN_MC!AK23="","*",FN_MC!AK23)</f>
        <v>309TMR</v>
      </c>
      <c r="L25" s="142" t="str">
        <f>IF(FN_MC!AM23="","*",FN_MC!AM23)</f>
        <v>THE-TMR</v>
      </c>
      <c r="M25" s="142">
        <f>IF(FN_MC!AP23="","*",FN_MC!AP23)</f>
        <v>311.89999999999998</v>
      </c>
      <c r="N25" s="142" t="str">
        <f>IF(FN_MC!AM23="","*",FN_MC!AM23)</f>
        <v>THE-TMR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>
        <f>IF(FN_MC!B24="","*",FN_MC!B24)</f>
        <v>45993</v>
      </c>
      <c r="B26" s="99" t="str">
        <f>IF(FN_MC!X24="","*",FN_MC!X24)</f>
        <v>Oportunidade</v>
      </c>
      <c r="C26" s="100" t="str">
        <f>IF(FN_MC!S24="","*",FN_MC!S24)</f>
        <v>FERRONORTE</v>
      </c>
      <c r="D26" s="100" t="str">
        <f>IF(FN_MC!T24="","*",FN_MC!T24)</f>
        <v>TMI-TCS</v>
      </c>
      <c r="E26" s="100" t="str">
        <f>IF(FN_MC!D24="","*",FN_MC!D24)</f>
        <v>V86</v>
      </c>
      <c r="F26" s="100" t="str">
        <f>IF(FN_MC!H24="","*",FN_MC!H24)</f>
        <v>TID2</v>
      </c>
      <c r="G26" s="100" t="str">
        <f>IF(FN_MC!M24="","*",FN_MC!M24)</f>
        <v>TID-TVI</v>
      </c>
      <c r="H26" s="155">
        <f>IF(FN_MC!K24="","*",FN_MC!K24)</f>
        <v>200</v>
      </c>
      <c r="I26" s="133">
        <f>IF(FN_MC!O24="","*",FN_MC!O24)</f>
        <v>0.39583333333333331</v>
      </c>
      <c r="J26" s="133">
        <f>IF(FN_MC!P24="","*",FN_MC!P24)</f>
        <v>6.25E-2</v>
      </c>
      <c r="K26" s="142" t="str">
        <f>IF(FN_MC!AK24="","*",FN_MC!AK24)</f>
        <v>TID2</v>
      </c>
      <c r="L26" s="142" t="str">
        <f>IF(FN_MC!AM24="","*",FN_MC!AM24)</f>
        <v>TID-TVI</v>
      </c>
      <c r="M26" s="142">
        <f>IF(FN_MC!AP24="","*",FN_MC!AP24)</f>
        <v>200</v>
      </c>
      <c r="N26" s="142" t="str">
        <f>IF(FN_MC!AM24="","*",FN_MC!AM24)</f>
        <v>TID-TVI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>
        <f>IF(FN_MC!B25="","*",FN_MC!B25)</f>
        <v>45993</v>
      </c>
      <c r="B27" s="99" t="str">
        <f>IF(FN_MC!X25="","*",FN_MC!X25)</f>
        <v>Oportunidade</v>
      </c>
      <c r="C27" s="100" t="str">
        <f>IF(FN_MC!S25="","*",FN_MC!S25)</f>
        <v>FERRONORTE</v>
      </c>
      <c r="D27" s="100" t="str">
        <f>IF(FN_MC!T25="","*",FN_MC!T25)</f>
        <v>TMI-TCS</v>
      </c>
      <c r="E27" s="100" t="str">
        <f>IF(FN_MC!D25="","*",FN_MC!D25)</f>
        <v>FRANCISCO (TF-670)</v>
      </c>
      <c r="F27" s="100" t="str">
        <f>IF(FN_MC!H25="","*",FN_MC!H25)</f>
        <v>TQIK73</v>
      </c>
      <c r="G27" s="100" t="str">
        <f>IF(FN_MC!M25="","*",FN_MC!M25)</f>
        <v>TQI-TSP</v>
      </c>
      <c r="H27" s="155">
        <f>IF(FN_MC!K25="","*",FN_MC!K25)</f>
        <v>64.563999999999993</v>
      </c>
      <c r="I27" s="133">
        <f>IF(FN_MC!O25="","*",FN_MC!O25)</f>
        <v>0.375</v>
      </c>
      <c r="J27" s="133">
        <f>IF(FN_MC!P25="","*",FN_MC!P25)</f>
        <v>6.25E-2</v>
      </c>
      <c r="K27" s="142" t="str">
        <f>IF(FN_MC!AK25="","*",FN_MC!AK25)</f>
        <v>TQIK73</v>
      </c>
      <c r="L27" s="142" t="str">
        <f>IF(FN_MC!AM25="","*",FN_MC!AM25)</f>
        <v>TQI-TSP</v>
      </c>
      <c r="M27" s="142">
        <f>IF(FN_MC!AP25="","*",FN_MC!AP25)</f>
        <v>64.563999999999993</v>
      </c>
      <c r="N27" s="142" t="str">
        <f>IF(FN_MC!AM25="","*",FN_MC!AM25)</f>
        <v>TQI-TSP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 t="str">
        <f>IF(FN_MC!B29="","*",FN_MC!B29)</f>
        <v>*</v>
      </c>
      <c r="B31" s="99" t="str">
        <f>IF(FN_MC!X29="","*",FN_MC!X29)</f>
        <v>*</v>
      </c>
      <c r="C31" s="100" t="str">
        <f>IF(FN_MC!S29="","*",FN_MC!S29)</f>
        <v>-</v>
      </c>
      <c r="D31" s="100" t="str">
        <f>IF(FN_MC!T29="","*",FN_MC!T29)</f>
        <v>-</v>
      </c>
      <c r="E31" s="100" t="str">
        <f>IF(FN_MC!D29="","*",FN_MC!D29)</f>
        <v>*</v>
      </c>
      <c r="F31" s="100" t="str">
        <f>IF(FN_MC!H29="","*",FN_MC!H29)</f>
        <v>*</v>
      </c>
      <c r="G31" s="100" t="str">
        <f>IF(FN_MC!M29="","*",FN_MC!M29)</f>
        <v>-</v>
      </c>
      <c r="H31" s="155" t="str">
        <f>IF(FN_MC!K29="","*",FN_MC!K29)</f>
        <v>*</v>
      </c>
      <c r="I31" s="133" t="str">
        <f>IF(FN_MC!O29="","*",FN_MC!O29)</f>
        <v>*</v>
      </c>
      <c r="J31" s="133" t="str">
        <f>IF(FN_MC!P29="","*",FN_MC!P29)</f>
        <v>*</v>
      </c>
      <c r="K31" s="142" t="str">
        <f>IF(FN_MC!AK29="","*",FN_MC!AK29)</f>
        <v>-</v>
      </c>
      <c r="L31" s="142" t="str">
        <f>IF(FN_MC!AM29="","*",FN_MC!AM29)</f>
        <v>-</v>
      </c>
      <c r="M31" s="142" t="str">
        <f>IF(FN_MC!AP29="","*",FN_MC!AP29)</f>
        <v>-</v>
      </c>
      <c r="N31" s="142" t="str">
        <f>IF(FN_MC!AM29="","*",FN_MC!AM29)</f>
        <v>-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1270</v>
      </c>
      <c r="W1" s="364"/>
      <c r="X1" s="364"/>
      <c r="Y1" s="105"/>
    </row>
    <row r="2" spans="1:25" s="101" customFormat="1" ht="11.25" customHeight="1">
      <c r="A2" s="106" t="s">
        <v>1271</v>
      </c>
      <c r="B2" s="106" t="s">
        <v>1266</v>
      </c>
      <c r="C2" s="106" t="s">
        <v>605</v>
      </c>
      <c r="D2" s="107" t="s">
        <v>1163</v>
      </c>
      <c r="E2" s="107" t="s">
        <v>1164</v>
      </c>
      <c r="F2" s="107" t="s">
        <v>1265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1272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2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127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Oportunidade</v>
      </c>
      <c r="C16" s="110" t="str">
        <f>IF(FN_MC!Z18="","*",FN_MC!Z18)</f>
        <v>P1</v>
      </c>
      <c r="D16" s="111" t="str">
        <f>IF(FN_MC!S18="","*",FN_MC!S18)</f>
        <v>FERRONORTE</v>
      </c>
      <c r="E16" s="111" t="str">
        <f>IF(FN_MC!T18="","*",FN_MC!T18)</f>
        <v>TGR-TRO</v>
      </c>
      <c r="F16" s="111">
        <f>IF(FN_MC!B18="","*",FN_MC!B18)</f>
        <v>45993</v>
      </c>
      <c r="G16" s="111" t="str">
        <f>IF(FN_MC!D18="","*",FN_MC!D18)</f>
        <v xml:space="preserve">TURMA FIXA VIA </v>
      </c>
      <c r="H16" s="111" t="str">
        <f>IF(FN_MC!F18="","*",FN_MC!F18)</f>
        <v>PDM - AMV - JACARÉ</v>
      </c>
      <c r="I16" s="111" t="str">
        <f>IF(FN_MC!H18="","*",FN_MC!H18)</f>
        <v>TIQ1</v>
      </c>
      <c r="J16" s="111" t="str">
        <f>IF(FN_MC!I18="","*",FN_MC!I18)</f>
        <v>-</v>
      </c>
      <c r="K16" s="111" t="str">
        <f>IF(FN_MC!M18="","*",FN_MC!M18)</f>
        <v>TIQ</v>
      </c>
      <c r="L16" s="111" t="str">
        <f>IF(FN_MC!N18="","*",FN_MC!N18)</f>
        <v>TIQ1</v>
      </c>
      <c r="M16" s="112">
        <f>IF(FN_MC!J18="","*",FN_MC!J18)</f>
        <v>98</v>
      </c>
      <c r="N16" s="297">
        <f>IF(FN_MC!K18="","*",FN_MC!K18)</f>
        <v>615.41999999999996</v>
      </c>
      <c r="O16" s="297" t="str">
        <f>IF(FN_MC!L18="","*",FN_MC!L18)</f>
        <v>-</v>
      </c>
      <c r="P16" s="112"/>
      <c r="Q16" s="129">
        <f>IF(FN_MC!O18="","*",FN_MC!O18)</f>
        <v>0.375</v>
      </c>
      <c r="R16" s="129">
        <f>IF(FN_MC!P18="","*",FN_MC!P18)</f>
        <v>8.3333333333333329E-2</v>
      </c>
      <c r="S16" s="111" t="str">
        <f>IF(FN_MC!Q18="","*",CONCATENATE(FN_MC!Q18," ",FN_MC!R18))</f>
        <v>1 Nº DE PEÇAS</v>
      </c>
      <c r="T16" s="111" t="str">
        <f>IF(FN_MC!V18="","*",FN_MC!V18)</f>
        <v xml:space="preserve">camila </v>
      </c>
      <c r="U16" s="111" t="str">
        <f>IF(FN_MC!W18="","*",FN_MC!W18)</f>
        <v>Troca de jacare (AMV SUL)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Oportunidade</v>
      </c>
      <c r="C17" s="110" t="str">
        <f>IF(FN_MC!Z19="","*",FN_MC!Z19)</f>
        <v>P0</v>
      </c>
      <c r="D17" s="111" t="str">
        <f>IF(FN_MC!S19="","*",FN_MC!S19)</f>
        <v>FERRONORTE</v>
      </c>
      <c r="E17" s="111" t="str">
        <f>IF(FN_MC!T19="","*",FN_MC!T19)</f>
        <v>TCS-TGR</v>
      </c>
      <c r="F17" s="111">
        <f>IF(FN_MC!B19="","*",FN_MC!B19)</f>
        <v>45993</v>
      </c>
      <c r="G17" s="111" t="str">
        <f>IF(FN_MC!D19="","*",FN_MC!D19)</f>
        <v>A60</v>
      </c>
      <c r="H17" s="111" t="str">
        <f>IF(FN_MC!F19="","*",FN_MC!F19)</f>
        <v>DETECÇÃO - RONDA 7 DIAS</v>
      </c>
      <c r="I17" s="111" t="str">
        <f>IF(FN_MC!H19="","*",FN_MC!H19)</f>
        <v>TGR2</v>
      </c>
      <c r="J17" s="111" t="str">
        <f>IF(FN_MC!I19="","*",FN_MC!I19)</f>
        <v>TRO</v>
      </c>
      <c r="K17" s="111" t="str">
        <f>IF(FN_MC!M19="","*",FN_MC!M19)</f>
        <v>TGR-TRO</v>
      </c>
      <c r="L17" s="111" t="str">
        <f>IF(FN_MC!N19="","*",FN_MC!N19)</f>
        <v>TGRTRO</v>
      </c>
      <c r="M17" s="112">
        <f>IF(FN_MC!J19="","*",FN_MC!J19)</f>
        <v>74</v>
      </c>
      <c r="N17" s="297">
        <f>IF(FN_MC!K19="","*",FN_MC!K19)</f>
        <v>501</v>
      </c>
      <c r="O17" s="297" t="str">
        <f>IF(FN_MC!L19="","*",FN_MC!L19)</f>
        <v>-</v>
      </c>
      <c r="P17" s="112"/>
      <c r="Q17" s="129">
        <f>IF(FN_MC!O19="","*",FN_MC!O19)</f>
        <v>0.41666666666666669</v>
      </c>
      <c r="R17" s="129">
        <f>IF(FN_MC!P19="","*",FN_MC!P19)</f>
        <v>4.1666666666666664E-2</v>
      </c>
      <c r="S17" s="111" t="str">
        <f>IF(FN_MC!Q19="","*",CONCATENATE(FN_MC!Q19," ",FN_MC!R19))</f>
        <v>253 KM</v>
      </c>
      <c r="T17" s="111" t="str">
        <f>IF(FN_MC!V19="","*",FN_MC!V19)</f>
        <v>Miguel</v>
      </c>
      <c r="U17" s="111" t="str">
        <f>IF(FN_MC!W19="","*",FN_MC!W19)</f>
        <v>Ronda 7 dias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Oportunidade</v>
      </c>
      <c r="C18" s="110" t="str">
        <f>IF(FN_MC!Z20="","*",FN_MC!Z20)</f>
        <v>P0</v>
      </c>
      <c r="D18" s="111" t="str">
        <f>IF(FN_MC!S20="","*",FN_MC!S20)</f>
        <v>FERRONORTE</v>
      </c>
      <c r="E18" s="111" t="str">
        <f>IF(FN_MC!T20="","*",FN_MC!T20)</f>
        <v>TCS-TGR</v>
      </c>
      <c r="F18" s="111" t="str">
        <f>IF(FN_MC!B20="","*",FN_MC!B20)</f>
        <v>*</v>
      </c>
      <c r="G18" s="111" t="str">
        <f>IF(FN_MC!D20="","*",FN_MC!D20)</f>
        <v>W70</v>
      </c>
      <c r="H18" s="111" t="str">
        <f>IF(FN_MC!F20="","*",FN_MC!F20)</f>
        <v>PDM - PEDRA - CARGA</v>
      </c>
      <c r="I18" s="111" t="str">
        <f>IF(FN_MC!H20="","*",FN_MC!H20)</f>
        <v>TAG</v>
      </c>
      <c r="J18" s="111" t="str">
        <f>IF(FN_MC!I20="","*",FN_MC!I20)</f>
        <v>TAG</v>
      </c>
      <c r="K18" s="111" t="str">
        <f>IF(FN_MC!M20="","*",FN_MC!M20)</f>
        <v>TGR</v>
      </c>
      <c r="L18" s="111" t="str">
        <f>IF(FN_MC!N20="","*",FN_MC!N20)</f>
        <v>TGR2</v>
      </c>
      <c r="M18" s="112">
        <f>IF(FN_MC!J20="","*",FN_MC!J20)</f>
        <v>74</v>
      </c>
      <c r="N18" s="297">
        <f>IF(FN_MC!K20="","*",FN_MC!K20)</f>
        <v>501</v>
      </c>
      <c r="O18" s="297" t="str">
        <f>IF(FN_MC!L20="","*",FN_MC!L20)</f>
        <v>-</v>
      </c>
      <c r="P18" s="112"/>
      <c r="Q18" s="129">
        <f>IF(FN_MC!O20="","*",FN_MC!O20)</f>
        <v>0.375</v>
      </c>
      <c r="R18" s="129">
        <f>IF(FN_MC!P20="","*",FN_MC!P20)</f>
        <v>8.3333333333333329E-2</v>
      </c>
      <c r="S18" s="111" t="str">
        <f>IF(FN_MC!Q20="","*",CONCATENATE(FN_MC!Q20," ",FN_MC!R20))</f>
        <v>15 VAGÕES</v>
      </c>
      <c r="T18" s="111" t="str">
        <f>IF(FN_MC!V20="","*",FN_MC!V20)</f>
        <v>Carlos Eduardo</v>
      </c>
      <c r="U18" s="111" t="str">
        <f>IF(FN_MC!W20="","*",FN_MC!W20)</f>
        <v>Carregamento de pedra em TAG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Oportunidade</v>
      </c>
      <c r="C19" s="110" t="str">
        <f>IF(FN_MC!Z21="","*",FN_MC!Z21)</f>
        <v>P0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 xml:space="preserve">elton </v>
      </c>
      <c r="U19" s="111" t="str">
        <f>IF(FN_MC!W21="","*",FN_MC!W21)</f>
        <v xml:space="preserve">Substituição de trilho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P0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W48</v>
      </c>
      <c r="H20" s="111" t="str">
        <f>IF(FN_MC!F22="","*",FN_MC!F22)</f>
        <v>MECANIZAÇÃO - DOL</v>
      </c>
      <c r="I20" s="111" t="str">
        <f>IF(FN_MC!H22="","*",FN_MC!H22)</f>
        <v>TOM2</v>
      </c>
      <c r="J20" s="111" t="str">
        <f>IF(FN_MC!I22="","*",FN_MC!I22)</f>
        <v>TOM2</v>
      </c>
      <c r="K20" s="111" t="str">
        <f>IF(FN_MC!M22="","*",FN_MC!M22)</f>
        <v>TOM-TPC</v>
      </c>
      <c r="L20" s="111" t="str">
        <f>IF(FN_MC!N22="","*",FN_MC!N22)</f>
        <v>416TPC</v>
      </c>
      <c r="M20" s="112">
        <f>IF(FN_MC!J22="","*",FN_MC!J22)</f>
        <v>74</v>
      </c>
      <c r="N20" s="297">
        <f>IF(FN_MC!K22="","*",FN_MC!K22)</f>
        <v>416.2</v>
      </c>
      <c r="O20" s="297" t="str">
        <f>IF(FN_MC!L22="","*",FN_MC!L22)</f>
        <v>-</v>
      </c>
      <c r="P20" s="112"/>
      <c r="Q20" s="129">
        <f>IF(FN_MC!O22="","*",FN_MC!O22)</f>
        <v>0.39583333333333331</v>
      </c>
      <c r="R20" s="129">
        <f>IF(FN_MC!P22="","*",FN_MC!P22)</f>
        <v>8.3333333333333329E-2</v>
      </c>
      <c r="S20" s="111" t="str">
        <f>IF(FN_MC!Q22="","*",CONCATENATE(FN_MC!Q22," ",FN_MC!R22))</f>
        <v>1000 M</v>
      </c>
      <c r="T20" s="111" t="str">
        <f>IF(FN_MC!V22="","*",FN_MC!V22)</f>
        <v>Rodrigo</v>
      </c>
      <c r="U20" s="111" t="str">
        <f>IF(FN_MC!W22="","*",FN_MC!W22)</f>
        <v xml:space="preserve">Desguarnecimento ombro de lastro (DOL)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Oportunidade</v>
      </c>
      <c r="C21" s="110" t="str">
        <f>IF(FN_MC!Z23="","*",FN_MC!Z23)</f>
        <v>P1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45993</v>
      </c>
      <c r="G21" s="111" t="str">
        <f>IF(FN_MC!D23="","*",FN_MC!D23)</f>
        <v>ELSON (TF-526)</v>
      </c>
      <c r="H21" s="111" t="str">
        <f>IF(FN_MC!F23="","*",FN_MC!F23)</f>
        <v>PDM - SOLDA</v>
      </c>
      <c r="I21" s="111" t="str">
        <f>IF(FN_MC!H23="","*",FN_MC!H23)</f>
        <v>309TMR</v>
      </c>
      <c r="J21" s="111" t="str">
        <f>IF(FN_MC!I23="","*",FN_MC!I23)</f>
        <v>-</v>
      </c>
      <c r="K21" s="111" t="str">
        <f>IF(FN_MC!M23="","*",FN_MC!M23)</f>
        <v>THE-TMR</v>
      </c>
      <c r="L21" s="111" t="str">
        <f>IF(FN_MC!N23="","*",FN_MC!N23)</f>
        <v>309TMR</v>
      </c>
      <c r="M21" s="112">
        <f>IF(FN_MC!J23="","*",FN_MC!J23)</f>
        <v>74</v>
      </c>
      <c r="N21" s="297">
        <f>IF(FN_MC!K23="","*",FN_MC!K23)</f>
        <v>311.89999999999998</v>
      </c>
      <c r="O21" s="297" t="str">
        <f>IF(FN_MC!L23="","*",FN_MC!L23)</f>
        <v>-</v>
      </c>
      <c r="P21" s="112"/>
      <c r="Q21" s="129">
        <f>IF(FN_MC!O23="","*",FN_MC!O23)</f>
        <v>0.375</v>
      </c>
      <c r="R21" s="129">
        <f>IF(FN_MC!P23="","*",FN_MC!P23)</f>
        <v>6.25E-2</v>
      </c>
      <c r="S21" s="111" t="str">
        <f>IF(FN_MC!Q23="","*",CONCATENATE(FN_MC!Q23," ",FN_MC!R23))</f>
        <v>1 Nº DE SOLDA</v>
      </c>
      <c r="T21" s="111" t="str">
        <f>IF(FN_MC!V23="","*",FN_MC!V23)</f>
        <v>elton</v>
      </c>
      <c r="U21" s="111" t="str">
        <f>IF(FN_MC!W23="","*",FN_MC!W23)</f>
        <v xml:space="preserve">Execução de solda 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Oportunidade</v>
      </c>
      <c r="C22" s="110" t="str">
        <f>IF(FN_MC!Z24="","*",FN_MC!Z24)</f>
        <v>*</v>
      </c>
      <c r="D22" s="111" t="str">
        <f>IF(FN_MC!S24="","*",FN_MC!S24)</f>
        <v>FERRONORTE</v>
      </c>
      <c r="E22" s="111" t="str">
        <f>IF(FN_MC!T24="","*",FN_MC!T24)</f>
        <v>TMI-TCS</v>
      </c>
      <c r="F22" s="111">
        <f>IF(FN_MC!B24="","*",FN_MC!B24)</f>
        <v>45993</v>
      </c>
      <c r="G22" s="111" t="str">
        <f>IF(FN_MC!D24="","*",FN_MC!D24)</f>
        <v>V86</v>
      </c>
      <c r="H22" s="111" t="str">
        <f>IF(FN_MC!F24="","*",FN_MC!F24)</f>
        <v>MECANIZAÇÃO - SOCADORA</v>
      </c>
      <c r="I22" s="111" t="str">
        <f>IF(FN_MC!H24="","*",FN_MC!H24)</f>
        <v>TID2</v>
      </c>
      <c r="J22" s="111" t="str">
        <f>IF(FN_MC!I24="","*",FN_MC!I24)</f>
        <v>TID2</v>
      </c>
      <c r="K22" s="111" t="str">
        <f>IF(FN_MC!M24="","*",FN_MC!M24)</f>
        <v>TID-TVI</v>
      </c>
      <c r="L22" s="111" t="str">
        <f>IF(FN_MC!N24="","*",FN_MC!N24)</f>
        <v>TID201</v>
      </c>
      <c r="M22" s="112">
        <f>IF(FN_MC!J24="","*",FN_MC!J24)</f>
        <v>74</v>
      </c>
      <c r="N22" s="297">
        <f>IF(FN_MC!K24="","*",FN_MC!K24)</f>
        <v>200</v>
      </c>
      <c r="O22" s="297">
        <f>IF(FN_MC!L24="","*",FN_MC!L24)</f>
        <v>194</v>
      </c>
      <c r="P22" s="112"/>
      <c r="Q22" s="129">
        <f>IF(FN_MC!O24="","*",FN_MC!O24)</f>
        <v>0.39583333333333331</v>
      </c>
      <c r="R22" s="129">
        <f>IF(FN_MC!P24="","*",FN_MC!P24)</f>
        <v>6.25E-2</v>
      </c>
      <c r="S22" s="111" t="str">
        <f>IF(FN_MC!Q24="","*",CONCATENATE(FN_MC!Q24," ",FN_MC!R24))</f>
        <v>840 M</v>
      </c>
      <c r="T22" s="111" t="str">
        <f>IF(FN_MC!V24="","*",FN_MC!V24)</f>
        <v>Saulo</v>
      </c>
      <c r="U22" s="111" t="str">
        <f>IF(FN_MC!W24="","*",FN_MC!W24)</f>
        <v>Socaria mecanizada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Oportunidade</v>
      </c>
      <c r="C23" s="110" t="str">
        <f>IF(FN_MC!Z25="","*",FN_MC!Z25)</f>
        <v>*</v>
      </c>
      <c r="D23" s="111" t="str">
        <f>IF(FN_MC!S25="","*",FN_MC!S25)</f>
        <v>FERRONORTE</v>
      </c>
      <c r="E23" s="111" t="str">
        <f>IF(FN_MC!T25="","*",FN_MC!T25)</f>
        <v>TMI-TCS</v>
      </c>
      <c r="F23" s="111">
        <f>IF(FN_MC!B25="","*",FN_MC!B25)</f>
        <v>45993</v>
      </c>
      <c r="G23" s="111" t="str">
        <f>IF(FN_MC!D25="","*",FN_MC!D25)</f>
        <v>FRANCISCO (TF-670)</v>
      </c>
      <c r="H23" s="111" t="str">
        <f>IF(FN_MC!F25="","*",FN_MC!F25)</f>
        <v>PDM - SOLDA</v>
      </c>
      <c r="I23" s="111" t="str">
        <f>IF(FN_MC!H25="","*",FN_MC!H25)</f>
        <v>TQIK73</v>
      </c>
      <c r="J23" s="111" t="str">
        <f>IF(FN_MC!I25="","*",FN_MC!I25)</f>
        <v>-</v>
      </c>
      <c r="K23" s="111" t="str">
        <f>IF(FN_MC!M25="","*",FN_MC!M25)</f>
        <v>TQI-TSP</v>
      </c>
      <c r="L23" s="111" t="str">
        <f>IF(FN_MC!N25="","*",FN_MC!N25)</f>
        <v>TQIK73</v>
      </c>
      <c r="M23" s="112">
        <f>IF(FN_MC!J25="","*",FN_MC!J25)</f>
        <v>74</v>
      </c>
      <c r="N23" s="297">
        <f>IF(FN_MC!K25="","*",FN_MC!K25)</f>
        <v>64.563999999999993</v>
      </c>
      <c r="O23" s="297">
        <f>IF(FN_MC!L25="","*",FN_MC!L25)</f>
        <v>63.7</v>
      </c>
      <c r="P23" s="112"/>
      <c r="Q23" s="129">
        <f>IF(FN_MC!O25="","*",FN_MC!O25)</f>
        <v>0.375</v>
      </c>
      <c r="R23" s="129">
        <f>IF(FN_MC!P25="","*",FN_MC!P25)</f>
        <v>6.25E-2</v>
      </c>
      <c r="S23" s="111" t="str">
        <f>IF(FN_MC!Q25="","*",CONCATENATE(FN_MC!Q25," ",FN_MC!R25))</f>
        <v>2 Nº DE SOLDA</v>
      </c>
      <c r="T23" s="111" t="str">
        <f>IF(FN_MC!V25="","*",FN_MC!V25)</f>
        <v>herbert</v>
      </c>
      <c r="U23" s="111" t="str">
        <f>IF(FN_MC!W25="","*",FN_MC!W25)</f>
        <v xml:space="preserve">Execução de solda 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*</v>
      </c>
      <c r="C27" s="110" t="str">
        <f>IF(FN_MC!Z29="","*",FN_MC!Z29)</f>
        <v>*</v>
      </c>
      <c r="D27" s="111" t="str">
        <f>IF(FN_MC!S29="","*",FN_MC!S29)</f>
        <v>-</v>
      </c>
      <c r="E27" s="111" t="str">
        <f>IF(FN_MC!T29="","*",FN_MC!T29)</f>
        <v>-</v>
      </c>
      <c r="F27" s="111" t="str">
        <f>IF(FN_MC!B29="","*",FN_MC!B29)</f>
        <v>*</v>
      </c>
      <c r="G27" s="111" t="str">
        <f>IF(FN_MC!D29="","*",FN_MC!D29)</f>
        <v>*</v>
      </c>
      <c r="H27" s="111" t="str">
        <f>IF(FN_MC!F29="","*",FN_MC!F29)</f>
        <v>*</v>
      </c>
      <c r="I27" s="111" t="str">
        <f>IF(FN_MC!H29="","*",FN_MC!H29)</f>
        <v>*</v>
      </c>
      <c r="J27" s="111" t="str">
        <f>IF(FN_MC!I29="","*",FN_MC!I29)</f>
        <v>*</v>
      </c>
      <c r="K27" s="111" t="str">
        <f>IF(FN_MC!M29="","*",FN_MC!M29)</f>
        <v>-</v>
      </c>
      <c r="L27" s="111" t="str">
        <f>IF(FN_MC!N29="","*",FN_MC!N29)</f>
        <v>-</v>
      </c>
      <c r="M27" s="112" t="str">
        <f>IF(FN_MC!J29="","*",FN_MC!J29)</f>
        <v>*</v>
      </c>
      <c r="N27" s="297" t="str">
        <f>IF(FN_MC!K29="","*",FN_MC!K29)</f>
        <v>*</v>
      </c>
      <c r="O27" s="297" t="str">
        <f>IF(FN_MC!L29="","*",FN_MC!L29)</f>
        <v>-</v>
      </c>
      <c r="P27" s="112"/>
      <c r="Q27" s="129" t="str">
        <f>IF(FN_MC!O29="","*",FN_MC!O29)</f>
        <v>*</v>
      </c>
      <c r="R27" s="129" t="str">
        <f>IF(FN_MC!P29="","*",FN_MC!P29)</f>
        <v>*</v>
      </c>
      <c r="S27" s="111" t="str">
        <f>IF(FN_MC!Q29="","*",CONCATENATE(FN_MC!Q29," ",FN_MC!R29))</f>
        <v>*</v>
      </c>
      <c r="T27" s="111" t="str">
        <f>IF(FN_MC!V29="","*",FN_MC!V29)</f>
        <v>*</v>
      </c>
      <c r="U27" s="111" t="str">
        <f>IF(FN_MC!W29="","*",FN_MC!W29)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1273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1274</v>
      </c>
      <c r="C2" s="96" t="s">
        <v>1148</v>
      </c>
      <c r="D2" s="96" t="s">
        <v>1150</v>
      </c>
      <c r="E2" s="96" t="s">
        <v>1275</v>
      </c>
      <c r="F2" s="96" t="s">
        <v>1276</v>
      </c>
      <c r="G2" s="96" t="s">
        <v>1277</v>
      </c>
      <c r="H2" s="96" t="s">
        <v>1278</v>
      </c>
      <c r="I2" s="96" t="s">
        <v>1279</v>
      </c>
      <c r="J2" s="96" t="s">
        <v>1280</v>
      </c>
      <c r="K2" s="132" t="s">
        <v>1281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>
        <f>IF(FN_MC!B18="","*",FN_MC!B18)</f>
        <v>45993</v>
      </c>
      <c r="D16" s="122" t="str">
        <f>IF(FN_MC!D18="","*",FN_MC!D18)</f>
        <v xml:space="preserve">TURMA FIXA VIA </v>
      </c>
      <c r="E16" s="122" t="str">
        <f>IF(FN_MC!H18="","*",FN_MC!H18)</f>
        <v>TIQ1</v>
      </c>
      <c r="F16" s="138" t="str">
        <f>IF(FN_MC!M18="","*",FN_MC!M18)</f>
        <v>TIQ</v>
      </c>
      <c r="G16" s="122" t="str">
        <f>IF(FN_MC!I18="","*",FN_MC!I18)</f>
        <v>-</v>
      </c>
      <c r="H16" s="122" t="str">
        <f>IF(FN_MC!AB18="","*",FN_MC!AB18)</f>
        <v>-</v>
      </c>
      <c r="I16" s="122" t="str">
        <f>IF(FN_MC!AC18="","*",FN_MC!AC18)</f>
        <v>-</v>
      </c>
      <c r="J16" s="123" t="str">
        <f>IF(FN_MC!AA18="","*",FN_MC!AA18)</f>
        <v>-</v>
      </c>
      <c r="K16" s="135" t="str">
        <f>IF(FN_MC!AD18="","*",FN_MC!AD18)</f>
        <v>-</v>
      </c>
    </row>
    <row r="17" spans="2:11" s="124" customFormat="1" hidden="1">
      <c r="B17" s="121" t="str">
        <f>IF(FN_MC!Y19="","*",FN_MC!Y19)</f>
        <v>*</v>
      </c>
      <c r="C17" s="122">
        <f>IF(FN_MC!B19="","*",FN_MC!B19)</f>
        <v>45993</v>
      </c>
      <c r="D17" s="122" t="str">
        <f>IF(FN_MC!D19="","*",FN_MC!D19)</f>
        <v>A60</v>
      </c>
      <c r="E17" s="122" t="str">
        <f>IF(FN_MC!H19="","*",FN_MC!H19)</f>
        <v>TGR2</v>
      </c>
      <c r="F17" s="138" t="str">
        <f>IF(FN_MC!M19="","*",FN_MC!M19)</f>
        <v>TGR-TRO</v>
      </c>
      <c r="G17" s="122" t="str">
        <f>IF(FN_MC!I19="","*",FN_MC!I19)</f>
        <v>TRO</v>
      </c>
      <c r="H17" s="122" t="str">
        <f>IF(FN_MC!AB19="","*",FN_MC!AB19)</f>
        <v>FIXO</v>
      </c>
      <c r="I17" s="122" t="str">
        <f>IF(FN_MC!AC19="","*",FN_MC!AC19)</f>
        <v>ACIONAMENTO</v>
      </c>
      <c r="J17" s="123">
        <f>IF(FN_MC!AA19="","*",FN_MC!AA19)</f>
        <v>1</v>
      </c>
      <c r="K17" s="135">
        <f>IF(FN_MC!AD19="","*",FN_MC!AD19)</f>
        <v>0.29166666666666669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W70</v>
      </c>
      <c r="E18" s="122" t="str">
        <f>IF(FN_MC!H20="","*",FN_MC!H20)</f>
        <v>TAG</v>
      </c>
      <c r="F18" s="138" t="str">
        <f>IF(FN_MC!M20="","*",FN_MC!M20)</f>
        <v>TGR</v>
      </c>
      <c r="G18" s="122" t="str">
        <f>IF(FN_MC!I20="","*",FN_MC!I20)</f>
        <v>TAG</v>
      </c>
      <c r="H18" s="122" t="str">
        <f>IF(FN_MC!AB20="","*",FN_MC!AB20)</f>
        <v>FIXO</v>
      </c>
      <c r="I18" s="122" t="str">
        <f>IF(FN_MC!AC20="","*",FN_MC!AC20)</f>
        <v>ACIONAMENTO</v>
      </c>
      <c r="J18" s="123" t="str">
        <f>IF(FN_MC!AA20="","*",FN_MC!AA20)</f>
        <v>2 Alzineide e Daniel</v>
      </c>
      <c r="K18" s="135">
        <f>IF(FN_MC!AD20="","*",FN_MC!AD20)</f>
        <v>0.39583333333333331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-</v>
      </c>
      <c r="I19" s="122" t="str">
        <f>IF(FN_MC!AC21="","*",FN_MC!AC21)</f>
        <v>-</v>
      </c>
      <c r="J19" s="123" t="str">
        <f>IF(FN_MC!AA21="","*",FN_MC!AA21)</f>
        <v>-</v>
      </c>
      <c r="K19" s="135" t="str">
        <f>IF(FN_MC!AD21="","*",FN_MC!AD21)</f>
        <v>-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W48</v>
      </c>
      <c r="E20" s="122" t="str">
        <f>IF(FN_MC!H22="","*",FN_MC!H22)</f>
        <v>TOM2</v>
      </c>
      <c r="F20" s="138" t="str">
        <f>IF(FN_MC!M22="","*",FN_MC!M22)</f>
        <v>TOM-TPC</v>
      </c>
      <c r="G20" s="122" t="str">
        <f>IF(FN_MC!I22="","*",FN_MC!I22)</f>
        <v>TOM2</v>
      </c>
      <c r="H20" s="122" t="str">
        <f>IF(FN_MC!AB22="","*",FN_MC!AB22)</f>
        <v>FIXO</v>
      </c>
      <c r="I20" s="122" t="str">
        <f>IF(FN_MC!AC22="","*",FN_MC!AC22)</f>
        <v>-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*</v>
      </c>
      <c r="C21" s="122">
        <f>IF(FN_MC!B23="","*",FN_MC!B23)</f>
        <v>45993</v>
      </c>
      <c r="D21" s="122" t="str">
        <f>IF(FN_MC!D23="","*",FN_MC!D23)</f>
        <v>ELSON (TF-526)</v>
      </c>
      <c r="E21" s="122" t="str">
        <f>IF(FN_MC!H23="","*",FN_MC!H23)</f>
        <v>309TMR</v>
      </c>
      <c r="F21" s="138" t="str">
        <f>IF(FN_MC!M23="","*",FN_MC!M23)</f>
        <v>THE-TMR</v>
      </c>
      <c r="G21" s="122" t="str">
        <f>IF(FN_MC!I23="","*",FN_MC!I23)</f>
        <v>-</v>
      </c>
      <c r="H21" s="122" t="str">
        <f>IF(FN_MC!AB23="","*",FN_MC!AB23)</f>
        <v>-</v>
      </c>
      <c r="I21" s="122" t="str">
        <f>IF(FN_MC!AC23="","*",FN_MC!AC23)</f>
        <v>-</v>
      </c>
      <c r="J21" s="123" t="str">
        <f>IF(FN_MC!AA23="","*",FN_MC!AA23)</f>
        <v>-</v>
      </c>
      <c r="K21" s="135" t="str">
        <f>IF(FN_MC!AD23="","*",FN_MC!AD23)</f>
        <v>-</v>
      </c>
    </row>
    <row r="22" spans="2:11" s="124" customFormat="1" hidden="1">
      <c r="B22" s="121" t="str">
        <f>IF(FN_MC!Y24="","*",FN_MC!Y24)</f>
        <v>*</v>
      </c>
      <c r="C22" s="122">
        <f>IF(FN_MC!B24="","*",FN_MC!B24)</f>
        <v>45993</v>
      </c>
      <c r="D22" s="122" t="str">
        <f>IF(FN_MC!D24="","*",FN_MC!D24)</f>
        <v>V86</v>
      </c>
      <c r="E22" s="122" t="str">
        <f>IF(FN_MC!H24="","*",FN_MC!H24)</f>
        <v>TID2</v>
      </c>
      <c r="F22" s="138" t="str">
        <f>IF(FN_MC!M24="","*",FN_MC!M24)</f>
        <v>TID-TVI</v>
      </c>
      <c r="G22" s="122" t="str">
        <f>IF(FN_MC!I24="","*",FN_MC!I24)</f>
        <v>TID2</v>
      </c>
      <c r="H22" s="122" t="str">
        <f>IF(FN_MC!AB24="","*",FN_MC!AB24)</f>
        <v>FIXO</v>
      </c>
      <c r="I22" s="122" t="str">
        <f>IF(FN_MC!AC24="","*",FN_MC!AC24)</f>
        <v>ACIONAMENTO</v>
      </c>
      <c r="J22" s="123">
        <f>IF(FN_MC!AA24="","*",FN_MC!AA24)</f>
        <v>1</v>
      </c>
      <c r="K22" s="135">
        <f>IF(FN_MC!AD24="","*",FN_MC!AD24)</f>
        <v>0.29166666666666669</v>
      </c>
    </row>
    <row r="23" spans="2:11" s="124" customFormat="1" hidden="1">
      <c r="B23" s="121" t="str">
        <f>IF(FN_MC!Y25="","*",FN_MC!Y25)</f>
        <v>*</v>
      </c>
      <c r="C23" s="122">
        <f>IF(FN_MC!B25="","*",FN_MC!B25)</f>
        <v>45993</v>
      </c>
      <c r="D23" s="122" t="str">
        <f>IF(FN_MC!D25="","*",FN_MC!D25)</f>
        <v>FRANCISCO (TF-670)</v>
      </c>
      <c r="E23" s="122" t="str">
        <f>IF(FN_MC!H25="","*",FN_MC!H25)</f>
        <v>TQIK73</v>
      </c>
      <c r="F23" s="138" t="str">
        <f>IF(FN_MC!M25="","*",FN_MC!M25)</f>
        <v>TQI-TSP</v>
      </c>
      <c r="G23" s="122" t="str">
        <f>IF(FN_MC!I25="","*",FN_MC!I25)</f>
        <v>-</v>
      </c>
      <c r="H23" s="122" t="str">
        <f>IF(FN_MC!AB25="","*",FN_MC!AB25)</f>
        <v>-</v>
      </c>
      <c r="I23" s="122" t="str">
        <f>IF(FN_MC!AC25="","*",FN_MC!AC25)</f>
        <v>-</v>
      </c>
      <c r="J23" s="123" t="str">
        <f>IF(FN_MC!AA25="","*",FN_MC!AA25)</f>
        <v>-</v>
      </c>
      <c r="K23" s="135" t="str">
        <f>IF(FN_MC!AD25="","*",FN_MC!AD25)</f>
        <v>-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 t="str">
        <f>IF(FN_MC!B29="","*",FN_MC!B29)</f>
        <v>*</v>
      </c>
      <c r="D27" s="122" t="str">
        <f>IF(FN_MC!D29="","*",FN_MC!D29)</f>
        <v>*</v>
      </c>
      <c r="E27" s="122" t="str">
        <f>IF(FN_MC!H29="","*",FN_MC!H29)</f>
        <v>*</v>
      </c>
      <c r="F27" s="138" t="str">
        <f>IF(FN_MC!M29="","*",FN_MC!M29)</f>
        <v>-</v>
      </c>
      <c r="G27" s="122" t="str">
        <f>IF(FN_MC!I29="","*",FN_MC!I29)</f>
        <v>*</v>
      </c>
      <c r="H27" s="122" t="str">
        <f>IF(FN_MC!AB29="","*",FN_MC!AB29)</f>
        <v>*</v>
      </c>
      <c r="I27" s="122" t="str">
        <f>IF(FN_MC!AC29="","*",FN_MC!AC29)</f>
        <v>*</v>
      </c>
      <c r="J27" s="123" t="str">
        <f>IF(FN_MC!AA29="","*",FN_MC!AA29)</f>
        <v>*</v>
      </c>
      <c r="K27" s="135" t="str">
        <f>IF(FN_MC!AD29="","*",FN_MC!AD29)</f>
        <v>*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2025-12-01T15:27:26Z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