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917" documentId="120_S{118792C3-22EF-5104-A093-F22BFE3913F3}" xr6:coauthVersionLast="47" xr6:coauthVersionMax="47" xr10:uidLastSave="{460CD745-4A82-40D2-BE47-510F98506E2C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264" i="1" l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N310" i="1" a="1"/>
  <c r="N310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 s="1"/>
  <c r="BD7" i="1" a="1"/>
  <c r="BD7" i="1"/>
  <c r="BE7" i="1" a="1"/>
  <c r="BE7" i="1" s="1"/>
  <c r="BR7" i="1"/>
  <c r="BS7" i="1"/>
  <c r="BT7" i="1"/>
  <c r="A6" i="1"/>
  <c r="C6" i="1"/>
  <c r="G6" i="1"/>
  <c r="R6" i="1"/>
  <c r="S6" i="1" a="1"/>
  <c r="S6" i="1" s="1"/>
  <c r="T6" i="1" a="1"/>
  <c r="T6" i="1"/>
  <c r="U6" i="1" a="1"/>
  <c r="U6" i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D6" i="1" a="1"/>
  <c r="BD6" i="1" s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/>
  <c r="AI19" i="1"/>
  <c r="AJ19" i="1"/>
  <c r="AK19" i="1"/>
  <c r="AL19" i="1"/>
  <c r="AM19" i="1"/>
  <c r="AN19" i="1"/>
  <c r="AO19" i="1"/>
  <c r="AP19" i="1"/>
  <c r="BD19" i="1" s="1" a="1"/>
  <c r="BD19" i="1" s="1"/>
  <c r="AQ19" i="1"/>
  <c r="BB19" i="1"/>
  <c r="BC19" i="1" a="1"/>
  <c r="BC19" i="1"/>
  <c r="BE19" i="1" a="1"/>
  <c r="BE19" i="1" s="1"/>
  <c r="BR19" i="1"/>
  <c r="BS19" i="1"/>
  <c r="BT10" i="1"/>
  <c r="A11" i="1"/>
  <c r="C11" i="1"/>
  <c r="G11" i="1"/>
  <c r="R11" i="1"/>
  <c r="S11" i="1" a="1"/>
  <c r="S11" i="1" s="1"/>
  <c r="T11" i="1" a="1"/>
  <c r="T11" i="1"/>
  <c r="U11" i="1" a="1"/>
  <c r="U11" i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D11" i="1" a="1"/>
  <c r="BD11" i="1" s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/>
  <c r="T9" i="1" a="1"/>
  <c r="T9" i="1" s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 s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BD10" i="1" s="1" a="1"/>
  <c r="BD10" i="1" s="1"/>
  <c r="AQ10" i="1"/>
  <c r="BB10" i="1"/>
  <c r="BC10" i="1" a="1"/>
  <c r="BC10" i="1" s="1"/>
  <c r="BR10" i="1"/>
  <c r="BS10" i="1"/>
  <c r="BT14" i="1"/>
  <c r="A20" i="1"/>
  <c r="C20" i="1"/>
  <c r="G20" i="1"/>
  <c r="R20" i="1"/>
  <c r="S20" i="1" a="1"/>
  <c r="S20" i="1"/>
  <c r="T20" i="1" a="1"/>
  <c r="T20" i="1" s="1"/>
  <c r="U20" i="1" a="1"/>
  <c r="U20" i="1"/>
  <c r="AI20" i="1"/>
  <c r="AJ20" i="1"/>
  <c r="AK20" i="1"/>
  <c r="AL20" i="1"/>
  <c r="AM20" i="1"/>
  <c r="AN20" i="1"/>
  <c r="AO20" i="1"/>
  <c r="AP20" i="1"/>
  <c r="BD20" i="1" s="1" a="1"/>
  <c r="BD20" i="1" s="1"/>
  <c r="AQ20" i="1"/>
  <c r="BB20" i="1"/>
  <c r="BC20" i="1" a="1"/>
  <c r="BC20" i="1"/>
  <c r="BE20" i="1" a="1"/>
  <c r="BE20" i="1" s="1"/>
  <c r="BR20" i="1"/>
  <c r="BS20" i="1"/>
  <c r="BT15" i="1"/>
  <c r="A14" i="1"/>
  <c r="C14" i="1"/>
  <c r="G14" i="1"/>
  <c r="R14" i="1"/>
  <c r="S14" i="1" a="1"/>
  <c r="S14" i="1" s="1"/>
  <c r="T14" i="1" a="1"/>
  <c r="T14" i="1"/>
  <c r="U14" i="1" a="1"/>
  <c r="U14" i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D14" i="1" a="1"/>
  <c r="BD14" i="1" s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BD310" i="1" s="1" a="1"/>
  <c r="BD310" i="1" s="1"/>
  <c r="AQ310" i="1"/>
  <c r="BB310" i="1"/>
  <c r="BC310" i="1" a="1"/>
  <c r="BC310" i="1" s="1"/>
  <c r="BR310" i="1"/>
  <c r="BS310" i="1"/>
  <c r="BT17" i="1"/>
  <c r="A1001" i="1"/>
  <c r="C1001" i="1"/>
  <c r="G1001" i="1"/>
  <c r="R1001" i="1"/>
  <c r="S1001" i="1" a="1"/>
  <c r="S1001" i="1"/>
  <c r="T1001" i="1" a="1"/>
  <c r="T1001" i="1" s="1"/>
  <c r="U1001" i="1" a="1"/>
  <c r="U1001" i="1"/>
  <c r="AI1001" i="1"/>
  <c r="AJ1001" i="1"/>
  <c r="AK1001" i="1"/>
  <c r="AL1001" i="1"/>
  <c r="AM1001" i="1"/>
  <c r="AN1001" i="1"/>
  <c r="AO1001" i="1"/>
  <c r="AP1001" i="1"/>
  <c r="BD1001" i="1" s="1" a="1"/>
  <c r="BD1001" i="1" s="1"/>
  <c r="AQ1001" i="1"/>
  <c r="BB1001" i="1"/>
  <c r="BC1001" i="1" a="1"/>
  <c r="BC1001" i="1"/>
  <c r="BE1001" i="1" a="1"/>
  <c r="BE1001" i="1" s="1"/>
  <c r="BR1001" i="1"/>
  <c r="BS1001" i="1"/>
  <c r="BT18" i="1"/>
  <c r="A21" i="1"/>
  <c r="C21" i="1"/>
  <c r="G21" i="1"/>
  <c r="R21" i="1"/>
  <c r="S21" i="1" a="1"/>
  <c r="S21" i="1" s="1"/>
  <c r="T21" i="1" a="1"/>
  <c r="T21" i="1"/>
  <c r="U21" i="1" a="1"/>
  <c r="U21" i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D21" i="1" a="1"/>
  <c r="BD21" i="1" s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BD22" i="1" s="1" a="1"/>
  <c r="BD22" i="1" s="1"/>
  <c r="AQ22" i="1"/>
  <c r="BB22" i="1"/>
  <c r="BC22" i="1" a="1"/>
  <c r="BC22" i="1" s="1"/>
  <c r="BR22" i="1"/>
  <c r="BS22" i="1"/>
  <c r="BT20" i="1"/>
  <c r="A34" i="1"/>
  <c r="C34" i="1"/>
  <c r="G34" i="1"/>
  <c r="R34" i="1"/>
  <c r="S34" i="1" a="1"/>
  <c r="S34" i="1"/>
  <c r="T34" i="1" a="1"/>
  <c r="T34" i="1" s="1"/>
  <c r="U34" i="1" a="1"/>
  <c r="U34" i="1"/>
  <c r="AI34" i="1"/>
  <c r="AJ34" i="1"/>
  <c r="AK34" i="1"/>
  <c r="AL34" i="1"/>
  <c r="AM34" i="1"/>
  <c r="AN34" i="1"/>
  <c r="AO34" i="1"/>
  <c r="AP34" i="1"/>
  <c r="BD34" i="1" s="1" a="1"/>
  <c r="BD34" i="1" s="1"/>
  <c r="AQ34" i="1"/>
  <c r="BB34" i="1"/>
  <c r="BC34" i="1" a="1"/>
  <c r="BC34" i="1"/>
  <c r="BE34" i="1" a="1"/>
  <c r="BE34" i="1" s="1"/>
  <c r="BR34" i="1"/>
  <c r="BS34" i="1"/>
  <c r="BT21" i="1"/>
  <c r="A23" i="1"/>
  <c r="C23" i="1"/>
  <c r="G23" i="1"/>
  <c r="R23" i="1"/>
  <c r="S23" i="1" a="1"/>
  <c r="S23" i="1" s="1"/>
  <c r="T23" i="1" a="1"/>
  <c r="T23" i="1"/>
  <c r="U23" i="1" a="1"/>
  <c r="U23" i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D23" i="1" a="1"/>
  <c r="BD23" i="1" s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BD24" i="1" s="1" a="1"/>
  <c r="BD24" i="1" s="1"/>
  <c r="AQ24" i="1"/>
  <c r="BB24" i="1"/>
  <c r="BC24" i="1" a="1"/>
  <c r="BC24" i="1" s="1"/>
  <c r="BR24" i="1"/>
  <c r="BS24" i="1"/>
  <c r="BT23" i="1"/>
  <c r="A25" i="1"/>
  <c r="C25" i="1"/>
  <c r="G25" i="1"/>
  <c r="R25" i="1"/>
  <c r="S25" i="1" a="1"/>
  <c r="S25" i="1"/>
  <c r="T25" i="1" a="1"/>
  <c r="T25" i="1" s="1"/>
  <c r="U25" i="1" a="1"/>
  <c r="U25" i="1"/>
  <c r="AI25" i="1"/>
  <c r="AJ25" i="1"/>
  <c r="AK25" i="1"/>
  <c r="AL25" i="1"/>
  <c r="AM25" i="1"/>
  <c r="AN25" i="1"/>
  <c r="AO25" i="1"/>
  <c r="AP25" i="1"/>
  <c r="BD25" i="1" s="1" a="1"/>
  <c r="BD25" i="1" s="1"/>
  <c r="AQ25" i="1"/>
  <c r="BB25" i="1"/>
  <c r="BC25" i="1" a="1"/>
  <c r="BC25" i="1"/>
  <c r="BE25" i="1" a="1"/>
  <c r="BE25" i="1" s="1"/>
  <c r="BR25" i="1"/>
  <c r="BS25" i="1"/>
  <c r="BT24" i="1"/>
  <c r="A26" i="1"/>
  <c r="C26" i="1"/>
  <c r="G26" i="1"/>
  <c r="R26" i="1"/>
  <c r="S26" i="1" a="1"/>
  <c r="S26" i="1" s="1"/>
  <c r="T26" i="1" a="1"/>
  <c r="T26" i="1"/>
  <c r="U26" i="1" a="1"/>
  <c r="U26" i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D26" i="1" a="1"/>
  <c r="BD26" i="1" s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BD27" i="1" s="1" a="1"/>
  <c r="BD27" i="1" s="1"/>
  <c r="AQ27" i="1"/>
  <c r="BB27" i="1"/>
  <c r="BC27" i="1" a="1"/>
  <c r="BC27" i="1" s="1"/>
  <c r="BR27" i="1"/>
  <c r="BS27" i="1"/>
  <c r="BT26" i="1"/>
  <c r="A28" i="1"/>
  <c r="C28" i="1"/>
  <c r="G28" i="1"/>
  <c r="R28" i="1"/>
  <c r="S28" i="1" a="1"/>
  <c r="S28" i="1"/>
  <c r="T28" i="1" a="1"/>
  <c r="T28" i="1" s="1"/>
  <c r="U28" i="1" a="1"/>
  <c r="U28" i="1"/>
  <c r="AI28" i="1"/>
  <c r="AJ28" i="1"/>
  <c r="AK28" i="1"/>
  <c r="AL28" i="1"/>
  <c r="AM28" i="1"/>
  <c r="AN28" i="1"/>
  <c r="AO28" i="1"/>
  <c r="AP28" i="1"/>
  <c r="BD28" i="1" s="1" a="1"/>
  <c r="BD28" i="1" s="1"/>
  <c r="AQ28" i="1"/>
  <c r="BB28" i="1"/>
  <c r="BC28" i="1" a="1"/>
  <c r="BC28" i="1"/>
  <c r="BE28" i="1" a="1"/>
  <c r="BE28" i="1" s="1"/>
  <c r="BR28" i="1"/>
  <c r="BS28" i="1"/>
  <c r="BT27" i="1"/>
  <c r="A29" i="1"/>
  <c r="C29" i="1"/>
  <c r="G29" i="1"/>
  <c r="R29" i="1"/>
  <c r="S29" i="1" a="1"/>
  <c r="S29" i="1" s="1"/>
  <c r="T29" i="1" a="1"/>
  <c r="T29" i="1"/>
  <c r="U29" i="1" a="1"/>
  <c r="U29" i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D29" i="1" a="1"/>
  <c r="BD29" i="1" s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BD30" i="1" s="1" a="1"/>
  <c r="BD30" i="1" s="1"/>
  <c r="AQ30" i="1"/>
  <c r="BB30" i="1"/>
  <c r="BC30" i="1" a="1"/>
  <c r="BC30" i="1" s="1"/>
  <c r="BR30" i="1"/>
  <c r="BS30" i="1"/>
  <c r="BT29" i="1"/>
  <c r="A793" i="1"/>
  <c r="C793" i="1"/>
  <c r="G793" i="1"/>
  <c r="R793" i="1"/>
  <c r="S793" i="1" a="1"/>
  <c r="S793" i="1"/>
  <c r="T793" i="1" a="1"/>
  <c r="T793" i="1" s="1"/>
  <c r="U793" i="1" a="1"/>
  <c r="U793" i="1"/>
  <c r="AI793" i="1"/>
  <c r="AJ793" i="1"/>
  <c r="AK793" i="1"/>
  <c r="AL793" i="1"/>
  <c r="AM793" i="1"/>
  <c r="AN793" i="1"/>
  <c r="AO793" i="1"/>
  <c r="AP793" i="1"/>
  <c r="BD793" i="1" s="1" a="1"/>
  <c r="BD793" i="1" s="1"/>
  <c r="AQ793" i="1"/>
  <c r="BB793" i="1"/>
  <c r="BC793" i="1" a="1"/>
  <c r="BC793" i="1"/>
  <c r="BE793" i="1" a="1"/>
  <c r="BE793" i="1" s="1"/>
  <c r="BR793" i="1"/>
  <c r="BS793" i="1"/>
  <c r="BT30" i="1"/>
  <c r="A31" i="1"/>
  <c r="C31" i="1"/>
  <c r="G31" i="1"/>
  <c r="R31" i="1"/>
  <c r="S31" i="1" a="1"/>
  <c r="S31" i="1" s="1"/>
  <c r="T31" i="1" a="1"/>
  <c r="T31" i="1"/>
  <c r="U31" i="1" a="1"/>
  <c r="U31" i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D31" i="1" a="1"/>
  <c r="BD31" i="1" s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BD18" i="1" s="1" a="1"/>
  <c r="BD18" i="1" s="1"/>
  <c r="AQ18" i="1"/>
  <c r="BB18" i="1"/>
  <c r="BC18" i="1" a="1"/>
  <c r="BC18" i="1" s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D33" i="1" a="1"/>
  <c r="BD33" i="1" s="1"/>
  <c r="BR33" i="1"/>
  <c r="BS33" i="1"/>
  <c r="BT35" i="1"/>
  <c r="A12" i="1"/>
  <c r="C12" i="1"/>
  <c r="G12" i="1"/>
  <c r="R12" i="1"/>
  <c r="S12" i="1" a="1"/>
  <c r="S12" i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AP13" i="1"/>
  <c r="AQ13" i="1"/>
  <c r="BB13" i="1"/>
  <c r="BE13" i="1" a="1"/>
  <c r="BE13" i="1" s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AJ66" i="1"/>
  <c r="AK66" i="1"/>
  <c r="AL66" i="1"/>
  <c r="AO66" i="1"/>
  <c r="BE66" i="1" s="1" a="1"/>
  <c r="BE66" i="1" s="1"/>
  <c r="AP66" i="1"/>
  <c r="AQ66" i="1"/>
  <c r="BB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BC67" i="1" s="1" a="1"/>
  <c r="BC67" i="1" s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M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D3" i="15" l="1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<sst xmlns="http://schemas.openxmlformats.org/spreadsheetml/2006/main" count="7055" uniqueCount="1509">
  <si>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</si>
  <si>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</si>
  <si>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</si>
  <si>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</si>
  <si>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</si>
  <si>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</si>
  <si>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</si>
  <si>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</si>
  <si>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</si>
  <si>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</si>
  <si>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</si>
  <si>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</si>
  <si>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</si>
  <si>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</si>
  <si>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</si>
  <si>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</si>
  <si>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</si>
  <si>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</si>
  <si>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</si>
  <si>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</si>
  <si>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</si>
  <si>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</si>
  <si>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</si>
  <si>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</si>
  <si>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</si>
  <si>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</si>
  <si>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</si>
  <si>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</si>
  <si>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</si>
  <si>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</si>
  <si>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</si>
  <si>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</si>
  <si>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</si>
  <si>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</si>
  <si>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</si>
  <si>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</si>
  <si>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</si>
  <si>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</si>
  <si>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</si>
  <si>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</si>
  <si>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</si>
  <si>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</si>
  <si>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</si>
  <si>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</si>
  <si>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</si>
  <si>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</si>
  <si>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</si>
  <si>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</si>
  <si>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</si>
  <si>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</si>
  <si>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</si>
  <si>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</si>
  <si>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</si>
  <si>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</si>
  <si>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</si>
  <si>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</si>
  <si>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</si>
  <si>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</si>
  <si>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</si>
  <si>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</si>
  <si>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</si>
  <si>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</si>
  <si>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</si>
  <si>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</si>
  <si>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</si>
  <si>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</si>
  <si>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</si>
  <si>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</si>
  <si>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</si>
  <si>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</si>
  <si>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</si>
  <si>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</si>
  <si>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</si>
  <si>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</si>
  <si>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</si>
  <si>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</si>
  <si>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</si>
  <si>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</si>
  <si>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</si>
  <si>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</si>
  <si>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</si>
  <si>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</si>
  <si>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</si>
  <si>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</si>
  <si>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</si>
  <si>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</si>
  <si>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</si>
  <si>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</si>
  <si>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</si>
  <si>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</si>
  <si>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</si>
  <si>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</si>
  <si>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</si>
  <si>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</si>
  <si>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</si>
  <si>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</si>
  <si>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</si>
  <si>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</si>
  <si>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</si>
  <si>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</si>
  <si>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</si>
  <si>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</si>
  <si>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</si>
  <si>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</si>
  <si>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</si>
  <si>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</si>
  <si>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</si>
  <si>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</si>
  <si>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</si>
  <si>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</si>
  <si>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</si>
  <si>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</si>
  <si>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</si>
  <si>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</si>
  <si>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</si>
  <si>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</si>
  <si>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</si>
  <si>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</si>
  <si>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</si>
  <si>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</si>
  <si>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</si>
  <si>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</si>
  <si>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</si>
  <si>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</si>
  <si>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</si>
  <si>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</si>
  <si>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</si>
  <si>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</si>
  <si>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</si>
  <si>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</si>
  <si>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</si>
  <si>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</si>
  <si>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</si>
  <si>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</si>
  <si>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</si>
  <si>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</si>
  <si>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</si>
  <si>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</si>
  <si>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</si>
  <si>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</si>
  <si>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</si>
  <si>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</si>
  <si>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</si>
  <si>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</si>
  <si>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</si>
  <si>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</si>
  <si>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</si>
  <si>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</si>
  <si>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</si>
  <si>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</si>
  <si>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</si>
  <si>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</si>
  <si>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</si>
  <si>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</si>
  <si>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</si>
  <si>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</si>
  <si>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</si>
  <si>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</si>
  <si>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</si>
  <si>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</si>
  <si>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</si>
  <si>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</si>
  <si>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</si>
  <si>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</si>
  <si>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</si>
  <si>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</si>
  <si>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</si>
  <si>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</si>
  <si>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</si>
  <si>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</si>
  <si>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</si>
  <si>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</si>
  <si>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</si>
  <si>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</si>
  <si>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</si>
  <si>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</si>
  <si>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</si>
  <si>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</si>
  <si>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</si>
  <si>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</si>
  <si>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</si>
  <si>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</si>
  <si>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</si>
  <si>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</si>
  <si>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</si>
  <si>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</si>
  <si>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</si>
  <si>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</si>
  <si>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</si>
  <si>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</si>
  <si>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</si>
  <si>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</si>
  <si>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</si>
  <si>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</si>
  <si>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</si>
  <si>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</si>
  <si>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</si>
  <si>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</si>
  <si>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</si>
  <si>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</si>
  <si>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</si>
  <si>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</si>
  <si>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</si>
  <si>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</si>
  <si>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</si>
  <si>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</si>
  <si>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</si>
  <si>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</si>
  <si>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</si>
  <si>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</si>
  <si>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</si>
  <si>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</si>
  <si>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</si>
  <si>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</si>
  <si>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</si>
  <si>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</si>
  <si>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</si>
  <si>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</si>
  <si>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</si>
  <si>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</si>
  <si>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</si>
  <si>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</si>
  <si>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</si>
  <si>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</si>
  <si>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</si>
  <si>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</si>
  <si>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</si>
  <si>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</si>
  <si>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</si>
  <si>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</si>
  <si>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</si>
  <si>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</si>
  <si>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</si>
  <si>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</si>
  <si>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</si>
  <si>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</si>
  <si>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</si>
  <si>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</si>
  <si>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</si>
  <si>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</si>
  <si>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</si>
  <si>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</si>
  <si>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</si>
  <si>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</si>
  <si>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</si>
  <si>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</si>
  <si>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</si>
  <si>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</si>
  <si>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</si>
  <si>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</si>
  <si>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</si>
  <si>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</si>
  <si>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</si>
  <si>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</si>
  <si>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</si>
  <si>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</si>
  <si>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</si>
  <si>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</si>
  <si>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</si>
  <si>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</si>
  <si>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</si>
  <si>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</si>
  <si>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</si>
  <si>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</si>
  <si>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</si>
  <si>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</si>
  <si>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</si>
  <si>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</si>
  <si>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</si>
  <si>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</si>
  <si>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</si>
  <si>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</si>
  <si>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</si>
  <si>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</si>
  <si>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</si>
  <si>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</si>
  <si>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</si>
  <si>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</si>
  <si>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</si>
  <si>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</si>
  <si>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</si>
  <si>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</si>
  <si>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</si>
  <si>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</si>
  <si>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</si>
  <si>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</si>
  <si>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</si>
  <si>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</si>
  <si>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</si>
  <si>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</si>
  <si>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</si>
  <si>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</si>
  <si>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</si>
  <si>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</si>
  <si>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</si>
  <si>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</si>
  <si>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</si>
  <si>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</si>
  <si>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</si>
  <si>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</si>
  <si>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</si>
  <si>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</si>
  <si>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</si>
  <si>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</si>
  <si>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</si>
  <si>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</si>
  <si>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</si>
  <si>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</si>
  <si>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</si>
  <si>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</si>
  <si>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</si>
  <si>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</si>
  <si>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</si>
  <si>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</si>
  <si>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</si>
  <si>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</si>
  <si>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</si>
  <si>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</si>
  <si>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</si>
  <si>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</si>
  <si>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</si>
  <si>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</si>
  <si>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</si>
  <si>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</si>
  <si>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</si>
  <si>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</si>
  <si>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</si>
  <si>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</si>
  <si>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</si>
  <si>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</si>
  <si>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</si>
  <si>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</si>
  <si>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</si>
  <si>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</si>
  <si>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</si>
  <si>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</si>
  <si>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</si>
  <si>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</si>
  <si>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</si>
  <si>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</si>
  <si>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</si>
  <si>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</si>
  <si>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</si>
  <si>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</si>
  <si>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</si>
  <si>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</si>
  <si>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</si>
  <si>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</si>
  <si>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</si>
  <si>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</si>
  <si>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</si>
  <si>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</si>
  <si>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</si>
  <si>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</si>
  <si>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</si>
  <si>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</si>
  <si>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</si>
  <si>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</si>
  <si>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</si>
  <si>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</si>
  <si>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</si>
  <si>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</si>
  <si>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</si>
  <si>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</si>
  <si>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</si>
  <si>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</si>
  <si>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</si>
  <si>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</si>
  <si>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</si>
  <si>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</si>
  <si>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</si>
  <si>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</si>
  <si>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</si>
  <si>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</si>
  <si>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</si>
  <si>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</si>
  <si>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</si>
  <si>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</si>
  <si>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</si>
  <si>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</si>
  <si>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</si>
  <si>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</si>
  <si>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</si>
  <si>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</si>
  <si>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</si>
  <si>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</si>
  <si>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</si>
  <si>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</si>
  <si>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</si>
  <si>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</si>
  <si>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</si>
  <si>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</si>
  <si>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</si>
  <si>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</si>
  <si>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</si>
  <si>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</si>
  <si>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</si>
  <si>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</si>
  <si>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</si>
  <si>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</si>
  <si>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</si>
  <si>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</si>
  <si>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</si>
  <si>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</si>
  <si>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</si>
  <si>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</si>
  <si>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</si>
  <si>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</si>
  <si>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</si>
  <si>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</si>
  <si>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</si>
  <si>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</si>
  <si>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</si>
  <si>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</si>
  <si>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</si>
  <si>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</si>
  <si>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</si>
  <si>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</si>
  <si>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</si>
  <si>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</si>
  <si>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</si>
  <si>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</si>
  <si>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</si>
  <si>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</si>
  <si>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</si>
  <si>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</si>
  <si>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</si>
  <si>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</si>
  <si>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</si>
  <si>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</si>
  <si>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</si>
  <si>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</si>
  <si>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</si>
  <si>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</si>
  <si>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</si>
  <si>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</si>
  <si>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</si>
  <si>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</si>
  <si>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</si>
  <si>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</si>
  <si>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</si>
  <si>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</si>
  <si>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</si>
  <si>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</si>
  <si>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</si>
  <si>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</si>
  <si>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</si>
  <si>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</si>
  <si>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</si>
  <si>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</si>
  <si>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</si>
  <si>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</si>
  <si>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</si>
  <si>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</si>
  <si>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</si>
  <si>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</si>
  <si>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</si>
  <si>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</si>
  <si>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</si>
  <si>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</si>
  <si>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</si>
  <si>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</si>
  <si>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</si>
  <si>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</si>
  <si>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</si>
  <si>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</si>
  <si>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</si>
  <si>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</si>
  <si>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</si>
  <si>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</si>
  <si>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</si>
  <si>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</si>
  <si>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</si>
  <si>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</si>
  <si>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</si>
  <si>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</si>
  <si>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</si>
  <si>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</si>
  <si>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</si>
  <si>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</si>
  <si>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</si>
  <si>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</si>
  <si>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</si>
  <si>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</si>
  <si>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</si>
  <si>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</si>
  <si>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</si>
  <si>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</si>
  <si>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</si>
  <si>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</si>
  <si>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</si>
  <si>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</si>
  <si>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</si>
  <si>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</si>
  <si>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</si>
  <si>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</si>
  <si>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</si>
  <si>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</si>
  <si>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</si>
  <si>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</si>
  <si>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</si>
  <si>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</si>
  <si>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</si>
  <si>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</si>
  <si>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</si>
  <si>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</si>
  <si>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</si>
  <si>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</si>
  <si>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</si>
  <si>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</si>
  <si>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</si>
  <si>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</si>
  <si>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</si>
  <si>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</si>
  <si>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</si>
  <si>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</si>
  <si>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</si>
  <si>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</si>
  <si>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</si>
  <si>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</si>
  <si>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</si>
  <si>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</si>
  <si>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</si>
  <si>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</si>
  <si>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</si>
  <si>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</si>
  <si>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</si>
  <si>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</si>
  <si>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</si>
  <si>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</si>
  <si>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</si>
  <si>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</si>
  <si>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</si>
  <si>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</si>
  <si>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</si>
  <si>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</si>
  <si>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</si>
  <si>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</si>
  <si>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</si>
  <si>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</si>
  <si>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</si>
  <si>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</si>
  <si>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</si>
  <si>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</si>
  <si>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</si>
  <si>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</si>
  <si>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</si>
  <si>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</si>
  <si>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</si>
  <si>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</si>
  <si>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</si>
  <si>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</si>
  <si>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</si>
  <si>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</si>
  <si>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</si>
  <si>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</si>
  <si>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</si>
  <si>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</si>
  <si>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</si>
  <si>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</si>
  <si>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</si>
  <si>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</si>
  <si>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</si>
  <si>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</si>
  <si>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</si>
  <si>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</si>
  <si>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</si>
  <si>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</si>
  <si>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</si>
  <si>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</si>
  <si>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</si>
  <si>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</si>
  <si>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</si>
  <si>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</si>
  <si>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</si>
  <si>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</si>
  <si>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</si>
  <si>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</si>
  <si>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</si>
  <si>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</si>
  <si>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</si>
  <si>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</si>
  <si>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</si>
  <si>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</si>
  <si>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</si>
  <si>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</si>
  <si>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</si>
  <si>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</si>
  <si>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</si>
  <si>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</si>
  <si>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</si>
  <si>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</si>
  <si>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</si>
  <si>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</si>
  <si>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</si>
  <si>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</si>
  <si>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</si>
  <si>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</si>
  <si>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</si>
  <si>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</si>
  <si>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</si>
  <si>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</si>
  <si>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</si>
  <si>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</si>
  <si>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</si>
  <si>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</si>
  <si>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</si>
  <si>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</si>
  <si>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</si>
  <si>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</si>
  <si>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</si>
  <si>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</si>
  <si>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</si>
  <si>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</si>
  <si>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</si>
  <si>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</si>
  <si>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</si>
  <si>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</si>
  <si>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</si>
  <si>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</si>
  <si>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</si>
  <si>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</si>
  <si>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</si>
  <si>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</si>
  <si>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</si>
  <si>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</si>
  <si>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</si>
  <si>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</si>
  <si>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</si>
  <si>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</si>
  <si>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</si>
  <si>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</si>
  <si>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</si>
  <si>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</si>
  <si>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</si>
  <si>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</si>
  <si>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</si>
  <si>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</si>
  <si>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</si>
  <si>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</si>
  <si>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</si>
  <si>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</si>
  <si>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</si>
  <si>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</si>
  <si>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</si>
  <si>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</si>
  <si>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</si>
  <si>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</si>
  <si>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</si>
  <si>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</si>
  <si>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</si>
  <si>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</si>
  <si>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</si>
  <si>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</si>
  <si>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</si>
  <si>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</si>
  <si>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</si>
  <si>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</si>
  <si>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</si>
  <si>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</si>
  <si>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</si>
  <si>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</si>
  <si>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</si>
  <si>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</si>
  <si>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</si>
  <si>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</si>
  <si>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</si>
  <si>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</si>
  <si>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</si>
  <si>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</si>
  <si>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</si>
  <si>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</si>
  <si>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</si>
  <si>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</si>
  <si>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</si>
  <si>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</si>
  <si>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</si>
  <si>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</si>
  <si>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</si>
  <si>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</si>
  <si>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</si>
  <si>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</si>
  <si>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</si>
  <si>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</si>
  <si>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</si>
  <si>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</si>
  <si>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</si>
  <si>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</si>
  <si>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</si>
  <si>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</si>
  <si>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</si>
  <si>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</si>
  <si>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</si>
  <si>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</si>
  <si>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</si>
  <si>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</si>
  <si>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</si>
  <si>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</si>
  <si>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</si>
  <si>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</si>
  <si>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</si>
  <si>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</si>
  <si>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</si>
  <si>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</si>
  <si>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</si>
  <si>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</si>
  <si>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</si>
  <si>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</si>
  <si>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</si>
  <si>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</si>
  <si>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</si>
  <si>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</si>
  <si>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</si>
  <si>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</si>
  <si>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</si>
  <si>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</si>
  <si>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</si>
  <si>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</si>
  <si>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</si>
  <si>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</si>
  <si>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</si>
  <si>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</si>
  <si>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</si>
  <si>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</si>
  <si>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</si>
  <si>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</si>
  <si>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</si>
  <si>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</si>
  <si>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</si>
  <si>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</si>
  <si>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</si>
  <si>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</si>
  <si>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</si>
  <si>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</si>
  <si>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</si>
  <si>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</si>
  <si>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</si>
  <si>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</si>
  <si>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</si>
  <si>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</si>
  <si>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</si>
  <si>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</si>
  <si>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</si>
  <si>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</si>
  <si>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</si>
  <si>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</si>
  <si>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</si>
  <si>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</si>
  <si>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</si>
  <si>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</si>
  <si>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</si>
  <si>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</si>
  <si>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</si>
  <si>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</si>
  <si>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</si>
  <si>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</si>
  <si>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</si>
  <si>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</si>
  <si>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</si>
  <si>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</si>
  <si>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</si>
  <si>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</si>
  <si>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</si>
  <si>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</si>
  <si>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</si>
  <si>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</si>
  <si>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</si>
  <si>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</si>
  <si>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</si>
  <si>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</si>
  <si>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</si>
  <si>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</si>
  <si>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</si>
  <si>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</si>
  <si>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</si>
  <si>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</si>
  <si>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</si>
  <si>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</si>
  <si>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</si>
  <si>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</si>
  <si>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</si>
  <si>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</si>
  <si>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</si>
  <si>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</si>
  <si>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</si>
  <si>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</si>
  <si>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</si>
  <si>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</si>
  <si>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</si>
  <si>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</si>
  <si>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</si>
  <si>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</si>
  <si>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</si>
  <si>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</si>
  <si>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</si>
  <si>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</si>
  <si>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</si>
  <si>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</si>
  <si>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</si>
  <si>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</si>
  <si>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</si>
  <si>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</si>
  <si>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</si>
  <si>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</si>
  <si>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</si>
  <si>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</si>
  <si>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</si>
  <si>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</si>
  <si>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</si>
  <si>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</si>
  <si>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</si>
  <si>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</si>
  <si>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</si>
  <si>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</si>
  <si>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</si>
  <si>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</si>
  <si>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</si>
  <si>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</si>
  <si>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</si>
  <si>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</si>
  <si>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</si>
  <si>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</si>
  <si>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</si>
  <si>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</si>
  <si>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</si>
  <si>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</si>
  <si>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</si>
  <si>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</si>
  <si>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</si>
  <si>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</si>
  <si>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</si>
  <si>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</si>
  <si>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</si>
  <si>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</si>
  <si>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</si>
  <si>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</si>
  <si>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</si>
  <si>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</si>
  <si>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</si>
  <si>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</si>
  <si>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</si>
  <si>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</si>
  <si>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</si>
  <si>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</si>
  <si>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</si>
  <si>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</si>
  <si>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</si>
  <si>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</si>
  <si>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</si>
  <si>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</si>
  <si>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</si>
  <si>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</si>
  <si>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</si>
  <si>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</si>
  <si>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</si>
  <si>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</si>
  <si>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</si>
  <si>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</si>
  <si>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</si>
  <si>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</si>
  <si>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</si>
  <si>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</si>
  <si>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</si>
  <si>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</si>
  <si>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</si>
  <si>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</si>
  <si>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</si>
  <si>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</si>
  <si>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</si>
  <si>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</si>
  <si>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</si>
  <si>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</si>
  <si>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</si>
  <si>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</si>
  <si>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</si>
  <si>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</si>
  <si>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</si>
  <si>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</si>
  <si>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</si>
  <si>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</si>
  <si>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</si>
  <si>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</si>
  <si>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</si>
  <si>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</si>
  <si>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</si>
  <si>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</si>
  <si>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</si>
  <si>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</si>
  <si>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</si>
  <si>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</si>
  <si>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</si>
  <si>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</si>
  <si>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</si>
  <si>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</si>
  <si>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</si>
  <si>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</si>
  <si>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</si>
  <si>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</si>
  <si>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</si>
  <si>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</si>
  <si>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</si>
  <si>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</si>
  <si>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</si>
  <si>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</si>
  <si>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</si>
  <si>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</si>
  <si>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</si>
  <si>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</si>
  <si>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</si>
  <si>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</si>
  <si>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</si>
  <si>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</si>
  <si>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</si>
  <si>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</si>
  <si>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</si>
  <si>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</si>
  <si>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</si>
  <si>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</si>
  <si>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</si>
  <si>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</si>
  <si>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</si>
  <si>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</si>
  <si>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</si>
  <si>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</si>
  <si>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</si>
  <si>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</si>
  <si>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</si>
  <si>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</si>
  <si>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</si>
  <si>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</si>
  <si>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</si>
  <si>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</si>
  <si>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</si>
  <si>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</si>
  <si>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</si>
  <si>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</si>
  <si>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</si>
  <si>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</si>
  <si>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</si>
  <si>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</si>
  <si>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</si>
  <si>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</si>
  <si>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</si>
  <si>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</si>
  <si>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</si>
  <si>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</si>
  <si>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</si>
  <si>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</si>
  <si>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</si>
  <si>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</si>
  <si>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</si>
  <si>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</si>
  <si>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</si>
  <si>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</si>
  <si>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</si>
  <si>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</si>
  <si>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</si>
  <si>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</si>
  <si>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</si>
  <si>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</si>
  <si>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</si>
  <si>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</si>
  <si>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</si>
  <si>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</si>
  <si>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</si>
  <si>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</si>
  <si>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</si>
  <si>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</si>
  <si>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</si>
  <si>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</si>
  <si>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</si>
  <si>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</si>
  <si>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</si>
  <si>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</si>
  <si>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</si>
  <si>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</si>
  <si>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</si>
  <si>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</si>
  <si>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</si>
  <si>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</si>
  <si>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</si>
  <si>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</si>
  <si>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</si>
  <si>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</si>
  <si>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</si>
  <si>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</si>
  <si>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</si>
  <si>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</si>
  <si>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</si>
  <si>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</si>
  <si>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</si>
  <si>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</si>
  <si>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</si>
  <si>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</si>
  <si>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</si>
  <si>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</si>
  <si>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</si>
  <si>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</si>
  <si>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</si>
  <si>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</si>
  <si>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</si>
  <si>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</si>
  <si>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</si>
  <si>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</si>
  <si>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</si>
  <si>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</si>
  <si>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</si>
  <si>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</si>
  <si>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</si>
  <si>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</si>
  <si>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</si>
  <si>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</si>
  <si>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</si>
  <si>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</si>
  <si>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</si>
  <si>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</si>
  <si>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</si>
  <si>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</si>
  <si>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</si>
  <si>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</si>
  <si>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</si>
  <si>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</si>
  <si>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</si>
  <si>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</si>
  <si>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</si>
  <si>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</si>
  <si>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</si>
  <si>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</si>
  <si>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</si>
  <si>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</si>
  <si>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</si>
  <si>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</si>
  <si>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</si>
  <si>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</si>
  <si>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</si>
  <si>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</si>
  <si>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</si>
  <si>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</si>
  <si>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</si>
  <si>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</si>
  <si>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</si>
  <si>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</si>
  <si>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</si>
  <si>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</si>
  <si>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</si>
  <si>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</si>
  <si>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</si>
  <si>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</si>
  <si>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</si>
  <si>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</si>
  <si>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</si>
  <si>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</si>
  <si>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</si>
  <si>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</si>
  <si>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</si>
  <si>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</si>
  <si>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</si>
  <si>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</si>
  <si>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</si>
  <si>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</si>
  <si>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</si>
  <si>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</si>
  <si>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</si>
  <si>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</si>
  <si>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</si>
  <si>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</si>
  <si>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</si>
  <si>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</si>
  <si>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</si>
  <si>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</si>
  <si>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</si>
  <si>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</si>
  <si>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</si>
  <si>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</si>
  <si>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</si>
  <si>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</si>
  <si>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</si>
  <si>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</si>
  <si>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</si>
  <si>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</si>
  <si>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</si>
  <si>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</si>
  <si>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</si>
  <si>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</si>
  <si>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</si>
  <si>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</si>
  <si>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</si>
  <si>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</si>
  <si>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</si>
  <si>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</si>
  <si>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</si>
  <si>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</si>
  <si>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</si>
  <si>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</si>
  <si>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</si>
  <si>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</si>
  <si>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</si>
  <si>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</si>
  <si>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</si>
  <si>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</si>
  <si>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</si>
  <si>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</si>
  <si>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</si>
  <si>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</si>
  <si>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</si>
  <si>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</si>
  <si>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</si>
  <si>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</si>
  <si>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</si>
  <si>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</si>
  <si>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</si>
  <si>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</si>
  <si>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</si>
  <si>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</si>
  <si>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</si>
  <si>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</si>
  <si>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</si>
  <si>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</si>
  <si>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</si>
  <si>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</si>
  <si>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</si>
  <si>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</si>
  <si>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</si>
  <si>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</si>
  <si>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</si>
  <si>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</si>
  <si>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</si>
  <si>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</si>
  <si>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</si>
  <si>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</si>
  <si>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</si>
  <si>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</si>
  <si>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</si>
  <si>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</si>
  <si>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</si>
  <si>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</si>
  <si>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</si>
  <si>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</si>
  <si>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</si>
  <si>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</si>
  <si>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</si>
  <si>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</si>
  <si>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</si>
  <si>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</si>
  <si>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</si>
  <si>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</si>
  <si>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</si>
  <si>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</si>
  <si>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</si>
  <si>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</si>
  <si>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</si>
  <si>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</si>
  <si>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</si>
  <si>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</si>
  <si>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</si>
  <si>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</si>
  <si>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</si>
  <si>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</si>
  <si>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</si>
  <si>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</si>
  <si>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</si>
  <si>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</si>
  <si>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</si>
  <si>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</si>
  <si>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</si>
  <si>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</si>
  <si>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</si>
  <si>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</si>
  <si>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</si>
  <si>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</si>
  <si>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</si>
  <si>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</si>
  <si>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</si>
  <si>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</si>
  <si>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</si>
  <si>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</si>
  <si>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</si>
  <si>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</si>
  <si>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</si>
  <si>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</si>
  <si>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</si>
  <si>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</si>
  <si>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</si>
  <si>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</si>
  <si>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</si>
  <si>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</si>
  <si>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</si>
  <si>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</si>
  <si>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</si>
  <si>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</si>
  <si>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</si>
  <si>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</si>
  <si>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</si>
  <si>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</si>
  <si>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</si>
  <si>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</si>
  <si>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</si>
  <si>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</si>
  <si>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</si>
  <si>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</si>
  <si>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</si>
  <si>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</si>
  <si>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</si>
  <si>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</si>
  <si>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</si>
  <si>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</si>
  <si>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</si>
  <si>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</si>
  <si>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</si>
  <si>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</si>
  <si>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</si>
  <si>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</si>
  <si>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</si>
  <si>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</si>
  <si>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</si>
  <si>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</si>
  <si>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</si>
  <si>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</si>
  <si>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</si>
  <si>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</si>
  <si>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</si>
  <si>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</si>
  <si>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</si>
  <si>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</si>
  <si>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</si>
  <si>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</si>
  <si>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</si>
  <si>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</si>
  <si>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</si>
  <si>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</si>
  <si>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</si>
  <si>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</si>
  <si>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</si>
  <si>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</si>
  <si>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</si>
  <si>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</si>
  <si>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</si>
  <si>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</si>
  <si>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</si>
  <si>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</si>
  <si>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</si>
  <si>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</si>
  <si>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</si>
  <si>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</si>
  <si>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</si>
  <si>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</si>
  <si>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</si>
  <si>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</si>
  <si>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</si>
  <si>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</si>
  <si>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</si>
  <si>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</si>
  <si>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</si>
  <si>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</si>
  <si>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</si>
  <si>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</si>
  <si>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</si>
  <si>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</si>
  <si>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</si>
  <si>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</si>
  <si>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</si>
  <si>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</si>
  <si>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</si>
  <si>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</si>
  <si>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</si>
  <si>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</si>
  <si>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</si>
  <si>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</si>
  <si>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</si>
  <si>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</si>
  <si>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</si>
  <si>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</si>
  <si>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</si>
  <si>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</si>
  <si>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</si>
  <si>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</si>
  <si>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</si>
  <si>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</si>
  <si>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</si>
  <si>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</si>
  <si>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</si>
  <si>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</si>
  <si>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</si>
  <si>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</si>
  <si>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</si>
  <si>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</si>
  <si>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</si>
  <si>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</si>
  <si>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</si>
  <si>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</si>
  <si>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</si>
  <si>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</si>
  <si>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</si>
  <si>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</si>
  <si>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</si>
  <si>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</si>
  <si>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</si>
  <si>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</si>
  <si>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</si>
  <si>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</si>
  <si>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</si>
  <si>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</si>
  <si>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</si>
  <si>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</si>
  <si>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</si>
  <si>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</si>
  <si>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</si>
  <si>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</si>
  <si>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</si>
  <si>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</si>
  <si>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</si>
  <si>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</si>
  <si>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</si>
  <si>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</si>
  <si>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</si>
  <si>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</si>
  <si>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</si>
  <si>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</si>
  <si>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</si>
  <si>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</si>
  <si>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</si>
  <si>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</si>
  <si>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</si>
  <si>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</si>
  <si>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</si>
  <si>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</si>
  <si>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</si>
  <si>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</si>
  <si>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</si>
  <si>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</si>
  <si>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</si>
  <si>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</si>
  <si>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</si>
  <si>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</si>
  <si>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</si>
  <si>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</si>
  <si>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</si>
  <si>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</si>
  <si>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</si>
  <si>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</si>
  <si>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</si>
  <si>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</si>
  <si>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</si>
  <si>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</si>
  <si>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</si>
  <si>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</si>
  <si>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</si>
  <si>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</si>
  <si>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</si>
  <si>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</si>
  <si>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</si>
  <si>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</si>
  <si>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</si>
  <si>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</si>
  <si>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</si>
  <si>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</si>
  <si>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</si>
  <si>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</si>
  <si>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</si>
  <si>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</si>
  <si>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</si>
  <si>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</si>
  <si>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</si>
  <si>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</si>
  <si>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</si>
  <si>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</si>
  <si>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</si>
  <si>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</si>
  <si>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</si>
  <si>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</si>
  <si>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</si>
  <si>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</si>
  <si>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</si>
  <si>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</si>
  <si>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</si>
  <si>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</si>
  <si>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</si>
  <si>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</si>
  <si>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</si>
  <si>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</si>
  <si>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</si>
  <si>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</si>
  <si>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</si>
  <si>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</si>
  <si>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</si>
  <si>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</si>
  <si>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</si>
  <si>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</si>
  <si>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</si>
  <si>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</si>
  <si>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</si>
  <si>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</si>
  <si>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</si>
  <si>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</si>
  <si>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</si>
  <si>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</si>
  <si>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</si>
  <si>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</si>
  <si>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</si>
  <si>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</si>
  <si>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</si>
  <si>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</si>
  <si>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</si>
  <si>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</si>
  <si>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</si>
  <si>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</si>
  <si>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Condições climáticas / Chuva</t>
  </si>
  <si>
    <t>1 Lucas</t>
  </si>
  <si>
    <t>Previsão de MC1 09h00</t>
  </si>
  <si>
    <t>TP em preparação / Previsão de pronto 13h00</t>
  </si>
  <si>
    <t xml:space="preserve">TP pronto 09h05 / 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</si>
  <si>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</si>
  <si>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MC1, devido aguardar descanso do maquinista.</t>
  </si>
  <si>
    <t xml:space="preserve">MC1 09h21 / previsão de faixa após U54 / </t>
  </si>
  <si>
    <t xml:space="preserve">TP aguardando melhorar condições climáticas, chuva no momento / </t>
  </si>
  <si>
    <t>ZWI-1</t>
  </si>
  <si>
    <t>ZKEZGA</t>
  </si>
  <si>
    <t>MC1 07h20  / Em inspeção R7D.</t>
  </si>
  <si>
    <t>Cancelado CCO</t>
  </si>
  <si>
    <t>Execução de solda - Condicionado a temperatura  (túnel)</t>
  </si>
  <si>
    <t>00:001</t>
  </si>
  <si>
    <t>Aguardando solicitar MC1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</si>
  <si>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</si>
  <si>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Aguardando ativos no bloco</t>
  </si>
  <si>
    <t>MC1 do W96 em ZEM-1 às 07h40 e circula em licença até 148ZEJ-2 KM 147+520; (5° veículo)</t>
  </si>
  <si>
    <t xml:space="preserve">MC1 07h50 / </t>
  </si>
  <si>
    <t>MC1 do W99 em ZEM-1 às 07h20 e circula em licença até ZRB150-2 KM 150+100 (4° veículo)</t>
  </si>
  <si>
    <t xml:space="preserve">MC1 08h14 / </t>
  </si>
  <si>
    <t>MC1 da V95 em ZEM-1 às 07h e circula em licença até ZRB150-2 KM 150+150 (3° veículo)</t>
  </si>
  <si>
    <t xml:space="preserve">MC1 09h05 / Autorizado entrada na via 09h34 / </t>
  </si>
  <si>
    <t>MC1 do W97 em K67ZEV-1 às 07h e circula em licença até ZRB150-2 KM 150+600; (1° veículo / V96 vai em comboio com o W97)</t>
  </si>
  <si>
    <t xml:space="preserve">MC1 09h11 / </t>
  </si>
  <si>
    <t>Aguardando MC1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</si>
  <si>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</si>
  <si>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MC1 07h56</t>
  </si>
  <si>
    <t xml:space="preserve">MC1 07h38 / 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</si>
  <si>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</si>
  <si>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</si>
  <si>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Aguardando W62 entrar no bloco</t>
  </si>
  <si>
    <t>ZPTZ1051</t>
  </si>
  <si>
    <t>Descarga de dormentes / Recolhimento de dormentes / Descarga de pedra</t>
  </si>
  <si>
    <t xml:space="preserve">MC1 08h07 / inf pronto 08h59 / 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</si>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</sst>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6" ySplit="3" topLeftCell="AQ4" activePane="bottomRight" state="frozen"/>
      <selection pane="bottomRight" activeCell="AR316" sqref="AR316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8" t="s">
        <v>919</v>
      </c>
      <c r="C1" s="199"/>
      <c r="D1" s="199"/>
      <c r="E1" s="3"/>
      <c r="F1" s="198" t="s">
        <v>920</v>
      </c>
      <c r="G1" s="199"/>
      <c r="H1" s="200"/>
      <c r="I1" s="199"/>
      <c r="J1" s="199"/>
      <c r="K1" s="199"/>
      <c r="L1" s="199"/>
      <c r="M1" s="199"/>
      <c r="N1" s="199"/>
      <c r="O1" s="199"/>
      <c r="P1" s="199"/>
      <c r="Q1" s="199"/>
      <c r="R1" s="199"/>
      <c r="S1" s="199"/>
      <c r="T1" s="199"/>
      <c r="U1" s="199"/>
      <c r="V1" s="199"/>
      <c r="W1" s="199"/>
      <c r="X1" s="199"/>
      <c r="Y1" s="199"/>
      <c r="Z1" s="199"/>
      <c r="AA1" s="199"/>
      <c r="AB1" s="199"/>
      <c r="AC1" s="199"/>
      <c r="AD1" s="199"/>
      <c r="AE1" s="199"/>
      <c r="AF1" s="199"/>
      <c r="AG1" s="201"/>
      <c r="AH1" s="5"/>
      <c r="AI1" s="205" t="s">
        <v>921</v>
      </c>
      <c r="AJ1" s="206"/>
      <c r="AK1" s="206"/>
      <c r="AL1" s="206"/>
      <c r="AM1" s="207"/>
      <c r="AN1" s="208"/>
      <c r="AO1" s="206"/>
      <c r="AP1" s="206"/>
      <c r="AQ1" s="206"/>
      <c r="AR1" s="206"/>
      <c r="AS1" s="206"/>
      <c r="AT1" s="206"/>
      <c r="AU1" s="206"/>
      <c r="AV1" s="206"/>
      <c r="AW1" s="206"/>
      <c r="AX1" s="206"/>
      <c r="AY1" s="206"/>
      <c r="AZ1" s="206"/>
      <c r="BA1" s="206"/>
      <c r="BB1" s="206"/>
      <c r="BC1" s="206"/>
      <c r="BD1" s="206"/>
      <c r="BE1" s="206"/>
      <c r="BF1" s="209"/>
      <c r="BG1" s="5"/>
      <c r="BH1" s="210" t="s">
        <v>922</v>
      </c>
      <c r="BI1" s="211"/>
      <c r="BJ1" s="211"/>
      <c r="BK1" s="212"/>
      <c r="BL1" s="5"/>
      <c r="BM1" s="202" t="s">
        <v>923</v>
      </c>
      <c r="BN1" s="203"/>
      <c r="BO1" s="203"/>
      <c r="BP1" s="203"/>
      <c r="BQ1" s="203"/>
      <c r="BR1" s="203"/>
      <c r="BS1" s="204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205" t="s">
        <v>924</v>
      </c>
      <c r="AJ2" s="206"/>
      <c r="AK2" s="206"/>
      <c r="AL2" s="206"/>
      <c r="AM2" s="207"/>
      <c r="AN2" s="208"/>
      <c r="AO2" s="206"/>
      <c r="AP2" s="206"/>
      <c r="AQ2" s="209"/>
      <c r="AR2" s="6"/>
      <c r="AS2" s="205" t="s">
        <v>927</v>
      </c>
      <c r="AT2" s="206"/>
      <c r="AU2" s="206"/>
      <c r="AV2" s="206"/>
      <c r="AW2" s="206"/>
      <c r="AX2" s="206"/>
      <c r="AY2" s="209"/>
      <c r="AZ2" s="6"/>
      <c r="BA2" s="191" t="s">
        <v>928</v>
      </c>
      <c r="BB2" s="195"/>
      <c r="BC2" s="205" t="s">
        <v>925</v>
      </c>
      <c r="BD2" s="206"/>
      <c r="BE2" s="206"/>
      <c r="BF2" s="209"/>
      <c r="BG2" s="5"/>
      <c r="BH2" s="213"/>
      <c r="BI2" s="214"/>
      <c r="BJ2" s="214"/>
      <c r="BK2" s="215"/>
      <c r="BL2" s="5"/>
      <c r="BM2" s="216"/>
      <c r="BN2" s="217"/>
      <c r="BO2" s="217"/>
      <c r="BP2" s="217"/>
      <c r="BQ2" s="217"/>
      <c r="BR2" s="217"/>
      <c r="BS2" s="218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191" t="s">
        <v>929</v>
      </c>
      <c r="AJ3" s="195"/>
      <c r="AK3" s="191" t="s">
        <v>930</v>
      </c>
      <c r="AL3" s="192"/>
      <c r="AM3" s="193"/>
      <c r="AN3" s="194"/>
      <c r="AO3" s="192"/>
      <c r="AP3" s="192"/>
      <c r="AQ3" s="195"/>
      <c r="AR3" s="63"/>
      <c r="AS3" s="196" t="s">
        <v>936</v>
      </c>
      <c r="AT3" s="197"/>
      <c r="AU3" s="196" t="s">
        <v>937</v>
      </c>
      <c r="AV3" s="197"/>
      <c r="AW3" s="196" t="s">
        <v>938</v>
      </c>
      <c r="AX3" s="197"/>
      <c r="AY3" s="63" t="s">
        <v>939</v>
      </c>
      <c r="AZ3" s="63"/>
      <c r="BA3" s="219"/>
      <c r="BB3" s="220"/>
      <c r="BC3" s="191" t="s">
        <v>932</v>
      </c>
      <c r="BD3" s="192"/>
      <c r="BE3" s="192"/>
      <c r="BF3" s="195"/>
      <c r="BG3" s="62"/>
      <c r="BH3" s="213"/>
      <c r="BI3" s="214"/>
      <c r="BJ3" s="214"/>
      <c r="BK3" s="215"/>
      <c r="BL3" s="62"/>
      <c r="BM3" s="202" t="s">
        <v>940</v>
      </c>
      <c r="BN3" s="203"/>
      <c r="BO3" s="203"/>
      <c r="BP3" s="204"/>
      <c r="BQ3" s="202" t="s">
        <v>707</v>
      </c>
      <c r="BR3" s="203"/>
      <c r="BS3" s="204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1338</v>
      </c>
      <c r="BG228" s="16"/>
      <c r="BH228" s="17">
        <v>0</v>
      </c>
      <c r="BI228" s="17"/>
      <c r="BJ228" s="17" t="s">
        <v>1339</v>
      </c>
      <c r="BK228" s="17" t="s">
        <v>1339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1338</v>
      </c>
      <c r="BG229" s="16"/>
      <c r="BH229" s="17">
        <v>2</v>
      </c>
      <c r="BI229" s="17"/>
      <c r="BJ229" s="17" t="s">
        <v>1340</v>
      </c>
      <c r="BK229" s="17" t="s">
        <v>1341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1342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1338</v>
      </c>
      <c r="BG230" s="16"/>
      <c r="BH230" s="17">
        <v>0</v>
      </c>
      <c r="BI230" s="17"/>
      <c r="BJ230" s="17" t="s">
        <v>1343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1338</v>
      </c>
      <c r="BG231" s="16"/>
      <c r="BH231" s="17">
        <v>2</v>
      </c>
      <c r="BI231" s="17"/>
      <c r="BJ231" s="17" t="s">
        <v>1344</v>
      </c>
      <c r="BK231" s="17" t="s">
        <v>1345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1338</v>
      </c>
      <c r="BG232" s="16"/>
      <c r="BH232" s="17">
        <v>2</v>
      </c>
      <c r="BI232" s="17"/>
      <c r="BJ232" s="17" t="s">
        <v>1346</v>
      </c>
      <c r="BK232" s="17" t="s">
        <v>1347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1338</v>
      </c>
      <c r="BG234" s="16"/>
      <c r="BH234" s="17">
        <v>0</v>
      </c>
      <c r="BI234" s="17"/>
      <c r="BJ234" s="17" t="s">
        <v>1348</v>
      </c>
      <c r="BK234" s="17" t="s">
        <v>1348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1338</v>
      </c>
      <c r="BG235" s="16"/>
      <c r="BH235" s="17">
        <v>0</v>
      </c>
      <c r="BI235" s="17"/>
      <c r="BJ235" s="17" t="s">
        <v>1343</v>
      </c>
      <c r="BK235" s="17" t="s">
        <v>1343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1338</v>
      </c>
      <c r="BG236" s="16"/>
      <c r="BH236" s="17">
        <v>0</v>
      </c>
      <c r="BI236" s="17"/>
      <c r="BJ236" s="17" t="s">
        <v>1343</v>
      </c>
      <c r="BK236" s="17" t="s">
        <v>1343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1338</v>
      </c>
      <c r="BG237" s="16"/>
      <c r="BH237" s="17">
        <v>0</v>
      </c>
      <c r="BI237" s="17"/>
      <c r="BJ237" s="17" t="s">
        <v>1343</v>
      </c>
      <c r="BK237" s="17" t="s">
        <v>1343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1349</v>
      </c>
      <c r="I238" s="106" t="s">
        <v>1349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1338</v>
      </c>
      <c r="BG238" s="16"/>
      <c r="BH238" s="17">
        <v>0</v>
      </c>
      <c r="BI238" s="17"/>
      <c r="BJ238" s="17" t="s">
        <v>1350</v>
      </c>
      <c r="BK238" s="17" t="s">
        <v>1350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1350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1338</v>
      </c>
      <c r="BG240" s="16"/>
      <c r="BH240" s="17">
        <v>0</v>
      </c>
      <c r="BI240" s="17"/>
      <c r="BJ240" s="17" t="s">
        <v>1343</v>
      </c>
      <c r="BK240" s="17" t="s">
        <v>1343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1338</v>
      </c>
      <c r="BG241" s="16"/>
      <c r="BH241" s="17">
        <v>0</v>
      </c>
      <c r="BI241" s="17"/>
      <c r="BJ241" s="17" t="s">
        <v>1343</v>
      </c>
      <c r="BK241" s="17" t="s">
        <v>1343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1338</v>
      </c>
      <c r="BG242" s="16"/>
      <c r="BH242" s="17">
        <v>0</v>
      </c>
      <c r="BI242" s="17"/>
      <c r="BJ242" s="17" t="s">
        <v>1343</v>
      </c>
      <c r="BK242" s="17" t="s">
        <v>1343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1338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1338</v>
      </c>
      <c r="BG245" s="16"/>
      <c r="BH245" s="17">
        <v>2</v>
      </c>
      <c r="BI245" s="17"/>
      <c r="BJ245" s="17" t="s">
        <v>1351</v>
      </c>
      <c r="BK245" s="17" t="s">
        <v>1351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Intervalo</v>
      </c>
      <c r="BR245" s="19">
        <f>IF(OR(B245="",F245=""),"*",AY245/P245)</f>
        <v>0.99999999999999911</v>
      </c>
      <c r="BS245" s="19">
        <f>IF(OR(B245="",F245=""),"*",BA245/Q245)</f>
        <v>1</v>
      </c>
      <c r="BT245" s="8" t="str">
        <f t="shared" si="4"/>
        <v>OKOK</v>
      </c>
    </row>
    <row r="246" spans="1:72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1338</v>
      </c>
      <c r="BG246" s="16"/>
      <c r="BH246" s="17">
        <v>0</v>
      </c>
      <c r="BI246" s="17"/>
      <c r="BJ246" s="17" t="s">
        <v>1352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1338</v>
      </c>
      <c r="BG247" s="16"/>
      <c r="BH247" s="17">
        <v>0</v>
      </c>
      <c r="BI247" s="17"/>
      <c r="BJ247" s="17" t="s">
        <v>1353</v>
      </c>
      <c r="BK247" s="18" t="s">
        <v>1354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1338</v>
      </c>
      <c r="BG248" s="16"/>
      <c r="BH248" s="17">
        <v>0</v>
      </c>
      <c r="BI248" s="17"/>
      <c r="BJ248" s="17" t="s">
        <v>1355</v>
      </c>
      <c r="BK248" s="17" t="s">
        <v>1355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1338</v>
      </c>
      <c r="BG249" s="16"/>
      <c r="BH249" s="17">
        <v>0</v>
      </c>
      <c r="BI249" s="17"/>
      <c r="BJ249" s="17" t="s">
        <v>1343</v>
      </c>
      <c r="BK249" s="18" t="s">
        <v>1339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1338</v>
      </c>
      <c r="BG250" s="16"/>
      <c r="BH250" s="17">
        <v>2</v>
      </c>
      <c r="BI250" s="17"/>
      <c r="BJ250" s="17" t="s">
        <v>1356</v>
      </c>
      <c r="BK250" s="17" t="s">
        <v>1357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1358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1359</v>
      </c>
      <c r="BK253" s="17" t="s">
        <v>1360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1361</v>
      </c>
      <c r="N254" s="127" t="s">
        <v>1362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1363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1364</v>
      </c>
      <c r="BK254" s="17" t="s">
        <v>1364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1365</v>
      </c>
      <c r="BK255" s="17" t="s">
        <v>1365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1366</v>
      </c>
      <c r="BG256" s="16"/>
      <c r="BH256" s="17">
        <v>0</v>
      </c>
      <c r="BI256" s="17"/>
      <c r="BJ256" s="17" t="s">
        <v>1367</v>
      </c>
      <c r="BK256" s="17" t="s">
        <v>1367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1368</v>
      </c>
      <c r="BK259" s="17" t="s">
        <v>1368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1368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1369</v>
      </c>
      <c r="I260" s="106" t="s">
        <v>1369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1370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1371</v>
      </c>
      <c r="BK260" s="18" t="s">
        <v>1372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1373</v>
      </c>
      <c r="BK261" s="17" t="s">
        <v>1373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1373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1374</v>
      </c>
      <c r="BK262" s="17" t="s">
        <v>1374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1374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1375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1376</v>
      </c>
      <c r="BK263" s="176" t="s">
        <v>1377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1377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1378</v>
      </c>
      <c r="BK264" s="176" t="s">
        <v>1379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1379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1380</v>
      </c>
      <c r="BK265" s="17" t="s">
        <v>1380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1380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1381</v>
      </c>
      <c r="BK266" s="176" t="s">
        <v>1382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1368</v>
      </c>
      <c r="BK267" s="17" t="s">
        <v>1368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1368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1368</v>
      </c>
      <c r="BK268" s="17" t="s">
        <v>1368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1368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1383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1384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1385</v>
      </c>
      <c r="BK270" s="176" t="s">
        <v>1385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1368</v>
      </c>
      <c r="BK271" s="17" t="s">
        <v>1368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1368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1368</v>
      </c>
      <c r="BK272" s="17" t="s">
        <v>1368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1368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1386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1387</v>
      </c>
      <c r="BK273" s="176" t="s">
        <v>1388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1389</v>
      </c>
      <c r="BK274" s="18" t="s">
        <v>1368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1368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1389</v>
      </c>
      <c r="BK275" s="18" t="s">
        <v>1368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1368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1390</v>
      </c>
      <c r="BK276" s="17" t="s">
        <v>1391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1391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1392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1393</v>
      </c>
      <c r="BK278" s="17" t="s">
        <v>1393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1393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1392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1393</v>
      </c>
      <c r="BK279" s="17" t="s">
        <v>1393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1393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1392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1393</v>
      </c>
      <c r="BK280" s="17" t="s">
        <v>1393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1393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1392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1393</v>
      </c>
      <c r="BK281" s="17" t="s">
        <v>1393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1393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1368</v>
      </c>
      <c r="BK284" s="17" t="s">
        <v>1368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1368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4.1666666666666664E-2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1394</v>
      </c>
      <c r="BK285" s="176" t="s">
        <v>1394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1.1666666666666665</v>
      </c>
      <c r="BS285" s="19">
        <f t="shared" si="5"/>
        <v>1</v>
      </c>
      <c r="BT285" s="8" t="str">
        <f t="shared" si="6"/>
        <v>OKOK</v>
      </c>
    </row>
    <row r="286" spans="1:72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4.1666666666666664E-2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1395</v>
      </c>
      <c r="BK286" s="176" t="s">
        <v>1395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1.0000000000000004</v>
      </c>
      <c r="BS286" s="19">
        <f t="shared" si="5"/>
        <v>1</v>
      </c>
      <c r="BT286" s="8" t="str">
        <f t="shared" si="6"/>
        <v>OKOK</v>
      </c>
    </row>
    <row r="287" spans="1:72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1368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1368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1368</v>
      </c>
      <c r="BK288" s="17" t="s">
        <v>1368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1368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1396</v>
      </c>
      <c r="N289" s="127" t="s">
        <v>1397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1398</v>
      </c>
      <c r="BK289" s="176" t="s">
        <v>1398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1399</v>
      </c>
      <c r="N290" s="127" t="s">
        <v>1400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1401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1402</v>
      </c>
      <c r="BK290" s="18" t="s">
        <v>1403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1404</v>
      </c>
      <c r="BK291" s="18" t="s">
        <v>1405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1405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1368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1368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1406</v>
      </c>
      <c r="BK294" s="17" t="s">
        <v>1406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1406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 t="s">
        <v>389</v>
      </c>
      <c r="Z295" s="104"/>
      <c r="AA295" s="105" t="s">
        <v>1407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/>
      <c r="AS295" s="108"/>
      <c r="AT295" s="108"/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/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/>
      <c r="BI295" s="17"/>
      <c r="BJ295" s="17" t="s">
        <v>1408</v>
      </c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/>
      </c>
    </row>
    <row r="296" spans="1:72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/>
      <c r="AS296" s="108"/>
      <c r="AT296" s="108"/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</v>
      </c>
      <c r="AZ296" s="153"/>
      <c r="BA296" s="109"/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/>
      <c r="BI296" s="17"/>
      <c r="BJ296" s="17" t="s">
        <v>1409</v>
      </c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</v>
      </c>
      <c r="BS296" s="19">
        <f>IF(OR(B296="",F296=""),"*",BA296/Q296)</f>
        <v>0</v>
      </c>
      <c r="BT296" s="8" t="str">
        <f t="shared" si="6"/>
        <v/>
      </c>
    </row>
    <row r="297" spans="1:72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/>
      <c r="AT297" s="108"/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/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/>
      <c r="BI297" s="17"/>
      <c r="BJ297" s="17" t="s">
        <v>1410</v>
      </c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/>
      </c>
    </row>
    <row r="298" spans="1:72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/>
      <c r="AT298" s="108"/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/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/>
      <c r="BI298" s="17"/>
      <c r="BJ298" s="17" t="s">
        <v>1410</v>
      </c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/>
      </c>
    </row>
    <row r="299" spans="1:72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1411</v>
      </c>
      <c r="X299" s="104" t="s">
        <v>386</v>
      </c>
      <c r="Y299" s="129" t="s">
        <v>389</v>
      </c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1412</v>
      </c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/>
      </c>
    </row>
    <row r="300" spans="1:72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/>
      <c r="AT300" s="108"/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0</v>
      </c>
      <c r="AZ300" s="153"/>
      <c r="BA300" s="109"/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/>
      <c r="BI300" s="17"/>
      <c r="BJ300" s="17" t="s">
        <v>1413</v>
      </c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</v>
      </c>
      <c r="BS300" s="19">
        <f>IF(OR(B300="",F300=""),"*",BA300/Q300)</f>
        <v>0</v>
      </c>
      <c r="BT300" s="8" t="str">
        <f t="shared" si="6"/>
        <v/>
      </c>
    </row>
    <row r="301" spans="1:72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/>
      <c r="AS301" s="108"/>
      <c r="AT301" s="108"/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/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/>
      <c r="BI301" s="17"/>
      <c r="BJ301" s="17" t="s">
        <v>1414</v>
      </c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/>
      </c>
    </row>
    <row r="302" spans="1:72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1406</v>
      </c>
      <c r="BK302" s="17" t="s">
        <v>1406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1406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1415</v>
      </c>
      <c r="I303" s="106" t="s">
        <v>1416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/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1</v>
      </c>
      <c r="BI303" s="17"/>
      <c r="BJ303" s="17" t="s">
        <v>1417</v>
      </c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Produção</v>
      </c>
      <c r="BR303" s="19">
        <f>IF(OR(B303="",F303=""),"*",AY303/P303)</f>
        <v>1.0000000000000004</v>
      </c>
      <c r="BS303" s="19">
        <f>IF(OR(B303="",F303=""),"*",BA303/Q303)</f>
        <v>0</v>
      </c>
      <c r="BT303" s="8" t="str">
        <f t="shared" si="6"/>
        <v/>
      </c>
    </row>
    <row r="304" spans="1:72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1418</v>
      </c>
      <c r="BK304" s="17" t="s">
        <v>1418</v>
      </c>
      <c r="BL304" s="16"/>
      <c r="BM304" s="130" t="s">
        <v>405</v>
      </c>
      <c r="BN304" s="130" t="s">
        <v>425</v>
      </c>
      <c r="BO304" s="130" t="s">
        <v>533</v>
      </c>
      <c r="BP304" s="176" t="s">
        <v>1418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1419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/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1418</v>
      </c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/>
      </c>
    </row>
    <row r="306" spans="1:72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1419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/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1418</v>
      </c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/>
      </c>
    </row>
    <row r="307" spans="1:72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1420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/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1418</v>
      </c>
      <c r="BK307" s="18"/>
      <c r="BL307" s="16"/>
      <c r="BM307" s="130"/>
      <c r="BN307" s="130"/>
      <c r="BO307" s="130"/>
      <c r="BP307" s="18"/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/>
      </c>
    </row>
    <row r="308" spans="1:72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/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1418</v>
      </c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/>
      </c>
    </row>
    <row r="309" spans="1:72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/>
      <c r="AS309" s="108"/>
      <c r="AT309" s="108"/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/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/>
      <c r="BI309" s="17"/>
      <c r="BJ309" s="17" t="s">
        <v>1421</v>
      </c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/>
      </c>
    </row>
    <row r="310" spans="1:72">
      <c r="A310" s="47" t="str">
        <f>D310&amp;B310</f>
        <v/>
      </c>
      <c r="B310" s="102"/>
      <c r="C310" s="135" t="str">
        <f>IF(BS_CONTROLE[[#This Row],[DATA]]="","",WEEKNUM(BS_CONTROLE[[#This Row],[DATA]]))</f>
        <v/>
      </c>
      <c r="D310" s="104"/>
      <c r="E310" s="159"/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TabelaMap[KM Inicio] = BS_CONTROLE[[#This Row],[KM - Inicio]]) *
  ( TabelaMap[KM Fim] &lt;= BS_CONTROLE[[#This Row],[KM - Fim]]) *
  ( TabelaMap[Trecho]  &gt;= BS_CONTROLE[[#This Row],[KM - Fim]]),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>IF(D310="","*",IFERROR(IF(ISODD(COUNT(AS310:AX310)),"ERRO",SUM((AT310-AS310),(AV310-AU310),(AX310-AW310))),"ERRO"))</f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05" t="s">
        <v>1118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6"/>
        <v/>
      </c>
    </row>
    <row r="311" spans="1:72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1422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/>
      <c r="AS311" s="108"/>
      <c r="AT311" s="108"/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/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/>
      <c r="BI311" s="17"/>
      <c r="BJ311" s="17" t="s">
        <v>1423</v>
      </c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/>
      </c>
    </row>
    <row r="312" spans="1:72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1424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/>
      <c r="AT312" s="108"/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/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/>
      <c r="BI312" s="17"/>
      <c r="BJ312" s="17" t="s">
        <v>1425</v>
      </c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/>
      </c>
    </row>
    <row r="313" spans="1:72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1426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/>
      <c r="AT313" s="108"/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/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/>
      <c r="BI313" s="17"/>
      <c r="BJ313" s="17" t="s">
        <v>1427</v>
      </c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/>
      </c>
    </row>
    <row r="314" spans="1:72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1428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/>
      <c r="AT314" s="108"/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/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/>
      <c r="BI314" s="17"/>
      <c r="BJ314" s="17" t="s">
        <v>1429</v>
      </c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/>
      </c>
    </row>
    <row r="315" spans="1:72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1392</v>
      </c>
      <c r="W315" s="151" t="s">
        <v>1430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/>
      <c r="AT315" s="108"/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/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/>
      <c r="BI315" s="17"/>
      <c r="BJ315" s="17" t="s">
        <v>1431</v>
      </c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/>
      </c>
    </row>
    <row r="316" spans="1:72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1392</v>
      </c>
      <c r="W316" s="151" t="s">
        <v>1430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/>
      <c r="AS316" s="108"/>
      <c r="AT316" s="108"/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/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/>
      <c r="BI316" s="17"/>
      <c r="BJ316" s="17" t="s">
        <v>1432</v>
      </c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/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1433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/>
      <c r="AS318" s="108"/>
      <c r="AT318" s="108"/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</v>
      </c>
      <c r="AZ318" s="153"/>
      <c r="BA318" s="109"/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/>
      <c r="BI318" s="17"/>
      <c r="BJ318" s="17" t="s">
        <v>1423</v>
      </c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Produção e Intervalo</v>
      </c>
      <c r="BR318" s="19">
        <f>IF(OR(B318="",F318=""),"*",AY318/P318)</f>
        <v>0</v>
      </c>
      <c r="BS318" s="19">
        <f>IF(OR(B318="",F318=""),"*",BA318/Q318)</f>
        <v>0</v>
      </c>
      <c r="BT318" s="8" t="str">
        <f t="shared" si="6"/>
        <v/>
      </c>
    </row>
    <row r="319" spans="1:72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/>
      <c r="AT319" s="108"/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0</v>
      </c>
      <c r="AZ319" s="153"/>
      <c r="BA319" s="109"/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/>
      <c r="BI319" s="17"/>
      <c r="BJ319" s="17" t="s">
        <v>1434</v>
      </c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Produção e Intervalo</v>
      </c>
      <c r="BR319" s="19">
        <f>IF(OR(B319="",F319=""),"*",AY319/P319)</f>
        <v>0</v>
      </c>
      <c r="BS319" s="19">
        <f>IF(OR(B319="",F319=""),"*",BA319/Q319)</f>
        <v>0</v>
      </c>
      <c r="BT319" s="8" t="str">
        <f t="shared" si="6"/>
        <v/>
      </c>
    </row>
    <row r="320" spans="1:72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2000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/>
      <c r="AT320" s="108"/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0</v>
      </c>
      <c r="AZ320" s="153"/>
      <c r="BA320" s="109"/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/>
      <c r="BI320" s="17"/>
      <c r="BJ320" s="17" t="s">
        <v>1435</v>
      </c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Produção e Intervalo</v>
      </c>
      <c r="BR320" s="19">
        <f>IF(OR(B320="",F320=""),"*",AY320/P320)</f>
        <v>0</v>
      </c>
      <c r="BS320" s="19">
        <f>IF(OR(B320="",F320=""),"*",BA320/Q320)</f>
        <v>0</v>
      </c>
      <c r="BT320" s="8" t="str">
        <f t="shared" si="6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1436</v>
      </c>
      <c r="BK322" s="176" t="s">
        <v>1436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1436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1437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/>
      <c r="AS323" s="108"/>
      <c r="AT323" s="108"/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</v>
      </c>
      <c r="AZ323" s="153"/>
      <c r="BA323" s="109"/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/>
      <c r="BI323" s="17"/>
      <c r="BJ323" s="17" t="s">
        <v>1438</v>
      </c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Produção e Intervalo</v>
      </c>
      <c r="BR323" s="19">
        <f>IF(OR(B323="",F323=""),"*",AY323/P323)</f>
        <v>0</v>
      </c>
      <c r="BS323" s="19">
        <f>IF(OR(B323="",F323=""),"*",BA323/Q323)</f>
        <v>0</v>
      </c>
      <c r="BT323" s="8" t="str">
        <f t="shared" si="6"/>
        <v/>
      </c>
    </row>
    <row r="324" spans="1:72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1439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1440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/>
      <c r="AT324" s="108"/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0</v>
      </c>
      <c r="AZ324" s="153"/>
      <c r="BA324" s="109"/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/>
      <c r="BI324" s="17"/>
      <c r="BJ324" s="17" t="s">
        <v>1441</v>
      </c>
      <c r="BK324" s="18"/>
      <c r="BL324" s="16"/>
      <c r="BM324" s="130"/>
      <c r="BN324" s="130"/>
      <c r="BO324" s="130"/>
      <c r="BP324" s="18"/>
      <c r="BQ324" s="12" t="e">
        <f>IF(AND(BR324&lt;1,BS324&lt;1),"Produção e Intervalo",IF(BR324&lt;1,"Intervalo",IF(BS324&lt;1,"Produção","Aderente")))</f>
        <v>#DIV/0!</v>
      </c>
      <c r="BR324" s="19" t="e">
        <f>IF(OR(B324="",F324=""),"*",AY324/P324)</f>
        <v>#DIV/0!</v>
      </c>
      <c r="BS324" s="19">
        <f>IF(OR(B324="",F324=""),"*",BA324/Q324)</f>
        <v>0</v>
      </c>
      <c r="BT324" s="8" t="str">
        <f t="shared" si="6"/>
        <v/>
      </c>
    </row>
    <row r="325" spans="1:72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1439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1401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/>
      <c r="AS325" s="108"/>
      <c r="AT325" s="108"/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0</v>
      </c>
      <c r="AZ325" s="153"/>
      <c r="BA325" s="109"/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/>
      <c r="BI325" s="17"/>
      <c r="BJ325" s="17" t="s">
        <v>1432</v>
      </c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Produção e Intervalo</v>
      </c>
      <c r="BR325" s="19">
        <f>IF(OR(B325="",F325=""),"*",AY325/P325)</f>
        <v>0</v>
      </c>
      <c r="BS325" s="19">
        <f>IF(OR(B325="",F325=""),"*",BA325/Q325)</f>
        <v>0</v>
      </c>
      <c r="BT325" s="8" t="str">
        <f t="shared" si="6"/>
        <v/>
      </c>
    </row>
    <row r="326" spans="1:72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1406</v>
      </c>
      <c r="BK326" s="176" t="s">
        <v>1406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1406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/>
      <c r="AS327" s="108"/>
      <c r="AT327" s="108"/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/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/>
      <c r="BI327" s="17"/>
      <c r="BJ327" s="17" t="s">
        <v>1321</v>
      </c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/>
      </c>
    </row>
    <row r="328" spans="1:72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7">IF(BN328="","",SUBSTITUTE(BM328," ","")&amp;SUBSTITUTE(BN328," ",""))</f>
        <v/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7"/>
        <v/>
      </c>
    </row>
    <row r="330" spans="1:72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7"/>
        <v/>
      </c>
    </row>
    <row r="331" spans="1:72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7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7"/>
        <v/>
      </c>
    </row>
    <row r="333" spans="1:72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7"/>
        <v/>
      </c>
    </row>
    <row r="334" spans="1:72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7"/>
        <v/>
      </c>
    </row>
    <row r="335" spans="1:72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7"/>
        <v/>
      </c>
    </row>
    <row r="336" spans="1:72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7"/>
        <v/>
      </c>
    </row>
    <row r="337" spans="1:72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7"/>
        <v/>
      </c>
    </row>
    <row r="338" spans="1:72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7"/>
        <v/>
      </c>
    </row>
    <row r="339" spans="1:72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7"/>
        <v/>
      </c>
    </row>
    <row r="340" spans="1:72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7"/>
        <v/>
      </c>
    </row>
    <row r="341" spans="1:72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7"/>
        <v/>
      </c>
    </row>
    <row r="342" spans="1:72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7"/>
        <v/>
      </c>
    </row>
    <row r="343" spans="1:72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7"/>
        <v/>
      </c>
    </row>
    <row r="344" spans="1:72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7"/>
        <v/>
      </c>
    </row>
    <row r="345" spans="1:72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7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7"/>
        <v/>
      </c>
    </row>
    <row r="347" spans="1:72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7"/>
        <v/>
      </c>
    </row>
    <row r="348" spans="1:72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7"/>
        <v/>
      </c>
    </row>
    <row r="349" spans="1:72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7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7"/>
        <v/>
      </c>
    </row>
    <row r="351" spans="1:72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7"/>
        <v/>
      </c>
    </row>
    <row r="352" spans="1:72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7"/>
        <v/>
      </c>
    </row>
    <row r="353" spans="1:72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7"/>
        <v/>
      </c>
    </row>
    <row r="354" spans="1:72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7"/>
        <v/>
      </c>
    </row>
    <row r="355" spans="1:72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7"/>
        <v/>
      </c>
    </row>
    <row r="356" spans="1:72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7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7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7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7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7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7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7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7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7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7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7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7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7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7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7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7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7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7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7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7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7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7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7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7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7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7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7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7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7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7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7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7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7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7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7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7"/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8">IF(BN392="","",SUBSTITUTE(BM392," ","")&amp;SUBSTITUTE(BN392," ",""))</f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8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8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8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8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8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8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8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8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8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8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8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8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8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8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8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8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8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8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8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8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8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8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8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8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8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8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8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8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8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8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8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8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8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8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8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8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8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8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8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8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8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8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8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8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8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8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8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8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8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8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8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8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8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8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8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8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8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8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8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8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8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8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8"/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9">IF(BN456="","",SUBSTITUTE(BM456," ","")&amp;SUBSTITUTE(BN456," ",""))</f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9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9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9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9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9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9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9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9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9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9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9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9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9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9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9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9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9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9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9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9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9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9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9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9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9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9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9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9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9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9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9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9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9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9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9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9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9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9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9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9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9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9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9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9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9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9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9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9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9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9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9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9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9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9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9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9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9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9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9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9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9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9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9"/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0">IF(BN520="","",SUBSTITUTE(BM520," ","")&amp;SUBSTITUTE(BN520," ",""))</f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0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0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0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0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0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0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0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0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0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0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0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0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0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0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0"/>
        <v/>
      </c>
    </row>
    <row r="536" spans="1:72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0"/>
        <v/>
      </c>
    </row>
    <row r="537" spans="1:72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0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0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0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0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0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0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0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0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0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0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0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0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0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0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0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0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0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0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0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0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0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0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0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0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0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0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0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0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0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0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0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0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0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0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0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0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0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0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0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0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0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0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0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0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0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0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0"/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1">IF(BN584="","",SUBSTITUTE(BM584," ","")&amp;SUBSTITUTE(BN584," ",""))</f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1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1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1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1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1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1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1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1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1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1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1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1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1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1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1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1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1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1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1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1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1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1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1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1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1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1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1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1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1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1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1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1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1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1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1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1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1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1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1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1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1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1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1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1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1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1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1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1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1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1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1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1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1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1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1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1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1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1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1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1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1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1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1"/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2">IF(BN648="","",SUBSTITUTE(BM648," ","")&amp;SUBSTITUTE(BN648," ",""))</f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2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2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2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2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2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2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2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2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2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2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2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2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2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2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2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2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2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2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2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2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2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2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2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2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2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2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2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2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2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2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2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2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2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2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2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2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2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2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2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2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2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2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2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2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2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2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2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2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2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2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2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2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2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2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2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2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2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2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2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2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2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2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2"/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3">IF(BN712="","",SUBSTITUTE(BM712," ","")&amp;SUBSTITUTE(BN712," ",""))</f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3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3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3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3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3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3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3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3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3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3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3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3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3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3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3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3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3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3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3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3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3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3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3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3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3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3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3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3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3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3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3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3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3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3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3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3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3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3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3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3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3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3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3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3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3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3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3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3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3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3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3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3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3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3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3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3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3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3"/>
        <v/>
      </c>
    </row>
    <row r="771" spans="1:72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3"/>
        <v/>
      </c>
    </row>
    <row r="772" spans="1:72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1442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3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3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3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3"/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4">IF(BN776="","",SUBSTITUTE(BM776," ","")&amp;SUBSTITUTE(BN776," ",""))</f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4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4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4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4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4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4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4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4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4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4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4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4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4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4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4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4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4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4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4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4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4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4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4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4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4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4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4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4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4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4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4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4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4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4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4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4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4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4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4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4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4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4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4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4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4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4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4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4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4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4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4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4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4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4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4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4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4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4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4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4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4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4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4"/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5">IF(BN840="","",SUBSTITUTE(BM840," ","")&amp;SUBSTITUTE(BN840," ",""))</f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5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5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5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5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5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5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5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5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5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5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5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5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5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5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5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5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5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5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5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5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5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5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5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5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5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5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5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5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5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5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5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5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5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5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5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5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5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5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5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5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5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5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5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5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5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5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5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5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5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5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5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5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5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5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5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5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5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5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5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5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5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5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5"/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6">IF(BN904="","",SUBSTITUTE(BM904," ","")&amp;SUBSTITUTE(BN904," ",""))</f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6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6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6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6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6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6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6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6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6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6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6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6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6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6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6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6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6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6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6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6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6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6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6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6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6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6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6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6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6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6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6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6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6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6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6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6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6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6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6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6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6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6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6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6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6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6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6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6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6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6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6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6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6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6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6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6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6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6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6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6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6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6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6"/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7">IF(BN968="","",SUBSTITUTE(BM968," ","")&amp;SUBSTITUTE(BN968," ",""))</f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7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7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7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7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7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7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7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7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7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7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7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7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7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7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7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7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7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7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7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7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7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7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7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7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7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7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7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7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7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7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7"/>
        <v/>
      </c>
    </row>
    <row r="1000" spans="1:72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7"/>
        <v/>
      </c>
    </row>
    <row r="1001" spans="1:72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1443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1443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7"/>
        <v/>
      </c>
    </row>
    <row r="1011" spans="9:10">
      <c r="I1011" s="190"/>
      <c r="J1011" s="118"/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164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750" operator="equal">
      <formula>"NÃO"</formula>
    </cfRule>
    <cfRule type="cellIs" dxfId="220" priority="11751" operator="equal">
      <formula>"SIM"</formula>
    </cfRule>
  </conditionalFormatting>
  <conditionalFormatting sqref="AZ6:AZ1001">
    <cfRule type="expression" dxfId="219" priority="54206">
      <formula>#REF!=1</formula>
    </cfRule>
  </conditionalFormatting>
  <conditionalFormatting sqref="BE6:BE1001 AY6:AY1001 U6:U1001">
    <cfRule type="cellIs" dxfId="218" priority="54190" operator="equal">
      <formula>"ERRO"</formula>
    </cfRule>
  </conditionalFormatting>
  <conditionalFormatting sqref="BQ6:BQ1001">
    <cfRule type="cellIs" dxfId="217" priority="54185" operator="equal">
      <formula>"Produção e Intervalo"</formula>
    </cfRule>
    <cfRule type="cellIs" dxfId="216" priority="54186" operator="equal">
      <formula>"Aderente"</formula>
    </cfRule>
    <cfRule type="cellIs" dxfId="215" priority="54187" operator="equal">
      <formula>"Intervalo"</formula>
    </cfRule>
    <cfRule type="cellIs" dxfId="214" priority="54188" operator="equal">
      <formula>"Produção"</formula>
    </cfRule>
    <cfRule type="cellIs" dxfId="213" priority="54189" operator="equal">
      <formula>"ERRO"</formula>
    </cfRule>
  </conditionalFormatting>
  <conditionalFormatting sqref="BR6:BS1001">
    <cfRule type="cellIs" dxfId="212" priority="54167" operator="equal">
      <formula>"*"</formula>
    </cfRule>
    <cfRule type="cellIs" dxfId="211" priority="54168" operator="greaterThanOrEqual">
      <formula>1</formula>
    </cfRule>
    <cfRule type="cellIs" dxfId="210" priority="54169" operator="lessThan">
      <formula>1</formula>
    </cfRule>
  </conditionalFormatting>
  <conditionalFormatting sqref="BK949 BK81 BK83:BK84 BK101 BK67 BK69 BK72:BK73 BJ9:BJ1001">
    <cfRule type="iconSet" priority="60954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295:BK301 BK303 BK305:BK321 BK323:BK325 BK327:BK948">
    <cfRule type="iconSet" priority="60956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293" operator="equal">
      <formula>"OPORTUNIDADE"</formula>
    </cfRule>
  </conditionalFormatting>
  <conditionalFormatting sqref="Y6:Z39">
    <cfRule type="cellIs" dxfId="208" priority="291" operator="equal">
      <formula>"NÃO"</formula>
    </cfRule>
    <cfRule type="cellIs" dxfId="207" priority="292" operator="equal">
      <formula>"SIM"</formula>
    </cfRule>
  </conditionalFormatting>
  <conditionalFormatting sqref="BH6:BH8">
    <cfRule type="iconSet" priority="289">
      <iconSet showValue="0">
        <cfvo type="percent" val="0"/>
        <cfvo type="num" val="1"/>
        <cfvo type="num" val="1" gte="0"/>
      </iconSet>
    </cfRule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261" operator="equal">
      <formula>"OPORTUNIDADE"</formula>
    </cfRule>
  </conditionalFormatting>
  <conditionalFormatting sqref="Y44:Z44">
    <cfRule type="cellIs" dxfId="205" priority="259" operator="equal">
      <formula>"NÃO"</formula>
    </cfRule>
    <cfRule type="cellIs" dxfId="204" priority="260" operator="equal">
      <formula>"SIM"</formula>
    </cfRule>
  </conditionalFormatting>
  <conditionalFormatting sqref="Y48:Z52">
    <cfRule type="cellIs" dxfId="203" priority="258" operator="equal">
      <formula>"OPORTUNIDADE"</formula>
    </cfRule>
  </conditionalFormatting>
  <conditionalFormatting sqref="Y48:Z52">
    <cfRule type="cellIs" dxfId="202" priority="256" operator="equal">
      <formula>"NÃO"</formula>
    </cfRule>
    <cfRule type="cellIs" dxfId="201" priority="257" operator="equal">
      <formula>"SIM"</formula>
    </cfRule>
  </conditionalFormatting>
  <conditionalFormatting sqref="Y68:Z68">
    <cfRule type="cellIs" dxfId="200" priority="252" operator="equal">
      <formula>"OPORTUNIDADE"</formula>
    </cfRule>
  </conditionalFormatting>
  <conditionalFormatting sqref="Y68:Z68">
    <cfRule type="cellIs" dxfId="199" priority="250" operator="equal">
      <formula>"NÃO"</formula>
    </cfRule>
    <cfRule type="cellIs" dxfId="198" priority="251" operator="equal">
      <formula>"SIM"</formula>
    </cfRule>
  </conditionalFormatting>
  <conditionalFormatting sqref="Y75:Z75">
    <cfRule type="cellIs" dxfId="197" priority="249" operator="equal">
      <formula>"OPORTUNIDADE"</formula>
    </cfRule>
  </conditionalFormatting>
  <conditionalFormatting sqref="Y75:Z75">
    <cfRule type="cellIs" dxfId="196" priority="247" operator="equal">
      <formula>"NÃO"</formula>
    </cfRule>
    <cfRule type="cellIs" dxfId="195" priority="248" operator="equal">
      <formula>"SIM"</formula>
    </cfRule>
  </conditionalFormatting>
  <conditionalFormatting sqref="Y77:Z78">
    <cfRule type="cellIs" dxfId="194" priority="246" operator="equal">
      <formula>"OPORTUNIDADE"</formula>
    </cfRule>
  </conditionalFormatting>
  <conditionalFormatting sqref="Y77:Z78">
    <cfRule type="cellIs" dxfId="193" priority="244" operator="equal">
      <formula>"NÃO"</formula>
    </cfRule>
    <cfRule type="cellIs" dxfId="192" priority="245" operator="equal">
      <formula>"SIM"</formula>
    </cfRule>
  </conditionalFormatting>
  <conditionalFormatting sqref="Y81:Z81">
    <cfRule type="cellIs" dxfId="191" priority="243" operator="equal">
      <formula>"OPORTUNIDADE"</formula>
    </cfRule>
  </conditionalFormatting>
  <conditionalFormatting sqref="Y81:Z81">
    <cfRule type="cellIs" dxfId="190" priority="241" operator="equal">
      <formula>"NÃO"</formula>
    </cfRule>
    <cfRule type="cellIs" dxfId="189" priority="242" operator="equal">
      <formula>"SIM"</formula>
    </cfRule>
  </conditionalFormatting>
  <conditionalFormatting sqref="Y82:Z82">
    <cfRule type="cellIs" dxfId="188" priority="240" operator="equal">
      <formula>"OPORTUNIDADE"</formula>
    </cfRule>
  </conditionalFormatting>
  <conditionalFormatting sqref="Y82:Z82">
    <cfRule type="cellIs" dxfId="187" priority="238" operator="equal">
      <formula>"NÃO"</formula>
    </cfRule>
    <cfRule type="cellIs" dxfId="186" priority="239" operator="equal">
      <formula>"SIM"</formula>
    </cfRule>
  </conditionalFormatting>
  <conditionalFormatting sqref="Y91:Z91">
    <cfRule type="cellIs" dxfId="185" priority="237" operator="equal">
      <formula>"OPORTUNIDADE"</formula>
    </cfRule>
  </conditionalFormatting>
  <conditionalFormatting sqref="Y91:Z91">
    <cfRule type="cellIs" dxfId="184" priority="235" operator="equal">
      <formula>"NÃO"</formula>
    </cfRule>
    <cfRule type="cellIs" dxfId="183" priority="236" operator="equal">
      <formula>"SIM"</formula>
    </cfRule>
  </conditionalFormatting>
  <conditionalFormatting sqref="Y93:Z93">
    <cfRule type="cellIs" dxfId="182" priority="234" operator="equal">
      <formula>"OPORTUNIDADE"</formula>
    </cfRule>
  </conditionalFormatting>
  <conditionalFormatting sqref="Y93:Z93">
    <cfRule type="cellIs" dxfId="181" priority="232" operator="equal">
      <formula>"NÃO"</formula>
    </cfRule>
    <cfRule type="cellIs" dxfId="180" priority="233" operator="equal">
      <formula>"SIM"</formula>
    </cfRule>
  </conditionalFormatting>
  <conditionalFormatting sqref="Y95:Z95">
    <cfRule type="cellIs" dxfId="179" priority="231" operator="equal">
      <formula>"OPORTUNIDADE"</formula>
    </cfRule>
  </conditionalFormatting>
  <conditionalFormatting sqref="Y95:Z95">
    <cfRule type="cellIs" dxfId="178" priority="229" operator="equal">
      <formula>"NÃO"</formula>
    </cfRule>
    <cfRule type="cellIs" dxfId="177" priority="230" operator="equal">
      <formula>"SIM"</formula>
    </cfRule>
  </conditionalFormatting>
  <conditionalFormatting sqref="Y96:Z97">
    <cfRule type="cellIs" dxfId="176" priority="228" operator="equal">
      <formula>"OPORTUNIDADE"</formula>
    </cfRule>
  </conditionalFormatting>
  <conditionalFormatting sqref="Y96:Z97">
    <cfRule type="cellIs" dxfId="175" priority="226" operator="equal">
      <formula>"NÃO"</formula>
    </cfRule>
    <cfRule type="cellIs" dxfId="174" priority="227" operator="equal">
      <formula>"SIM"</formula>
    </cfRule>
  </conditionalFormatting>
  <conditionalFormatting sqref="BK95:BK9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057">
      <iconSet showValue="0">
        <cfvo type="percent" val="0"/>
        <cfvo type="num" val="1"/>
        <cfvo type="num" val="1" gte="0"/>
      </iconSet>
    </cfRule>
    <cfRule type="iconSet" priority="61058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061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5:BP301 BP303 BP305:BP321 BP323:BP325 BP327:BP1001">
    <cfRule type="iconSet" priority="6106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171" operator="equal">
      <formula>"OPORTUNIDADE"</formula>
    </cfRule>
  </conditionalFormatting>
  <conditionalFormatting sqref="Z173">
    <cfRule type="cellIs" dxfId="172" priority="169" operator="equal">
      <formula>"NÃO"</formula>
    </cfRule>
    <cfRule type="cellIs" dxfId="171" priority="170" operator="equal">
      <formula>"SIM"</formula>
    </cfRule>
  </conditionalFormatting>
  <conditionalFormatting sqref="BP134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128" operator="equal">
      <formula>"OPORTUNIDADE"</formula>
    </cfRule>
  </conditionalFormatting>
  <conditionalFormatting sqref="Z201">
    <cfRule type="cellIs" dxfId="169" priority="126" operator="equal">
      <formula>"NÃO"</formula>
    </cfRule>
    <cfRule type="cellIs" dxfId="168" priority="127" operator="equal">
      <formula>"SIM"</formula>
    </cfRule>
  </conditionalFormatting>
  <conditionalFormatting sqref="Z202">
    <cfRule type="cellIs" dxfId="167" priority="125" operator="equal">
      <formula>"OPORTUNIDADE"</formula>
    </cfRule>
  </conditionalFormatting>
  <conditionalFormatting sqref="Z202">
    <cfRule type="cellIs" dxfId="166" priority="123" operator="equal">
      <formula>"NÃO"</formula>
    </cfRule>
    <cfRule type="cellIs" dxfId="165" priority="124" operator="equal">
      <formula>"SIM"</formula>
    </cfRule>
  </conditionalFormatting>
  <conditionalFormatting sqref="BP14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117" operator="equal">
      <formula>"OPORTUNIDADE"</formula>
    </cfRule>
  </conditionalFormatting>
  <conditionalFormatting sqref="Y201">
    <cfRule type="cellIs" dxfId="163" priority="115" operator="equal">
      <formula>"NÃO"</formula>
    </cfRule>
    <cfRule type="cellIs" dxfId="162" priority="116" operator="equal">
      <formula>"SIM"</formula>
    </cfRule>
  </conditionalFormatting>
  <conditionalFormatting sqref="BK19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95" operator="equal">
      <formula>"OPORTUNIDADE"</formula>
    </cfRule>
  </conditionalFormatting>
  <conditionalFormatting sqref="Z245">
    <cfRule type="cellIs" dxfId="160" priority="93" operator="equal">
      <formula>"NÃO"</formula>
    </cfRule>
    <cfRule type="cellIs" dxfId="159" priority="94" operator="equal">
      <formula>"SIM"</formula>
    </cfRule>
  </conditionalFormatting>
  <conditionalFormatting sqref="BP18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69" operator="equal">
      <formula>"OPORTUNIDADE"</formula>
    </cfRule>
  </conditionalFormatting>
  <conditionalFormatting sqref="Z285">
    <cfRule type="cellIs" dxfId="157" priority="67" operator="equal">
      <formula>"NÃO"</formula>
    </cfRule>
    <cfRule type="cellIs" dxfId="156" priority="68" operator="equal">
      <formula>"SIM"</formula>
    </cfRule>
  </conditionalFormatting>
  <conditionalFormatting sqref="Z286">
    <cfRule type="cellIs" dxfId="155" priority="66" operator="equal">
      <formula>"OPORTUNIDADE"</formula>
    </cfRule>
  </conditionalFormatting>
  <conditionalFormatting sqref="Z286">
    <cfRule type="cellIs" dxfId="154" priority="64" operator="equal">
      <formula>"NÃO"</formula>
    </cfRule>
    <cfRule type="cellIs" dxfId="153" priority="65" operator="equal">
      <formula>"SIM"</formula>
    </cfRule>
  </conditionalFormatting>
  <conditionalFormatting sqref="BK2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 BN260 BN266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1" t="s">
        <v>1444</v>
      </c>
      <c r="C2" s="221"/>
      <c r="D2" s="221"/>
      <c r="E2" s="221"/>
      <c r="F2" s="221"/>
      <c r="G2" s="221"/>
    </row>
    <row r="3" spans="2:7" ht="15" customHeight="1">
      <c r="B3" s="222"/>
      <c r="C3" s="222"/>
      <c r="D3" s="222"/>
      <c r="E3" s="222"/>
      <c r="F3" s="222"/>
      <c r="G3" s="222"/>
    </row>
    <row r="4" spans="2:7">
      <c r="B4" s="160" t="s">
        <v>1445</v>
      </c>
      <c r="C4" s="160" t="s">
        <v>1446</v>
      </c>
      <c r="D4" s="160" t="s">
        <v>1447</v>
      </c>
      <c r="E4" s="160" t="s">
        <v>1448</v>
      </c>
      <c r="F4" s="160" t="s">
        <v>4</v>
      </c>
      <c r="G4" s="160" t="s">
        <v>1449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1450</v>
      </c>
      <c r="C6" s="161">
        <v>407867</v>
      </c>
      <c r="D6" s="161" t="s">
        <v>1451</v>
      </c>
      <c r="E6" s="161" t="s">
        <v>789</v>
      </c>
      <c r="F6" s="161" t="s">
        <v>1452</v>
      </c>
      <c r="G6" s="162"/>
    </row>
    <row r="7" spans="2:7">
      <c r="B7" s="161" t="s">
        <v>1453</v>
      </c>
      <c r="C7" s="161">
        <v>293644</v>
      </c>
      <c r="D7" s="161" t="s">
        <v>1454</v>
      </c>
      <c r="E7" s="161" t="s">
        <v>789</v>
      </c>
      <c r="F7" s="161" t="s">
        <v>1452</v>
      </c>
      <c r="G7" s="162"/>
    </row>
    <row r="8" spans="2:7">
      <c r="B8" s="161" t="s">
        <v>1455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1456</v>
      </c>
      <c r="C9" s="161">
        <v>256790</v>
      </c>
      <c r="D9" s="161" t="s">
        <v>1457</v>
      </c>
      <c r="E9" s="161" t="s">
        <v>790</v>
      </c>
      <c r="F9" s="161" t="s">
        <v>1458</v>
      </c>
      <c r="G9" s="162">
        <v>46357</v>
      </c>
    </row>
    <row r="10" spans="2:7">
      <c r="B10" s="161" t="s">
        <v>1459</v>
      </c>
      <c r="C10" s="161">
        <v>265193</v>
      </c>
      <c r="D10" s="161" t="s">
        <v>1460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1461</v>
      </c>
      <c r="C11" s="161">
        <v>293716</v>
      </c>
      <c r="D11" s="161" t="s">
        <v>1462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1463</v>
      </c>
      <c r="C12" s="161">
        <v>257258</v>
      </c>
      <c r="D12" s="161" t="s">
        <v>1464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1465</v>
      </c>
      <c r="C13" s="161">
        <v>371147</v>
      </c>
      <c r="D13" s="161" t="s">
        <v>1466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1467</v>
      </c>
      <c r="C14" s="161">
        <v>259230</v>
      </c>
      <c r="D14" s="161" t="s">
        <v>1468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1469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1470</v>
      </c>
      <c r="C16" s="161">
        <v>258542</v>
      </c>
      <c r="D16" s="161" t="s">
        <v>1471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1472</v>
      </c>
      <c r="C17" s="161">
        <v>257050</v>
      </c>
      <c r="D17" s="161" t="s">
        <v>1473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E15" sqref="E15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3" t="s">
        <v>1474</v>
      </c>
      <c r="C2" s="223"/>
      <c r="D2" s="223"/>
      <c r="E2" s="223"/>
      <c r="F2" s="223"/>
      <c r="G2" s="223"/>
    </row>
    <row r="3" spans="2:7" ht="15" customHeight="1">
      <c r="B3" s="223"/>
      <c r="C3" s="223"/>
      <c r="D3" s="223"/>
      <c r="E3" s="223"/>
      <c r="F3" s="223"/>
      <c r="G3" s="223"/>
    </row>
    <row r="4" spans="2:7" ht="15" customHeight="1">
      <c r="B4" s="163" t="s">
        <v>651</v>
      </c>
      <c r="C4" s="163" t="s">
        <v>1475</v>
      </c>
      <c r="D4" s="163" t="s">
        <v>1476</v>
      </c>
      <c r="E4" s="163" t="s">
        <v>1477</v>
      </c>
      <c r="F4" s="160" t="s">
        <v>1478</v>
      </c>
      <c r="G4" s="163" t="s">
        <v>1479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1480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1481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1480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1482</v>
      </c>
      <c r="G9" s="167" t="s">
        <v>1483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1480</v>
      </c>
      <c r="G10" s="167"/>
    </row>
    <row r="11" spans="2:7">
      <c r="B11" s="167" t="s">
        <v>1484</v>
      </c>
      <c r="C11" s="167">
        <v>9038</v>
      </c>
      <c r="D11" s="168">
        <v>46085</v>
      </c>
      <c r="E11" s="167">
        <v>10520</v>
      </c>
      <c r="F11" s="169" t="s">
        <v>1485</v>
      </c>
      <c r="G11" s="167"/>
    </row>
    <row r="12" spans="2:7">
      <c r="B12" s="167" t="s">
        <v>709</v>
      </c>
      <c r="C12" s="167" t="s">
        <v>1486</v>
      </c>
      <c r="D12" s="168">
        <v>46086</v>
      </c>
      <c r="E12" s="167">
        <v>8.5</v>
      </c>
      <c r="F12" s="169" t="s">
        <v>1487</v>
      </c>
      <c r="G12" s="167"/>
    </row>
    <row r="13" spans="2:7">
      <c r="B13" s="167" t="s">
        <v>709</v>
      </c>
      <c r="C13" s="167" t="s">
        <v>1488</v>
      </c>
      <c r="D13" s="168">
        <v>46086</v>
      </c>
      <c r="E13" s="167">
        <v>10000</v>
      </c>
      <c r="F13" s="169" t="s">
        <v>1487</v>
      </c>
      <c r="G13" s="167"/>
    </row>
    <row r="14" spans="2:7">
      <c r="B14" s="167" t="s">
        <v>709</v>
      </c>
      <c r="C14" s="167" t="s">
        <v>1489</v>
      </c>
      <c r="D14" s="168">
        <v>46086</v>
      </c>
      <c r="E14" s="167">
        <v>8000</v>
      </c>
      <c r="F14" s="169" t="s">
        <v>1487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E1070" sqref="D1070:E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1490</v>
      </c>
      <c r="C2" s="121" t="s">
        <v>946</v>
      </c>
      <c r="D2" s="76" t="s">
        <v>948</v>
      </c>
      <c r="E2" s="76" t="s">
        <v>1491</v>
      </c>
      <c r="F2" s="99" t="s">
        <v>1492</v>
      </c>
      <c r="G2" s="76" t="s">
        <v>1493</v>
      </c>
      <c r="H2" s="76" t="s">
        <v>1494</v>
      </c>
      <c r="I2" s="76" t="s">
        <v>1495</v>
      </c>
      <c r="J2" s="76" t="s">
        <v>1496</v>
      </c>
      <c r="K2" s="78" t="s">
        <v>1497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1" workbookViewId="0">
      <selection activeCell="M297" sqref="M297:M299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1009</v>
      </c>
      <c r="Q1" s="228"/>
      <c r="R1" s="111"/>
      <c r="S1" s="84"/>
      <c r="T1" s="86"/>
      <c r="U1" s="229" t="s">
        <v>1498</v>
      </c>
      <c r="V1" s="229"/>
      <c r="W1" s="229"/>
    </row>
    <row r="2" spans="1:23" ht="15" customHeight="1">
      <c r="A2" s="87" t="s">
        <v>1499</v>
      </c>
      <c r="B2" s="87" t="s">
        <v>1500</v>
      </c>
      <c r="C2" s="87" t="s">
        <v>376</v>
      </c>
      <c r="D2" s="88" t="s">
        <v>961</v>
      </c>
      <c r="E2" s="88" t="s">
        <v>4</v>
      </c>
      <c r="F2" s="88" t="s">
        <v>1501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1502</v>
      </c>
      <c r="T2" s="91" t="s">
        <v>964</v>
      </c>
      <c r="U2" s="138">
        <f ca="1">TODAY()-1</f>
        <v>46090</v>
      </c>
      <c r="V2" s="138">
        <f ca="1">U2-1</f>
        <v>46089</v>
      </c>
      <c r="W2" s="138">
        <f ca="1">V2-1</f>
        <v>46088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</v>
      </c>
      <c r="V3" s="137">
        <f ca="1">_xlfn.XLOOKUP(G3&amp;$V$2,BS_CONTROLE[CHAVE],BS_CONTROLE[Quantidade_11],"-")</f>
        <v>266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82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940</v>
      </c>
      <c r="V7" s="137" t="str">
        <f ca="1">_xlfn.XLOOKUP(G7&amp;$V$2,BS_CONTROLE[CHAVE],BS_CONTROLE[Quantidade_11],"-")</f>
        <v>-</v>
      </c>
      <c r="W7" s="137">
        <f ca="1">_xlfn.XLOOKUP(G7&amp;$W$2,BS_CONTROLE[CHAVE],BS_CONTROLE[Quantidade_11],"-")</f>
        <v>1020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 t="str">
        <f ca="1">_xlfn.XLOOKUP(G8&amp;$V$2,BS_CONTROLE[CHAVE],BS_CONTROLE[Quantidade_11],"-")</f>
        <v>-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</v>
      </c>
      <c r="V10" s="137">
        <f ca="1">_xlfn.XLOOKUP(G10&amp;$V$2,BS_CONTROLE[CHAVE],BS_CONTROLE[Quantidade_11],"-")</f>
        <v>266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1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 t="str">
        <f ca="1">_xlfn.XLOOKUP(G12&amp;$V$2,BS_CONTROLE[CHAVE],BS_CONTROLE[Quantidade_11],"-")</f>
        <v>-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 t="str">
        <f ca="1">_xlfn.XLOOKUP(G13&amp;$V$2,BS_CONTROLE[CHAVE],BS_CONTROLE[Quantidade_11],"-")</f>
        <v>-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1</v>
      </c>
      <c r="V15" s="137" t="str">
        <f ca="1">_xlfn.XLOOKUP(G15&amp;$V$2,BS_CONTROLE[CHAVE],BS_CONTROLE[Quantidade_11],"-")</f>
        <v>-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23</v>
      </c>
      <c r="V17" s="137" t="str">
        <f ca="1">_xlfn.XLOOKUP(G17&amp;$V$2,BS_CONTROLE[CHAVE],BS_CONTROLE[Quantidade_11],"-")</f>
        <v>-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1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82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>
        <f ca="1">_xlfn.XLOOKUP(G29&amp;$V$2,BS_CONTROLE[CHAVE],BS_CONTROLE[Quantidade_11],"-")</f>
        <v>1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>
        <f ca="1">_xlfn.XLOOKUP(G38&amp;$W$2,BS_CONTROLE[CHAVE],BS_CONTROLE[Quantidade_11],"-")</f>
        <v>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82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1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 t="str">
        <f ca="1">_xlfn.XLOOKUP(G46&amp;$V$2,BS_CONTROLE[CHAVE],BS_CONTROLE[Quantidade_11],"-")</f>
        <v>-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</v>
      </c>
      <c r="V49" s="137">
        <f ca="1">_xlfn.XLOOKUP(G49&amp;$V$2,BS_CONTROLE[CHAVE],BS_CONTROLE[Quantidade_11],"-")</f>
        <v>266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 t="str">
        <f ca="1">_xlfn.XLOOKUP(G50&amp;$V$2,BS_CONTROLE[CHAVE],BS_CONTROLE[Quantidade_11],"-")</f>
        <v>-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940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1020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25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1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312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23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312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940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1020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23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25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 t="str">
        <f ca="1">_xlfn.XLOOKUP(G74&amp;$V$2,BS_CONTROLE[CHAVE],BS_CONTROLE[Quantidade_11],"-")</f>
        <v>-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>
        <f ca="1">_xlfn.XLOOKUP(G81&amp;$W$2,BS_CONTROLE[CHAVE],BS_CONTROLE[Quantidade_11],"-")</f>
        <v>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82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1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</v>
      </c>
      <c r="V94" s="137">
        <f ca="1">_xlfn.XLOOKUP(G94&amp;$V$2,BS_CONTROLE[CHAVE],BS_CONTROLE[Quantidade_11],"-")</f>
        <v>266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 t="str">
        <f ca="1">_xlfn.XLOOKUP(G95&amp;$V$2,BS_CONTROLE[CHAVE],BS_CONTROLE[Quantidade_11],"-")</f>
        <v>-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0</v>
      </c>
      <c r="V96" s="137" t="str">
        <f ca="1">_xlfn.XLOOKUP(G96&amp;$V$2,BS_CONTROLE[CHAVE],BS_CONTROLE[Quantidade_11],"-")</f>
        <v>-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312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1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940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1020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23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25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0</v>
      </c>
      <c r="V122" s="137" t="str">
        <f ca="1">_xlfn.XLOOKUP(G122&amp;$V$2,BS_CONTROLE[CHAVE],BS_CONTROLE[Quantidade_11],"-")</f>
        <v>-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0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0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 t="str">
        <f ca="1">_xlfn.XLOOKUP(G131&amp;$V$2,BS_CONTROLE[CHAVE],BS_CONTROLE[Quantidade_11],"-")</f>
        <v>-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82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1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 t="str">
        <f ca="1">_xlfn.XLOOKUP(G135&amp;$V$2,BS_CONTROLE[CHAVE],BS_CONTROLE[Quantidade_11],"-")</f>
        <v>-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</v>
      </c>
      <c r="V140" s="137">
        <f ca="1">_xlfn.XLOOKUP(G140&amp;$V$2,BS_CONTROLE[CHAVE],BS_CONTROLE[Quantidade_11],"-")</f>
        <v>266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1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312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940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1020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23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>
        <f ca="1">_xlfn.XLOOKUP(G151&amp;$U$2,BS_CONTROLE[CHAVE],BS_CONTROLE[Quantidade_11],"-")</f>
        <v>0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25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1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0</v>
      </c>
      <c r="V157" s="137" t="str">
        <f ca="1">_xlfn.XLOOKUP(G157&amp;$V$2,BS_CONTROLE[CHAVE],BS_CONTROLE[Quantidade_11],"-")</f>
        <v>-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0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0</v>
      </c>
      <c r="V167" s="137" t="str">
        <f ca="1">_xlfn.XLOOKUP(G167&amp;$V$2,BS_CONTROLE[CHAVE],BS_CONTROLE[Quantidade_11],"-")</f>
        <v>-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 t="str">
        <f ca="1">_xlfn.XLOOKUP(G170&amp;$V$2,BS_CONTROLE[CHAVE],BS_CONTROLE[Quantidade_11],"-")</f>
        <v>-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</v>
      </c>
      <c r="V173" s="137">
        <f ca="1">_xlfn.XLOOKUP(G173&amp;$V$2,BS_CONTROLE[CHAVE],BS_CONTROLE[Quantidade_11],"-")</f>
        <v>266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82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 t="str">
        <f ca="1">_xlfn.XLOOKUP(G175&amp;$V$2,BS_CONTROLE[CHAVE],BS_CONTROLE[Quantidade_11],"-")</f>
        <v>-</v>
      </c>
      <c r="W175" s="137">
        <f ca="1">_xlfn.XLOOKUP(G175&amp;$W$2,BS_CONTROLE[CHAVE],BS_CONTROLE[Quantidade_11],"-")</f>
        <v>0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312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23</v>
      </c>
      <c r="V183" s="137" t="str">
        <f ca="1">_xlfn.XLOOKUP(G183&amp;$V$2,BS_CONTROLE[CHAVE],BS_CONTROLE[Quantidade_11],"-")</f>
        <v>-</v>
      </c>
      <c r="W183" s="137">
        <f ca="1">_xlfn.XLOOKUP(G183&amp;$W$2,BS_CONTROLE[CHAVE],BS_CONTROLE[Quantidade_11],"-")</f>
        <v>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940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1020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>
        <f ca="1">_xlfn.XLOOKUP(G186&amp;$U$2,BS_CONTROLE[CHAVE],BS_CONTROLE[Quantidade_11],"-")</f>
        <v>0</v>
      </c>
      <c r="V186" s="137" t="str">
        <f ca="1">_xlfn.XLOOKUP(G186&amp;$V$2,BS_CONTROLE[CHAVE],BS_CONTROLE[Quantidade_11],"-")</f>
        <v>-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25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1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0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0</v>
      </c>
      <c r="V192" s="137" t="str">
        <f ca="1">_xlfn.XLOOKUP(G192&amp;$V$2,BS_CONTROLE[CHAVE],BS_CONTROLE[Quantidade_11],"-")</f>
        <v>-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 t="str">
        <f ca="1">_xlfn.XLOOKUP(G195&amp;$V$2,BS_CONTROLE[CHAVE],BS_CONTROLE[Quantidade_11],"-")</f>
        <v>-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>
        <f ca="1">_xlfn.XLOOKUP(G201&amp;$W$2,BS_CONTROLE[CHAVE],BS_CONTROLE[Quantidade_11],"-")</f>
        <v>0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1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</v>
      </c>
      <c r="V211" s="137">
        <f ca="1">_xlfn.XLOOKUP(G211&amp;$V$2,BS_CONTROLE[CHAVE],BS_CONTROLE[Quantidade_11],"-")</f>
        <v>266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 t="str">
        <f ca="1">_xlfn.XLOOKUP(G212&amp;$V$2,BS_CONTROLE[CHAVE],BS_CONTROLE[Quantidade_11],"-")</f>
        <v>-</v>
      </c>
      <c r="W212" s="137">
        <f ca="1">_xlfn.XLOOKUP(G212&amp;$W$2,BS_CONTROLE[CHAVE],BS_CONTROLE[Quantidade_11],"-")</f>
        <v>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0</v>
      </c>
      <c r="V216" s="137" t="str">
        <f ca="1">_xlfn.XLOOKUP(G216&amp;$V$2,BS_CONTROLE[CHAVE],BS_CONTROLE[Quantidade_11],"-")</f>
        <v>-</v>
      </c>
      <c r="W216" s="137">
        <f ca="1">_xlfn.XLOOKUP(G216&amp;$W$2,BS_CONTROLE[CHAVE],BS_CONTROLE[Quantidade_11],"-")</f>
        <v>2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>
        <f ca="1">_xlfn.XLOOKUP(G221&amp;$W$2,BS_CONTROLE[CHAVE],BS_CONTROLE[Quantidade_11],"-")</f>
        <v>312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>
        <f ca="1">_xlfn.XLOOKUP(G224&amp;$U$2,BS_CONTROLE[CHAVE],BS_CONTROLE[Quantidade_11],"-")</f>
        <v>0</v>
      </c>
      <c r="V224" s="137" t="str">
        <f ca="1">_xlfn.XLOOKUP(G224&amp;$V$2,BS_CONTROLE[CHAVE],BS_CONTROLE[Quantidade_11],"-")</f>
        <v>-</v>
      </c>
      <c r="W224" s="137">
        <f ca="1">_xlfn.XLOOKUP(G224&amp;$W$2,BS_CONTROLE[CHAVE],BS_CONTROLE[Quantidade_11],"-")</f>
        <v>1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23</v>
      </c>
      <c r="V226" s="137" t="str">
        <f ca="1">_xlfn.XLOOKUP(G226&amp;$V$2,BS_CONTROLE[CHAVE],BS_CONTROLE[Quantidade_11],"-")</f>
        <v>-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940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1020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25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>
        <f ca="1">_xlfn.XLOOKUP(G231&amp;$U$2,BS_CONTROLE[CHAVE],BS_CONTROLE[Quantidade_11],"-")</f>
        <v>0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0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1</v>
      </c>
      <c r="V242" s="137" t="str">
        <f ca="1">_xlfn.XLOOKUP(G242&amp;$V$2,BS_CONTROLE[CHAVE],BS_CONTROLE[Quantidade_11],"-")</f>
        <v>-</v>
      </c>
      <c r="W242" s="137">
        <f ca="1">_xlfn.XLOOKUP(G242&amp;$W$2,BS_CONTROLE[CHAVE],BS_CONTROLE[Quantidade_11],"-")</f>
        <v>1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0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</v>
      </c>
      <c r="V245" s="137">
        <f ca="1">_xlfn.XLOOKUP(G245&amp;$V$2,BS_CONTROLE[CHAVE],BS_CONTROLE[Quantidade_11],"-")</f>
        <v>266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 t="str">
        <f ca="1">_xlfn.XLOOKUP(G246&amp;$V$2,BS_CONTROLE[CHAVE],BS_CONTROLE[Quantidade_11],"-")</f>
        <v>-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2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25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>
        <f ca="1">_xlfn.XLOOKUP(G251&amp;$V$2,BS_CONTROLE[CHAVE],BS_CONTROLE[Quantidade_11],"-")</f>
        <v>1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</v>
      </c>
      <c r="V252" s="137">
        <f ca="1">_xlfn.XLOOKUP(G252&amp;$V$2,BS_CONTROLE[CHAVE],BS_CONTROLE[Quantidade_11],"-")</f>
        <v>266</v>
      </c>
      <c r="W252" s="137">
        <f ca="1">_xlfn.XLOOKUP(G252&amp;$W$2,BS_CONTROLE[CHAVE],BS_CONTROLE[Quantidade_11],"-")</f>
        <v>0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 t="str">
        <f ca="1">_xlfn.XLOOKUP(G256&amp;$V$2,BS_CONTROLE[CHAVE],BS_CONTROLE[Quantidade_11],"-")</f>
        <v>-</v>
      </c>
      <c r="W256" s="137">
        <f ca="1">_xlfn.XLOOKUP(G256&amp;$W$2,BS_CONTROLE[CHAVE],BS_CONTROLE[Quantidade_11],"-")</f>
        <v>1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>
        <f ca="1">_xlfn.XLOOKUP(G257&amp;$U$2,BS_CONTROLE[CHAVE],BS_CONTROLE[Quantidade_11],"-")</f>
        <v>312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 t="str">
        <f ca="1">_xlfn.XLOOKUP(G258&amp;$V$2,BS_CONTROLE[CHAVE],BS_CONTROLE[Quantidade_11],"-")</f>
        <v>-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23</v>
      </c>
      <c r="V259" s="137" t="str">
        <f ca="1">_xlfn.XLOOKUP(G259&amp;$V$2,BS_CONTROLE[CHAVE],BS_CONTROLE[Quantidade_11],"-")</f>
        <v>-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1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>
        <f ca="1">_xlfn.XLOOKUP(G261&amp;$U$2,BS_CONTROLE[CHAVE],BS_CONTROLE[Quantidade_11],"-")</f>
        <v>0</v>
      </c>
      <c r="V261" s="137" t="str">
        <f ca="1">_xlfn.XLOOKUP(G261&amp;$V$2,BS_CONTROLE[CHAVE],BS_CONTROLE[Quantidade_11],"-")</f>
        <v>-</v>
      </c>
      <c r="W261" s="137">
        <f ca="1">_xlfn.XLOOKUP(G261&amp;$W$2,BS_CONTROLE[CHAVE],BS_CONTROLE[Quantidade_11],"-")</f>
        <v>1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>
        <f ca="1">_xlfn.XLOOKUP(G262&amp;$U$2,BS_CONTROLE[CHAVE],BS_CONTROLE[Quantidade_11],"-")</f>
        <v>0</v>
      </c>
      <c r="V262" s="137" t="str">
        <f ca="1">_xlfn.XLOOKUP(G262&amp;$V$2,BS_CONTROLE[CHAVE],BS_CONTROLE[Quantidade_11],"-")</f>
        <v>-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>
        <f ca="1">_xlfn.XLOOKUP(G263&amp;$U$2,BS_CONTROLE[CHAVE],BS_CONTROLE[Quantidade_11],"-")</f>
        <v>940</v>
      </c>
      <c r="V263" s="137" t="str">
        <f ca="1">_xlfn.XLOOKUP(G263&amp;$V$2,BS_CONTROLE[CHAVE],BS_CONTROLE[Quantidade_11],"-")</f>
        <v>-</v>
      </c>
      <c r="W263" s="137">
        <f ca="1">_xlfn.XLOOKUP(G263&amp;$W$2,BS_CONTROLE[CHAVE],BS_CONTROLE[Quantidade_11],"-")</f>
        <v>1020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25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 t="str">
        <f ca="1">_xlfn.XLOOKUP(G265&amp;$V$2,BS_CONTROLE[CHAVE],BS_CONTROLE[Quantidade_11],"-")</f>
        <v>-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82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0</v>
      </c>
      <c r="V268" s="137" t="str">
        <f ca="1">_xlfn.XLOOKUP(G268&amp;$V$2,BS_CONTROLE[CHAVE],BS_CONTROLE[Quantidade_11],"-")</f>
        <v>-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0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>
        <f ca="1">_xlfn.XLOOKUP(G270&amp;$U$2,BS_CONTROLE[CHAVE],BS_CONTROLE[Quantidade_11],"-")</f>
        <v>1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>
        <f ca="1">_xlfn.XLOOKUP(G271&amp;$U$2,BS_CONTROLE[CHAVE],BS_CONTROLE[Quantidade_11],"-")</f>
        <v>0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0</v>
      </c>
      <c r="V272" s="137" t="str">
        <f ca="1">_xlfn.XLOOKUP(G272&amp;$V$2,BS_CONTROLE[CHAVE],BS_CONTROLE[Quantidade_11],"-")</f>
        <v>-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0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>
        <f ca="1">_xlfn.XLOOKUP(G275&amp;$U$2,BS_CONTROLE[CHAVE],BS_CONTROLE[Quantidade_11],"-")</f>
        <v>0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>
        <f ca="1">_xlfn.XLOOKUP(G276&amp;$U$2,BS_CONTROLE[CHAVE],BS_CONTROLE[Quantidade_11],"-")</f>
        <v>0</v>
      </c>
      <c r="V276" s="137" t="str">
        <f ca="1">_xlfn.XLOOKUP(G276&amp;$V$2,BS_CONTROLE[CHAVE],BS_CONTROLE[Quantidade_11],"-")</f>
        <v>-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>
        <f ca="1">_xlfn.XLOOKUP(G277&amp;$U$2,BS_CONTROLE[CHAVE],BS_CONTROLE[Quantidade_11],"-")</f>
        <v>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 t="str">
        <f ca="1">_xlfn.XLOOKUP(G281&amp;$V$2,BS_CONTROLE[CHAVE],BS_CONTROLE[Quantidade_11],"-")</f>
        <v>-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>
        <f ca="1">_xlfn.XLOOKUP(G282&amp;$U$2,BS_CONTROLE[CHAVE],BS_CONTROLE[Quantidade_11],"-")</f>
        <v>1</v>
      </c>
      <c r="V282" s="137" t="str">
        <f ca="1">_xlfn.XLOOKUP(G282&amp;$V$2,BS_CONTROLE[CHAVE],BS_CONTROLE[Quantidade_11],"-")</f>
        <v>-</v>
      </c>
      <c r="W282" s="137">
        <f ca="1">_xlfn.XLOOKUP(G282&amp;$W$2,BS_CONTROLE[CHAVE],BS_CONTROLE[Quantidade_11],"-")</f>
        <v>1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4.1666666666666664E-2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1</v>
      </c>
      <c r="V283" s="137" t="str">
        <f ca="1">_xlfn.XLOOKUP(G283&amp;$V$2,BS_CONTROLE[CHAVE],BS_CONTROLE[Quantidade_11],"-")</f>
        <v>-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 t="str">
        <f ca="1">_xlfn.XLOOKUP(G284&amp;$V$2,BS_CONTROLE[CHAVE],BS_CONTROLE[Quantidade_11],"-")</f>
        <v>-</v>
      </c>
      <c r="W284" s="137">
        <f ca="1">_xlfn.XLOOKUP(G284&amp;$W$2,BS_CONTROLE[CHAVE],BS_CONTROLE[Quantidade_11],"-")</f>
        <v>0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0</v>
      </c>
      <c r="V285" s="137" t="str">
        <f ca="1">_xlfn.XLOOKUP(G285&amp;$V$2,BS_CONTROLE[CHAVE],BS_CONTROLE[Quantidade_11],"-")</f>
        <v>-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</v>
      </c>
      <c r="V286" s="137">
        <f ca="1">_xlfn.XLOOKUP(G286&amp;$V$2,BS_CONTROLE[CHAVE],BS_CONTROLE[Quantidade_11],"-")</f>
        <v>266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>
        <f ca="1">_xlfn.XLOOKUP(G287&amp;$V$2,BS_CONTROLE[CHAVE],BS_CONTROLE[Quantidade_11],"-")</f>
        <v>1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>
        <f ca="1">_xlfn.XLOOKUP(G288&amp;$W$2,BS_CONTROLE[CHAVE],BS_CONTROLE[Quantidade_11],"-")</f>
        <v>2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>
        <f ca="1">_xlfn.XLOOKUP(G289&amp;$V$2,BS_CONTROLE[CHAVE],BS_CONTROLE[Quantidade_11],"-")</f>
        <v>0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 t="str">
        <f ca="1">_xlfn.XLOOKUP(G291&amp;$V$2,BS_CONTROLE[CHAVE],BS_CONTROLE[Quantidade_11],"-")</f>
        <v>-</v>
      </c>
      <c r="W291" s="137">
        <f ca="1">_xlfn.XLOOKUP(G291&amp;$W$2,BS_CONTROLE[CHAVE],BS_CONTROLE[Quantidade_11],"-")</f>
        <v>1</v>
      </c>
    </row>
    <row r="292" spans="1:23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 t="str">
        <f ca="1">_xlfn.XLOOKUP(G294&amp;$V$2,BS_CONTROLE[CHAVE],BS_CONTROLE[Quantidade_11],"-")</f>
        <v>-</v>
      </c>
      <c r="W294" s="137">
        <f ca="1">_xlfn.XLOOKUP(G294&amp;$W$2,BS_CONTROLE[CHAVE],BS_CONTROLE[Quantidade_11],"-")</f>
        <v>0</v>
      </c>
    </row>
    <row r="295" spans="1:23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23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0</v>
      </c>
    </row>
    <row r="296" spans="1:23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1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>
        <f ca="1">_xlfn.XLOOKUP(G297&amp;$U$2,BS_CONTROLE[CHAVE],BS_CONTROLE[Quantidade_11],"-")</f>
        <v>940</v>
      </c>
      <c r="V297" s="137" t="str">
        <f ca="1">_xlfn.XLOOKUP(G297&amp;$V$2,BS_CONTROLE[CHAVE],BS_CONTROLE[Quantidade_11],"-")</f>
        <v>-</v>
      </c>
      <c r="W297" s="137">
        <f ca="1">_xlfn.XLOOKUP(G297&amp;$W$2,BS_CONTROLE[CHAVE],BS_CONTROLE[Quantidade_11],"-")</f>
        <v>1020</v>
      </c>
    </row>
    <row r="298" spans="1:23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25</v>
      </c>
    </row>
    <row r="299" spans="1:23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 t="str">
        <f ca="1">_xlfn.XLOOKUP(G299&amp;$V$2,BS_CONTROLE[CHAVE],BS_CONTROLE[Quantidade_11],"-")</f>
        <v>-</v>
      </c>
      <c r="W299" s="137">
        <f ca="1">_xlfn.XLOOKUP(G299&amp;$W$2,BS_CONTROLE[CHAVE],BS_CONTROLE[Quantidade_11],"-")</f>
        <v>0</v>
      </c>
    </row>
    <row r="300" spans="1:23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82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0</v>
      </c>
    </row>
    <row r="303" spans="1:23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0</v>
      </c>
      <c r="V303" s="137" t="str">
        <f ca="1">_xlfn.XLOOKUP(G303&amp;$V$2,BS_CONTROLE[CHAVE],BS_CONTROLE[Quantidade_11],"-")</f>
        <v>-</v>
      </c>
      <c r="W303" s="137">
        <f ca="1">_xlfn.XLOOKUP(G303&amp;$W$2,BS_CONTROLE[CHAVE],BS_CONTROLE[Quantidade_11],"-")</f>
        <v>0</v>
      </c>
    </row>
    <row r="304" spans="1:23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0</v>
      </c>
      <c r="V304" s="137" t="str">
        <f ca="1">_xlfn.XLOOKUP(G304&amp;$V$2,BS_CONTROLE[CHAVE],BS_CONTROLE[Quantidade_11],"-")</f>
        <v>-</v>
      </c>
      <c r="W304" s="137">
        <f ca="1">_xlfn.XLOOKUP(G304&amp;$W$2,BS_CONTROLE[CHAVE],BS_CONTROLE[Quantidade_11],"-")</f>
        <v>0</v>
      </c>
    </row>
    <row r="305" spans="1:23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0</v>
      </c>
      <c r="V305" s="137" t="str">
        <f ca="1">_xlfn.XLOOKUP(G305&amp;$V$2,BS_CONTROLE[CHAVE],BS_CONTROLE[Quantidade_11],"-")</f>
        <v>-</v>
      </c>
      <c r="W305" s="137">
        <f ca="1">_xlfn.XLOOKUP(G305&amp;$W$2,BS_CONTROLE[CHAVE],BS_CONTROLE[Quantidade_11],"-")</f>
        <v>0</v>
      </c>
    </row>
    <row r="306" spans="1:23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>
        <f ca="1">_xlfn.XLOOKUP(G311&amp;$W$2,BS_CONTROLE[CHAVE],BS_CONTROLE[Quantidade_11],"-")</f>
        <v>0</v>
      </c>
    </row>
    <row r="312" spans="1:23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>
        <f ca="1">_xlfn.XLOOKUP(G316&amp;$U$2,BS_CONTROLE[CHAVE],BS_CONTROLE[Quantidade_11],"-")</f>
        <v>1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1</v>
      </c>
    </row>
    <row r="317" spans="1:23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2000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</v>
      </c>
      <c r="V317" s="137">
        <f ca="1">_xlfn.XLOOKUP(G317&amp;$V$2,BS_CONTROLE[CHAVE],BS_CONTROLE[Quantidade_11],"-")</f>
        <v>266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>
        <f ca="1">_xlfn.XLOOKUP(G321&amp;$U$2,BS_CONTROLE[CHAVE],BS_CONTROLE[Quantidade_11],"-")</f>
        <v>1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>
        <f ca="1">_xlfn.XLOOKUP(G322&amp;$U$2,BS_CONTROLE[CHAVE],BS_CONTROLE[Quantidade_11],"-")</f>
        <v>1</v>
      </c>
      <c r="V322" s="137">
        <f ca="1">_xlfn.XLOOKUP(G322&amp;$V$2,BS_CONTROLE[CHAVE],BS_CONTROLE[Quantidade_11],"-")</f>
        <v>1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>
        <f ca="1">_xlfn.XLOOKUP(G323&amp;$U$2,BS_CONTROLE[CHAVE],BS_CONTROLE[Quantidade_11],"-")</f>
        <v>0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0</v>
      </c>
    </row>
    <row r="324" spans="1:23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 t="str">
        <f ca="1">_xlfn.XLOOKUP(G533&amp;$V$2,BS_CONTROLE[CHAVE],BS_CONTROLE[Quantidade_11],"-")</f>
        <v>-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0" t="s">
        <v>1503</v>
      </c>
      <c r="D5" s="231"/>
      <c r="E5" s="231"/>
      <c r="F5" s="231"/>
      <c r="G5" s="231"/>
      <c r="H5" s="231"/>
      <c r="I5" s="231"/>
      <c r="J5" s="232"/>
      <c r="K5" s="233" t="s">
        <v>1504</v>
      </c>
      <c r="L5" s="234"/>
      <c r="M5" s="234"/>
      <c r="N5" s="234"/>
      <c r="O5" s="235" t="s">
        <v>1505</v>
      </c>
      <c r="P5" s="236"/>
    </row>
    <row r="6" spans="1:16" s="74" customFormat="1" ht="15" customHeight="1">
      <c r="A6" s="66" t="s">
        <v>1501</v>
      </c>
      <c r="B6" s="75" t="s">
        <v>1500</v>
      </c>
      <c r="C6" s="76" t="s">
        <v>961</v>
      </c>
      <c r="D6" s="77" t="s">
        <v>962</v>
      </c>
      <c r="E6" s="76" t="s">
        <v>1506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1507</v>
      </c>
      <c r="M6" s="80" t="s">
        <v>576</v>
      </c>
      <c r="N6" s="81" t="s">
        <v>956</v>
      </c>
      <c r="O6" s="158" t="s">
        <v>999</v>
      </c>
      <c r="P6" s="133" t="s">
        <v>1508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4.1666666666666664E-2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1</v>
      </c>
      <c r="P303" s="147" t="str">
        <f>IF($A$2=1,IF(SP_SUL!BJ303="","*",SP_SUL!BJ303),IF(SP_SUL!BK303="","*",SP_SUL!BK303))</f>
        <v>*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*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*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*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2026-03-10T12:38:52Z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