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70" documentId="8_{B6337239-1A00-434D-AAD0-422EA1FEB5AE}" xr6:coauthVersionLast="47" xr6:coauthVersionMax="47" xr10:uidLastSave="{F484AD04-BD72-4CA6-925D-6DAA1229A8C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7" i="1" l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N344" i="1" a="1"/>
  <c r="N344" i="1"/>
  <c r="N345" i="1" a="1"/>
  <c r="N345" i="1"/>
  <c r="M345" i="1" a="1"/>
  <c r="M345" i="1"/>
  <c r="M347" i="1" a="1"/>
  <c r="M347" i="1"/>
  <c r="N347" i="1" a="1"/>
  <c r="N347" i="1"/>
  <c r="M348" i="1" a="1"/>
  <c r="M348" i="1"/>
  <c r="M349" i="1" a="1"/>
  <c r="M349" i="1"/>
  <c r="N349" i="1" a="1"/>
  <c r="N349" i="1"/>
  <c r="M350" i="1" a="1"/>
  <c r="M350" i="1"/>
  <c r="N350" i="1" a="1"/>
  <c r="N350" i="1"/>
  <c r="M351" i="1" a="1"/>
  <c r="M351" i="1"/>
  <c r="N351" i="1" a="1"/>
  <c r="N351" i="1"/>
  <c r="M352" i="1" a="1"/>
  <c r="M352" i="1"/>
  <c r="N352" i="1" a="1"/>
  <c r="N352" i="1"/>
  <c r="M353" i="1" a="1"/>
  <c r="M353" i="1"/>
  <c r="N353" i="1" a="1"/>
  <c r="N353" i="1"/>
  <c r="M355" i="1" a="1"/>
  <c r="M355" i="1"/>
  <c r="N355" i="1" a="1"/>
  <c r="N355" i="1"/>
  <c r="M356" i="1" a="1"/>
  <c r="M356" i="1"/>
  <c r="N356" i="1" a="1"/>
  <c r="N356" i="1"/>
  <c r="M358" i="1" a="1"/>
  <c r="M358" i="1"/>
  <c r="N358" i="1" a="1"/>
  <c r="N358" i="1"/>
  <c r="M359" i="1" a="1"/>
  <c r="M359" i="1"/>
  <c r="N359" i="1" a="1"/>
  <c r="N359" i="1"/>
  <c r="M360" i="1" a="1"/>
  <c r="M360" i="1"/>
  <c r="N360" i="1" a="1"/>
  <c r="N360" i="1"/>
  <c r="M362" i="1" a="1"/>
  <c r="M362" i="1"/>
  <c r="N362" i="1" a="1"/>
  <c r="N362" i="1"/>
  <c r="M363" i="1" a="1"/>
  <c r="M363" i="1"/>
  <c r="N363" i="1" a="1"/>
  <c r="N363" i="1"/>
  <c r="M364" i="1" a="1"/>
  <c r="M364" i="1"/>
  <c r="N364" i="1" a="1"/>
  <c r="N364" i="1"/>
  <c r="M365" i="1" a="1"/>
  <c r="M365" i="1"/>
  <c r="N365" i="1" a="1"/>
  <c r="N365" i="1"/>
  <c r="M367" i="1" a="1"/>
  <c r="M367" i="1"/>
  <c r="N367" i="1" a="1"/>
  <c r="N367" i="1"/>
  <c r="M368" i="1" a="1"/>
  <c r="M368" i="1"/>
  <c r="N368" i="1" a="1"/>
  <c r="N368" i="1"/>
  <c r="M369" i="1" a="1"/>
  <c r="M369" i="1"/>
  <c r="N369" i="1" a="1"/>
  <c r="N369" i="1"/>
  <c r="M370" i="1" a="1"/>
  <c r="M370" i="1"/>
  <c r="N370" i="1" a="1"/>
  <c r="N370" i="1"/>
  <c r="M371" i="1" a="1"/>
  <c r="M371" i="1"/>
  <c r="N371" i="1" a="1"/>
  <c r="N371" i="1"/>
  <c r="M372" i="1" a="1"/>
  <c r="M372" i="1"/>
  <c r="N372" i="1" a="1"/>
  <c r="N372" i="1"/>
  <c r="M373" i="1" a="1"/>
  <c r="M373" i="1"/>
  <c r="N373" i="1" a="1"/>
  <c r="N373" i="1"/>
  <c r="M374" i="1" a="1"/>
  <c r="M374" i="1"/>
  <c r="N374" i="1" a="1"/>
  <c r="N374" i="1"/>
  <c r="M375" i="1" a="1"/>
  <c r="M375" i="1"/>
  <c r="N375" i="1" a="1"/>
  <c r="N375" i="1"/>
  <c r="M376" i="1" a="1"/>
  <c r="M376" i="1"/>
  <c r="N376" i="1" a="1"/>
  <c r="N376" i="1"/>
  <c r="M377" i="1" a="1"/>
  <c r="M377" i="1"/>
  <c r="N377" i="1" a="1"/>
  <c r="N377" i="1"/>
  <c r="M378" i="1" a="1"/>
  <c r="M378" i="1"/>
  <c r="N378" i="1" a="1"/>
  <c r="N378" i="1"/>
  <c r="M379" i="1" a="1"/>
  <c r="M379" i="1"/>
  <c r="N379" i="1" a="1"/>
  <c r="N379" i="1"/>
  <c r="M380" i="1" a="1"/>
  <c r="M380" i="1"/>
  <c r="N380" i="1" a="1"/>
  <c r="N380" i="1"/>
  <c r="M381" i="1" a="1"/>
  <c r="M381" i="1"/>
  <c r="N381" i="1" a="1"/>
  <c r="N381" i="1"/>
  <c r="M382" i="1" a="1"/>
  <c r="M382" i="1"/>
  <c r="N382" i="1" a="1"/>
  <c r="N382" i="1"/>
  <c r="M383" i="1" a="1"/>
  <c r="M383" i="1"/>
  <c r="N383" i="1" a="1"/>
  <c r="N383" i="1"/>
  <c r="M384" i="1" a="1"/>
  <c r="M384" i="1"/>
  <c r="N384" i="1" a="1"/>
  <c r="N384" i="1"/>
  <c r="M385" i="1" a="1"/>
  <c r="M385" i="1"/>
  <c r="N385" i="1" a="1"/>
  <c r="N385" i="1"/>
  <c r="M386" i="1" a="1"/>
  <c r="M386" i="1"/>
  <c r="N386" i="1" a="1"/>
  <c r="N386" i="1"/>
  <c r="M387" i="1" a="1"/>
  <c r="M387" i="1"/>
  <c r="N387" i="1" a="1"/>
  <c r="N387" i="1"/>
  <c r="M388" i="1" a="1"/>
  <c r="M388" i="1"/>
  <c r="N388" i="1" a="1"/>
  <c r="N388" i="1"/>
  <c r="M389" i="1" a="1"/>
  <c r="M389" i="1"/>
  <c r="N389" i="1" a="1"/>
  <c r="N389" i="1"/>
  <c r="M390" i="1" a="1"/>
  <c r="M390" i="1"/>
  <c r="N390" i="1" a="1"/>
  <c r="N390" i="1"/>
  <c r="M391" i="1" a="1"/>
  <c r="M391" i="1"/>
  <c r="N391" i="1" a="1"/>
  <c r="N391" i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K342" i="12"/>
  <c r="L342" i="12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K343" i="12"/>
  <c r="L343" i="12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K344" i="12"/>
  <c r="L344" i="12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K345" i="12"/>
  <c r="L345" i="12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K346" i="12"/>
  <c r="L346" i="12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K347" i="12"/>
  <c r="L347" i="12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K348" i="12"/>
  <c r="L348" i="12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K349" i="12"/>
  <c r="L349" i="12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K350" i="12"/>
  <c r="L350" i="12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K351" i="12"/>
  <c r="L351" i="12"/>
  <c r="D351" i="12"/>
  <c r="E351" i="12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K352" i="12"/>
  <c r="L352" i="12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K353" i="12"/>
  <c r="L353" i="12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K354" i="12"/>
  <c r="L354" i="12"/>
  <c r="D354" i="12"/>
  <c r="E354" i="12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K355" i="12"/>
  <c r="L355" i="12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K356" i="12"/>
  <c r="L356" i="12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K357" i="12"/>
  <c r="L357" i="12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K358" i="12"/>
  <c r="L358" i="12"/>
  <c r="D358" i="12"/>
  <c r="E358" i="12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K359" i="12"/>
  <c r="L359" i="12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K360" i="12"/>
  <c r="L360" i="12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K361" i="12"/>
  <c r="L361" i="12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K362" i="12"/>
  <c r="L362" i="12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L363" i="12"/>
  <c r="D363" i="12"/>
  <c r="E363" i="12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L364" i="12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L365" i="12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L366" i="12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L367" i="12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L368" i="12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L369" i="12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L370" i="12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L371" i="12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L372" i="12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L373" i="12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L374" i="12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L375" i="12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L376" i="12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L377" i="12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L378" i="12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L379" i="12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L380" i="12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L381" i="12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L382" i="12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L383" i="12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K384" i="12"/>
  <c r="L384" i="12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K385" i="12"/>
  <c r="L385" i="12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K386" i="12"/>
  <c r="L386" i="12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K387" i="12"/>
  <c r="L387" i="12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K388" i="12"/>
  <c r="L388" i="12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K338" i="12"/>
  <c r="L338" i="12"/>
  <c r="D338" i="12"/>
  <c r="E338" i="12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1" i="12"/>
  <c r="L341" i="12"/>
  <c r="D341" i="12"/>
  <c r="E341" i="12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M270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41" i="1" l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<sst xmlns="http://schemas.openxmlformats.org/spreadsheetml/2006/main" count="7004" uniqueCount="1794">
  <si>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</si>
  <si>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</si>
  <si>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</si>
  <si>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</si>
  <si>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</si>
  <si>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</si>
  <si>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</si>
  <si>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</si>
  <si>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</si>
  <si>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</si>
  <si>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</si>
  <si>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</si>
  <si>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</si>
  <si>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</si>
  <si>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</si>
  <si>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</si>
  <si>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</si>
  <si>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</si>
  <si>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</si>
  <si>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</si>
  <si>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</si>
  <si>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</si>
  <si>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</si>
  <si>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</si>
  <si>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</si>
  <si>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</si>
  <si>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</si>
  <si>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</si>
  <si>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</si>
  <si>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</si>
  <si>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</si>
  <si>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</si>
  <si>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</si>
  <si>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</si>
  <si>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</si>
  <si>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</si>
  <si>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</si>
  <si>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</si>
  <si>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</si>
  <si>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</si>
  <si>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</si>
  <si>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</si>
  <si>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</si>
  <si>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</si>
  <si>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</si>
  <si>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</si>
  <si>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</si>
  <si>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</si>
  <si>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</si>
  <si>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</si>
  <si>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</si>
  <si>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</si>
  <si>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</si>
  <si>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</si>
  <si>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</si>
  <si>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</si>
  <si>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</si>
  <si>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</si>
  <si>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</si>
  <si>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</si>
  <si>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</si>
  <si>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</si>
  <si>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</si>
  <si>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</si>
  <si>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</si>
  <si>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</si>
  <si>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</si>
  <si>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</si>
  <si>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</si>
  <si>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</si>
  <si>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</si>
  <si>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</si>
  <si>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</si>
  <si>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</si>
  <si>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</si>
  <si>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</si>
  <si>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</si>
  <si>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</si>
  <si>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</si>
  <si>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</si>
  <si>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</si>
  <si>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</si>
  <si>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</si>
  <si>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</si>
  <si>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</si>
  <si>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</si>
  <si>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</si>
  <si>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</si>
  <si>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</si>
  <si>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</si>
  <si>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</si>
  <si>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</si>
  <si>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</si>
  <si>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</si>
  <si>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</si>
  <si>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</si>
  <si>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</si>
  <si>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</si>
  <si>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</si>
  <si>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</si>
  <si>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</si>
  <si>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</si>
  <si>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</si>
  <si>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</si>
  <si>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</si>
  <si>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</si>
  <si>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</si>
  <si>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</si>
  <si>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</si>
  <si>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</si>
  <si>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</si>
  <si>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</si>
  <si>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</si>
  <si>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</si>
  <si>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</si>
  <si>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</si>
  <si>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</si>
  <si>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</si>
  <si>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</si>
  <si>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</si>
  <si>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</si>
  <si>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</si>
  <si>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</si>
  <si>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</si>
  <si>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</si>
  <si>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</si>
  <si>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</si>
  <si>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</si>
  <si>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</si>
  <si>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</si>
  <si>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</si>
  <si>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</si>
  <si>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</si>
  <si>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</si>
  <si>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</si>
  <si>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</si>
  <si>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</si>
  <si>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</si>
  <si>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</si>
  <si>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</si>
  <si>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</si>
  <si>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</si>
  <si>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</si>
  <si>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</si>
  <si>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</si>
  <si>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</si>
  <si>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</si>
  <si>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</si>
  <si>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</si>
  <si>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</si>
  <si>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</si>
  <si>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</si>
  <si>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</si>
  <si>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</si>
  <si>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</si>
  <si>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</si>
  <si>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</si>
  <si>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</si>
  <si>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</si>
  <si>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</si>
  <si>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</si>
  <si>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</si>
  <si>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</si>
  <si>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</si>
  <si>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</si>
  <si>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</si>
  <si>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</si>
  <si>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</si>
  <si>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</si>
  <si>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</si>
  <si>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</si>
  <si>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</si>
  <si>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</si>
  <si>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</si>
  <si>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</si>
  <si>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</si>
  <si>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</si>
  <si>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</si>
  <si>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</si>
  <si>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</si>
  <si>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</si>
  <si>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</si>
  <si>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</si>
  <si>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</si>
  <si>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</si>
  <si>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</si>
  <si>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</si>
  <si>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</si>
  <si>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</si>
  <si>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</si>
  <si>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</si>
  <si>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</si>
  <si>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</si>
  <si>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</si>
  <si>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</si>
  <si>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</si>
  <si>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</si>
  <si>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</si>
  <si>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</si>
  <si>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</si>
  <si>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</si>
  <si>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</si>
  <si>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</si>
  <si>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</si>
  <si>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</si>
  <si>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</si>
  <si>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</si>
  <si>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</si>
  <si>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</si>
  <si>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</si>
  <si>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</si>
  <si>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</si>
  <si>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</si>
  <si>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</si>
  <si>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</si>
  <si>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</si>
  <si>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</si>
  <si>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</si>
  <si>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</si>
  <si>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</si>
  <si>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</si>
  <si>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</si>
  <si>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</si>
  <si>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</si>
  <si>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</si>
  <si>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</si>
  <si>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</si>
  <si>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</si>
  <si>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</si>
  <si>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</si>
  <si>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</si>
  <si>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</si>
  <si>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</si>
  <si>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</si>
  <si>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</si>
  <si>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</si>
  <si>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</si>
  <si>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</si>
  <si>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</si>
  <si>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</si>
  <si>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</si>
  <si>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</si>
  <si>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</si>
  <si>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</si>
  <si>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</si>
  <si>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</si>
  <si>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</si>
  <si>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</si>
  <si>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</si>
  <si>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</si>
  <si>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</si>
  <si>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</si>
  <si>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</si>
  <si>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</si>
  <si>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</si>
  <si>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</si>
  <si>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</si>
  <si>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</si>
  <si>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</si>
  <si>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</si>
  <si>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</si>
  <si>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</si>
  <si>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</si>
  <si>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</si>
  <si>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</si>
  <si>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</si>
  <si>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</si>
  <si>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</si>
  <si>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</si>
  <si>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</si>
  <si>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</si>
  <si>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</si>
  <si>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</si>
  <si>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</si>
  <si>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</si>
  <si>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</si>
  <si>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</si>
  <si>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</si>
  <si>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</si>
  <si>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</si>
  <si>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</si>
  <si>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</si>
  <si>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</si>
  <si>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</si>
  <si>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</si>
  <si>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</si>
  <si>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</si>
  <si>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</si>
  <si>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</si>
  <si>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</si>
  <si>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</si>
  <si>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</si>
  <si>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</si>
  <si>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</si>
  <si>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</si>
  <si>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</si>
  <si>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</si>
  <si>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</si>
  <si>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</si>
  <si>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</si>
  <si>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</si>
  <si>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</si>
  <si>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</si>
  <si>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</si>
  <si>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</si>
  <si>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</si>
  <si>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</si>
  <si>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</si>
  <si>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</si>
  <si>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</si>
  <si>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</si>
  <si>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</si>
  <si>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</si>
  <si>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</si>
  <si>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</si>
  <si>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</si>
  <si>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</si>
  <si>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</si>
  <si>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</si>
  <si>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</si>
  <si>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</si>
  <si>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</si>
  <si>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</si>
  <si>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</si>
  <si>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</si>
  <si>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</si>
  <si>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</si>
  <si>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</si>
  <si>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</si>
  <si>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</si>
  <si>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</si>
  <si>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</si>
  <si>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</si>
  <si>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</si>
  <si>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</si>
  <si>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</si>
  <si>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</si>
  <si>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</si>
  <si>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</si>
  <si>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</si>
  <si>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</si>
  <si>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</si>
  <si>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</si>
  <si>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</si>
  <si>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</si>
  <si>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</si>
  <si>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</si>
  <si>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</si>
  <si>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</si>
  <si>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</si>
  <si>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</si>
  <si>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</si>
  <si>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</si>
  <si>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</si>
  <si>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</si>
  <si>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</si>
  <si>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</si>
  <si>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</si>
  <si>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</si>
  <si>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</si>
  <si>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</si>
  <si>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</si>
  <si>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</si>
  <si>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</si>
  <si>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</si>
  <si>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</si>
  <si>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</si>
  <si>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</si>
  <si>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</si>
  <si>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</si>
  <si>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</si>
  <si>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</si>
  <si>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</si>
  <si>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</si>
  <si>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</si>
  <si>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</si>
  <si>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</si>
  <si>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</si>
  <si>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</si>
  <si>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</si>
  <si>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</si>
  <si>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</si>
  <si>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</si>
  <si>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</si>
  <si>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</si>
  <si>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</si>
  <si>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</si>
  <si>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</si>
  <si>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</si>
  <si>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</si>
  <si>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</si>
  <si>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</si>
  <si>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</si>
  <si>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</si>
  <si>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</si>
  <si>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</si>
  <si>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</si>
  <si>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</si>
  <si>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</si>
  <si>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</si>
  <si>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</si>
  <si>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</si>
  <si>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</si>
  <si>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</si>
  <si>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</si>
  <si>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</si>
  <si>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</si>
  <si>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</si>
  <si>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</si>
  <si>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</si>
  <si>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</si>
  <si>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</si>
  <si>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</si>
  <si>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</si>
  <si>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</si>
  <si>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</si>
  <si>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</si>
  <si>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</si>
  <si>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</si>
  <si>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</si>
  <si>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</si>
  <si>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</si>
  <si>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</si>
  <si>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</si>
  <si>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</si>
  <si>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</si>
  <si>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</si>
  <si>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</si>
  <si>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</si>
  <si>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</si>
  <si>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</si>
  <si>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</si>
  <si>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</si>
  <si>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</si>
  <si>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</si>
  <si>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</si>
  <si>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</si>
  <si>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</si>
  <si>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</si>
  <si>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</si>
  <si>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</si>
  <si>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</si>
  <si>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</si>
  <si>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</si>
  <si>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</si>
  <si>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</si>
  <si>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</si>
  <si>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</si>
  <si>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</si>
  <si>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</si>
  <si>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</si>
  <si>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</si>
  <si>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</si>
  <si>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</si>
  <si>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</si>
  <si>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</si>
  <si>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</si>
  <si>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</si>
  <si>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</si>
  <si>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</si>
  <si>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</si>
  <si>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</si>
  <si>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</si>
  <si>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</si>
  <si>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</si>
  <si>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</si>
  <si>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</si>
  <si>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</si>
  <si>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</si>
  <si>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</si>
  <si>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</si>
  <si>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</si>
  <si>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</si>
  <si>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</si>
  <si>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</si>
  <si>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</si>
  <si>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</si>
  <si>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</si>
  <si>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</si>
  <si>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</si>
  <si>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</si>
  <si>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</si>
  <si>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</si>
  <si>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</si>
  <si>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</si>
  <si>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</si>
  <si>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</si>
  <si>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</si>
  <si>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</si>
  <si>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</si>
  <si>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</si>
  <si>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</si>
  <si>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</si>
  <si>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</si>
  <si>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</si>
  <si>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</si>
  <si>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</si>
  <si>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</si>
  <si>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</si>
  <si>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</si>
  <si>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</si>
  <si>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</si>
  <si>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</si>
  <si>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</si>
  <si>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</si>
  <si>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</si>
  <si>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</si>
  <si>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</si>
  <si>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</si>
  <si>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</si>
  <si>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</si>
  <si>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</si>
  <si>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</si>
  <si>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</si>
  <si>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</si>
  <si>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</si>
  <si>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</si>
  <si>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</si>
  <si>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</si>
  <si>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</si>
  <si>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</si>
  <si>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</si>
  <si>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</si>
  <si>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</si>
  <si>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</si>
  <si>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</si>
  <si>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</si>
  <si>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</si>
  <si>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</si>
  <si>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</si>
  <si>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</si>
  <si>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</si>
  <si>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</si>
  <si>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</si>
  <si>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</si>
  <si>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</si>
  <si>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</si>
  <si>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</si>
  <si>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</si>
  <si>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</si>
  <si>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</si>
  <si>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</si>
  <si>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</si>
  <si>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</si>
  <si>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</si>
  <si>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</si>
  <si>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</si>
  <si>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</si>
  <si>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</si>
  <si>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</si>
  <si>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</si>
  <si>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</si>
  <si>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</si>
  <si>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</si>
  <si>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</si>
  <si>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</si>
  <si>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</si>
  <si>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</si>
  <si>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</si>
  <si>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</si>
  <si>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</si>
  <si>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</si>
  <si>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</si>
  <si>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</si>
  <si>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</si>
  <si>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</si>
  <si>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</si>
  <si>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</si>
  <si>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</si>
  <si>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</si>
  <si>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</si>
  <si>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</si>
  <si>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</si>
  <si>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</si>
  <si>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</si>
  <si>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</si>
  <si>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</si>
  <si>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</si>
  <si>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</si>
  <si>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</si>
  <si>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</si>
  <si>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</si>
  <si>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</si>
  <si>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</si>
  <si>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</si>
  <si>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</si>
  <si>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</si>
  <si>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</si>
  <si>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</si>
  <si>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</si>
  <si>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</si>
  <si>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</si>
  <si>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</si>
  <si>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</si>
  <si>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</si>
  <si>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</si>
  <si>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</si>
  <si>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</si>
  <si>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</si>
  <si>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</si>
  <si>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</si>
  <si>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</si>
  <si>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</si>
  <si>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</si>
  <si>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</si>
  <si>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</si>
  <si>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</si>
  <si>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</si>
  <si>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</si>
  <si>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</si>
  <si>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</si>
  <si>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</si>
  <si>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</si>
  <si>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</si>
  <si>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</si>
  <si>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</si>
  <si>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</si>
  <si>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</si>
  <si>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</si>
  <si>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</si>
  <si>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</si>
  <si>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</si>
  <si>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</si>
  <si>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</si>
  <si>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</si>
  <si>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</si>
  <si>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</si>
  <si>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</si>
  <si>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</si>
  <si>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</si>
  <si>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</si>
  <si>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</si>
  <si>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</si>
  <si>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</si>
  <si>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</si>
  <si>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</si>
  <si>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</si>
  <si>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</si>
  <si>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</si>
  <si>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</si>
  <si>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</si>
  <si>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</si>
  <si>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</si>
  <si>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</si>
  <si>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</si>
  <si>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</si>
  <si>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</si>
  <si>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</si>
  <si>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</si>
  <si>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</si>
  <si>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</si>
  <si>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</si>
  <si>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</si>
  <si>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</si>
  <si>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</si>
  <si>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</si>
  <si>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</si>
  <si>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</si>
  <si>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</si>
  <si>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</si>
  <si>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</si>
  <si>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</si>
  <si>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</si>
  <si>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</si>
  <si>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</si>
  <si>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</si>
  <si>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</si>
  <si>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</si>
  <si>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</si>
  <si>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</si>
  <si>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</si>
  <si>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</si>
  <si>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</si>
  <si>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</si>
  <si>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</si>
  <si>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</si>
  <si>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</si>
  <si>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</si>
  <si>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</si>
  <si>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</si>
  <si>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</si>
  <si>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</si>
  <si>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</si>
  <si>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</si>
  <si>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</si>
  <si>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</si>
  <si>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</si>
  <si>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</si>
  <si>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</si>
  <si>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</si>
  <si>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</si>
  <si>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</si>
  <si>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</si>
  <si>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</si>
  <si>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</si>
  <si>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</si>
  <si>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</si>
  <si>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</si>
  <si>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</si>
  <si>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</si>
  <si>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</si>
  <si>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</si>
  <si>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</si>
  <si>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</si>
  <si>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</si>
  <si>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</si>
  <si>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</si>
  <si>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</si>
  <si>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</si>
  <si>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</si>
  <si>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</si>
  <si>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</si>
  <si>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</si>
  <si>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</si>
  <si>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</si>
  <si>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</si>
  <si>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</si>
  <si>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</si>
  <si>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</si>
  <si>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</si>
  <si>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</si>
  <si>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</si>
  <si>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</si>
  <si>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</si>
  <si>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</si>
  <si>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</si>
  <si>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</si>
  <si>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</si>
  <si>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</si>
  <si>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</si>
  <si>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</si>
  <si>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</si>
  <si>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</si>
  <si>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</si>
  <si>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</si>
  <si>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</si>
  <si>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</si>
  <si>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</si>
  <si>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</si>
  <si>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</si>
  <si>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</si>
  <si>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</si>
  <si>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</si>
  <si>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</si>
  <si>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</si>
  <si>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</si>
  <si>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</si>
  <si>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</si>
  <si>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</si>
  <si>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</si>
  <si>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</si>
  <si>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</si>
  <si>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</si>
  <si>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</si>
  <si>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</si>
  <si>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</si>
  <si>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</si>
  <si>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</si>
  <si>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</si>
  <si>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</si>
  <si>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</si>
  <si>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</si>
  <si>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</si>
  <si>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</si>
  <si>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</si>
  <si>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</si>
  <si>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</si>
  <si>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</si>
  <si>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</si>
  <si>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</si>
  <si>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</si>
  <si>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</si>
  <si>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</si>
  <si>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</si>
  <si>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</si>
  <si>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</si>
  <si>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</si>
  <si>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</si>
  <si>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</si>
  <si>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</si>
  <si>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</si>
  <si>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</si>
  <si>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</si>
  <si>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</si>
  <si>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</si>
  <si>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</si>
  <si>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</si>
  <si>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</si>
  <si>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</si>
  <si>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</si>
  <si>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</si>
  <si>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</si>
  <si>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</si>
  <si>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</si>
  <si>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</si>
  <si>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</si>
  <si>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</si>
  <si>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</si>
  <si>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</si>
  <si>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</si>
  <si>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</si>
  <si>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</si>
  <si>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</si>
  <si>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</si>
  <si>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</si>
  <si>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</si>
  <si>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</si>
  <si>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</si>
  <si>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</si>
  <si>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</si>
  <si>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</si>
  <si>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</si>
  <si>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</si>
  <si>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</si>
  <si>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</si>
  <si>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</si>
  <si>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</si>
  <si>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</si>
  <si>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</si>
  <si>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</si>
  <si>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</si>
  <si>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</si>
  <si>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</si>
  <si>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</si>
  <si>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</si>
  <si>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</si>
  <si>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</si>
  <si>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</si>
  <si>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</si>
  <si>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</si>
  <si>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</si>
  <si>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</si>
  <si>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</si>
  <si>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</si>
  <si>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</si>
  <si>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</si>
  <si>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</si>
  <si>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</si>
  <si>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</si>
  <si>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</si>
  <si>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</si>
  <si>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</si>
  <si>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</si>
  <si>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</si>
  <si>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</si>
  <si>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</si>
  <si>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</si>
  <si>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</si>
  <si>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</si>
  <si>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</si>
  <si>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</si>
  <si>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</si>
  <si>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</si>
  <si>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</si>
  <si>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</si>
  <si>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</si>
  <si>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</si>
  <si>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</si>
  <si>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</si>
  <si>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</si>
  <si>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</si>
  <si>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</si>
  <si>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</si>
  <si>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</si>
  <si>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</si>
  <si>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</si>
  <si>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</si>
  <si>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</si>
  <si>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</si>
  <si>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</si>
  <si>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</si>
  <si>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</si>
  <si>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</si>
  <si>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</si>
  <si>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</si>
  <si>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</si>
  <si>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</si>
  <si>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</si>
  <si>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</si>
  <si>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</si>
  <si>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</si>
  <si>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</si>
  <si>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</si>
  <si>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</si>
  <si>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</si>
  <si>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</si>
  <si>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</si>
  <si>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</si>
  <si>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</si>
  <si>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</si>
  <si>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</si>
  <si>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</si>
  <si>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</si>
  <si>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</si>
  <si>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</si>
  <si>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</si>
  <si>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</si>
  <si>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</si>
  <si>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</si>
  <si>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</si>
  <si>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</si>
  <si>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</si>
  <si>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</si>
  <si>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</si>
  <si>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</si>
  <si>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</si>
  <si>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</si>
  <si>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</si>
  <si>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</si>
  <si>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</si>
  <si>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</si>
  <si>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</si>
  <si>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</si>
  <si>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</si>
  <si>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</si>
  <si>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</si>
  <si>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</si>
  <si>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</si>
  <si>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</si>
  <si>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</si>
  <si>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</si>
  <si>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</si>
  <si>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</si>
  <si>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</si>
  <si>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</si>
  <si>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</si>
  <si>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</si>
  <si>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</si>
  <si>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</si>
  <si>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</si>
  <si>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</si>
  <si>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</si>
  <si>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</si>
  <si>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</si>
  <si>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</si>
  <si>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</si>
  <si>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</si>
  <si>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</si>
  <si>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</si>
  <si>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</si>
  <si>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</si>
  <si>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</si>
  <si>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</si>
  <si>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</si>
  <si>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</si>
  <si>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</si>
  <si>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</si>
  <si>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</si>
  <si>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</si>
  <si>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</si>
  <si>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</si>
  <si>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</si>
  <si>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</si>
  <si>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</si>
  <si>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</si>
  <si>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</si>
  <si>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</si>
  <si>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</si>
  <si>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</si>
  <si>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</si>
  <si>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</si>
  <si>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</si>
  <si>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</si>
  <si>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</si>
  <si>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</si>
  <si>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</si>
  <si>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</si>
  <si>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</si>
  <si>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</si>
  <si>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</si>
  <si>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</si>
  <si>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</si>
  <si>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</si>
  <si>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</si>
  <si>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</si>
  <si>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</si>
  <si>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</si>
  <si>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</si>
  <si>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</si>
  <si>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</si>
  <si>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</si>
  <si>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</si>
  <si>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</si>
  <si>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</si>
  <si>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</si>
  <si>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</si>
  <si>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</si>
  <si>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</si>
  <si>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</si>
  <si>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</si>
  <si>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</si>
  <si>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</si>
  <si>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</si>
  <si>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</si>
  <si>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</si>
  <si>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</si>
  <si>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</si>
  <si>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</si>
  <si>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</si>
  <si>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</si>
  <si>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</si>
  <si>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</si>
  <si>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</si>
  <si>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</si>
  <si>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</si>
  <si>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</si>
  <si>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</si>
  <si>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</si>
  <si>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</si>
  <si>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</si>
  <si>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</si>
  <si>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</si>
  <si>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</si>
  <si>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</si>
  <si>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</si>
  <si>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</si>
  <si>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</si>
  <si>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</si>
  <si>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</si>
  <si>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</si>
  <si>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</si>
  <si>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</si>
  <si>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</si>
  <si>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</si>
  <si>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</si>
  <si>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</si>
  <si>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</si>
  <si>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</si>
  <si>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</si>
  <si>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</si>
  <si>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</si>
  <si>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</si>
  <si>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</si>
  <si>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</si>
  <si>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</si>
  <si>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</si>
  <si>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</si>
  <si>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</si>
  <si>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</si>
  <si>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</si>
  <si>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</si>
  <si>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</si>
  <si>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</si>
  <si>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</si>
  <si>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</si>
  <si>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</si>
  <si>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</si>
  <si>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</si>
  <si>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</si>
  <si>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</si>
  <si>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</si>
  <si>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</si>
  <si>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</si>
  <si>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</si>
  <si>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</si>
  <si>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</si>
  <si>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</si>
  <si>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</si>
  <si>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</si>
  <si>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</si>
  <si>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</si>
  <si>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</si>
  <si>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</si>
  <si>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</si>
  <si>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</si>
  <si>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</si>
  <si>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</si>
  <si>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</si>
  <si>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</si>
  <si>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</si>
  <si>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</si>
  <si>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</si>
  <si>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</si>
  <si>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</si>
  <si>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</si>
  <si>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</si>
  <si>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</si>
  <si>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</si>
  <si>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</si>
  <si>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</si>
  <si>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</si>
  <si>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</si>
  <si>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</si>
  <si>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</si>
  <si>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</si>
  <si>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</si>
  <si>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</si>
  <si>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</si>
  <si>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</si>
  <si>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</si>
  <si>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</si>
  <si>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</si>
  <si>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</si>
  <si>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</si>
  <si>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</si>
  <si>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</si>
  <si>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</si>
  <si>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</si>
  <si>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</si>
  <si>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</si>
  <si>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</si>
  <si>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</si>
  <si>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</si>
  <si>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</si>
  <si>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</si>
  <si>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</si>
  <si>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</si>
  <si>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</si>
  <si>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</si>
  <si>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</si>
  <si>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</si>
  <si>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</si>
  <si>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</si>
  <si>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</si>
  <si>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</si>
  <si>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</si>
  <si>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</si>
  <si>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</si>
  <si>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</si>
  <si>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</si>
  <si>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</si>
  <si>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</si>
  <si>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</si>
  <si>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</si>
  <si>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</si>
  <si>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</si>
  <si>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</si>
  <si>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</si>
  <si>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</si>
  <si>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</si>
  <si>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</si>
  <si>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</si>
  <si>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</si>
  <si>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</si>
  <si>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</si>
  <si>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</si>
  <si>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</si>
  <si>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</si>
  <si>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</si>
  <si>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</si>
  <si>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</si>
  <si>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</si>
  <si>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</si>
  <si>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</si>
  <si>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</si>
  <si>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</si>
  <si>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</si>
  <si>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</si>
  <si>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</si>
  <si>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</si>
  <si>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</si>
  <si>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</si>
  <si>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</si>
  <si>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</si>
  <si>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</si>
  <si>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</si>
  <si>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</si>
  <si>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</si>
  <si>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</si>
  <si>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</si>
  <si>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</si>
  <si>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</si>
  <si>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</si>
  <si>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</si>
  <si>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</si>
  <si>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</si>
  <si>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</si>
  <si>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</si>
  <si>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</si>
  <si>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</si>
  <si>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</si>
  <si>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</si>
  <si>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</si>
  <si>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</si>
  <si>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</si>
  <si>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</si>
  <si>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</si>
  <si>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</si>
  <si>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</si>
  <si>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</si>
  <si>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</si>
  <si>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</si>
  <si>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</si>
  <si>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</si>
  <si>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</si>
  <si>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</si>
  <si>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</si>
  <si>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</si>
  <si>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</si>
  <si>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</si>
  <si>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</si>
  <si>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</si>
  <si>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</si>
  <si>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</si>
  <si>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</si>
  <si>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</si>
  <si>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</si>
  <si>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</si>
  <si>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</si>
  <si>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</si>
  <si>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</si>
  <si>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</si>
  <si>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</si>
  <si>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</si>
  <si>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</si>
  <si>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</si>
  <si>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</si>
  <si>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</si>
  <si>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</si>
  <si>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</si>
  <si>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</si>
  <si>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</si>
  <si>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</si>
  <si>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</si>
  <si>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</si>
  <si>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</si>
  <si>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</si>
  <si>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</si>
  <si>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</si>
  <si>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</si>
  <si>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</si>
  <si>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</si>
  <si>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</si>
  <si>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</si>
  <si>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</si>
  <si>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</si>
  <si>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</si>
  <si>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</si>
  <si>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</si>
  <si>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</si>
  <si>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</si>
  <si>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</si>
  <si>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</si>
  <si>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</si>
  <si>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</si>
  <si>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</si>
  <si>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</si>
  <si>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</si>
  <si>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</si>
  <si>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</si>
  <si>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</si>
  <si>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</si>
  <si>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</si>
  <si>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</si>
  <si>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</si>
  <si>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</si>
  <si>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</si>
  <si>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</si>
  <si>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</si>
  <si>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</si>
  <si>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</si>
  <si>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</si>
  <si>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</si>
  <si>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</si>
  <si>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</si>
  <si>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</si>
  <si>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</si>
  <si>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</si>
  <si>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</si>
  <si>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</si>
  <si>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</si>
  <si>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</si>
  <si>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</si>
  <si>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</si>
  <si>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</si>
  <si>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</si>
  <si>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</si>
  <si>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</si>
  <si>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</si>
  <si>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</si>
  <si>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</si>
  <si>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</si>
  <si>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</si>
  <si>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</si>
  <si>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</si>
  <si>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</si>
  <si>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</si>
  <si>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</si>
  <si>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</si>
  <si>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</si>
  <si>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</si>
  <si>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</si>
  <si>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</si>
  <si>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</si>
  <si>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</si>
  <si>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</si>
  <si>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</si>
  <si>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</si>
  <si>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</si>
  <si>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</si>
  <si>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</si>
  <si>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</si>
  <si>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</si>
  <si>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</si>
  <si>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</si>
  <si>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</si>
  <si>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</si>
  <si>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</si>
  <si>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</si>
  <si>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</si>
  <si>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</si>
  <si>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</si>
  <si>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</si>
  <si>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</si>
  <si>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</si>
  <si>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</si>
  <si>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</si>
  <si>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</si>
  <si>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</si>
  <si>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</si>
  <si>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</si>
  <si>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</si>
  <si>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</si>
  <si>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</si>
  <si>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</si>
  <si>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</si>
  <si>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</si>
  <si>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</si>
  <si>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</si>
  <si>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</si>
  <si>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</si>
  <si>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</si>
  <si>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</si>
  <si>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</si>
  <si>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</si>
  <si>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</si>
  <si>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</si>
  <si>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</si>
  <si>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</si>
  <si>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</si>
  <si>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</si>
  <si>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</si>
  <si>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</si>
  <si>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</si>
  <si>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</si>
  <si>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</si>
  <si>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</si>
  <si>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</si>
  <si>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</si>
  <si>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</si>
  <si>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</si>
  <si>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</si>
  <si>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</si>
  <si>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</si>
  <si>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</si>
  <si>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</si>
  <si>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</si>
  <si>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</si>
  <si>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</si>
  <si>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</si>
  <si>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</si>
  <si>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</si>
  <si>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</si>
  <si>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</si>
  <si>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</si>
  <si>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</si>
  <si>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</si>
  <si>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</si>
  <si>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</si>
  <si>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</si>
  <si>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</si>
  <si>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</si>
  <si>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</si>
  <si>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</si>
  <si>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</si>
  <si>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</si>
  <si>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</si>
  <si>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</si>
  <si>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</si>
  <si>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</si>
  <si>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</si>
  <si>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</si>
  <si>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</si>
  <si>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</si>
  <si>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</si>
  <si>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</si>
  <si>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</si>
  <si>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</si>
  <si>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</si>
  <si>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</si>
  <si>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</si>
  <si>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</si>
  <si>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</si>
  <si>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</si>
  <si>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</si>
  <si>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</si>
  <si>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</si>
  <si>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</si>
  <si>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</si>
  <si>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</si>
  <si>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</si>
  <si>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</si>
  <si>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</si>
  <si>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</si>
  <si>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</si>
  <si>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</si>
  <si>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</si>
  <si>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</si>
  <si>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</si>
  <si>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</si>
  <si>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</si>
  <si>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</si>
  <si>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</si>
  <si>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</si>
  <si>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</si>
  <si>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</si>
  <si>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</si>
  <si>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</si>
  <si>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</si>
  <si>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</si>
  <si>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</si>
  <si>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</si>
  <si>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</si>
  <si>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</si>
  <si>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</si>
  <si>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</si>
  <si>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</si>
  <si>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</si>
  <si>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</si>
  <si>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</si>
  <si>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</si>
  <si>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</si>
  <si>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</si>
  <si>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</si>
  <si>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</si>
  <si>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</si>
  <si>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</si>
  <si>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</si>
  <si>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</si>
  <si>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</si>
  <si>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</si>
  <si>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</si>
  <si>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</si>
  <si>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</si>
  <si>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</si>
  <si>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</si>
  <si>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</si>
  <si>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</si>
  <si>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</si>
  <si>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</si>
  <si>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</si>
  <si>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</si>
  <si>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</si>
  <si>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</si>
  <si>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</si>
  <si>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</si>
  <si>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</si>
  <si>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</si>
  <si>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</si>
  <si>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</si>
  <si>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</si>
  <si>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</si>
  <si>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</si>
  <si>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</si>
  <si>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</si>
  <si>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</si>
  <si>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</si>
  <si>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</si>
  <si>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</si>
  <si>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</si>
  <si>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</si>
  <si>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</si>
  <si>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</si>
  <si>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</si>
  <si>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</si>
  <si>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</si>
  <si>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</si>
  <si>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</si>
  <si>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</si>
  <si>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</si>
  <si>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</si>
  <si>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</si>
  <si>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</si>
  <si>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</si>
  <si>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</si>
  <si>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</si>
  <si>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</si>
  <si>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</si>
  <si>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</si>
  <si>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</si>
  <si>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</si>
  <si>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</si>
  <si>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</si>
  <si>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</si>
  <si>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</si>
  <si>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</si>
  <si>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</si>
  <si>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</si>
  <si>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</si>
  <si>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</si>
  <si>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</si>
  <si>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</si>
  <si>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</si>
  <si>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</si>
  <si>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</si>
  <si>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</si>
  <si>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</si>
  <si>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</si>
  <si>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</si>
  <si>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</si>
  <si>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</si>
  <si>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</si>
  <si>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</si>
  <si>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</si>
  <si>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</si>
  <si>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</si>
  <si>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</si>
  <si>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</si>
  <si>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</si>
  <si>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</si>
  <si>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</si>
  <si>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</si>
  <si>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</si>
  <si>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</si>
  <si>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</si>
  <si>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</si>
  <si>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</si>
  <si>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</si>
  <si>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</si>
  <si>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</si>
  <si>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</si>
  <si>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</si>
  <si>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</si>
  <si>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</si>
  <si>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</si>
  <si>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</si>
  <si>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</si>
  <si>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</si>
  <si>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</si>
  <si>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</si>
  <si>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</si>
  <si>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</si>
  <si>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</si>
  <si>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</si>
  <si>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</si>
  <si>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</si>
  <si>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</si>
  <si>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</si>
  <si>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</si>
  <si>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</si>
  <si>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</si>
  <si>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</si>
  <si>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</si>
  <si>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</si>
  <si>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</si>
  <si>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</si>
  <si>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</si>
  <si>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</si>
  <si>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</si>
  <si>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</si>
  <si>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</si>
  <si>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</si>
  <si>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</si>
  <si>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</si>
  <si>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</si>
  <si>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</si>
  <si>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</si>
  <si>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</si>
  <si>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</si>
  <si>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</si>
  <si>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</si>
  <si>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</si>
  <si>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</si>
  <si>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</si>
  <si>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</si>
  <si>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</si>
  <si>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</si>
  <si>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</si>
  <si>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</si>
  <si>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</si>
  <si>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</si>
  <si>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</si>
  <si>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</si>
  <si>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</si>
  <si>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</si>
  <si>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</si>
  <si>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</si>
  <si>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</si>
  <si>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</si>
  <si>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</si>
  <si>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</si>
  <si>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</si>
  <si>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</si>
  <si>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</si>
  <si>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</si>
  <si>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</si>
  <si>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</si>
  <si>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</si>
  <si>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</si>
  <si>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</si>
  <si>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</si>
  <si>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</si>
  <si>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</si>
  <si>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</si>
  <si>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</si>
  <si>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</si>
  <si>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</si>
  <si>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</si>
  <si>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</si>
  <si>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</si>
  <si>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</si>
  <si>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</si>
  <si>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</si>
  <si>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</si>
  <si>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</si>
  <si>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</si>
  <si>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</si>
  <si>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</si>
  <si>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</si>
  <si>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</si>
  <si>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</si>
  <si>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</si>
  <si>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</si>
  <si>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</si>
  <si>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</si>
  <si>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</si>
  <si>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</si>
  <si>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</si>
  <si>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</si>
  <si>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</si>
  <si>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</si>
  <si>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</si>
  <si>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</si>
  <si>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</si>
  <si>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</si>
  <si>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</si>
  <si>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</si>
  <si>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</si>
  <si>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</si>
  <si>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</si>
  <si>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</si>
  <si>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</si>
  <si>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</si>
  <si>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</si>
  <si>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</si>
  <si>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</si>
  <si>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</si>
  <si>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</si>
  <si>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</si>
  <si>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</si>
  <si>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</si>
  <si>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</si>
  <si>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</si>
  <si>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</si>
  <si>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</si>
  <si>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</si>
  <si>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</si>
  <si>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</si>
  <si>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</si>
  <si>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</si>
  <si>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</si>
  <si>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</si>
  <si>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</si>
  <si>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</si>
  <si>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</si>
  <si>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</si>
  <si>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</si>
  <si>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</si>
  <si>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</si>
  <si>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</si>
  <si>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</si>
  <si>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</si>
  <si>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</si>
  <si>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</si>
  <si>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</si>
  <si>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</si>
  <si>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</si>
  <si>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</si>
  <si>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</si>
  <si>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</si>
  <si>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</si>
  <si>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</si>
  <si>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</si>
  <si>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</si>
  <si>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</si>
  <si>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</si>
  <si>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</si>
  <si>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</si>
  <si>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</si>
  <si>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</si>
  <si>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</si>
  <si>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</si>
  <si>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</si>
  <si>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</si>
  <si>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</si>
  <si>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</si>
  <si>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</si>
  <si>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</si>
  <si>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</si>
  <si>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</si>
  <si>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</si>
  <si>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</si>
  <si>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</si>
  <si>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</si>
  <si>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</si>
  <si>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</si>
  <si>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</si>
  <si>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</si>
  <si>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</si>
  <si>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</si>
  <si>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</si>
  <si>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</si>
  <si>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</si>
  <si>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</si>
  <si>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</si>
  <si>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</si>
  <si>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</si>
  <si>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</si>
  <si>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</si>
  <si>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</si>
  <si>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</si>
  <si>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</si>
  <si>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</si>
  <si>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</si>
  <si>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</si>
  <si>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em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</si>
  <si>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</si>
  <si>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</si>
  <si>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</si>
  <si>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</si>
  <si>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</si>
  <si>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</si>
  <si>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</si>
  <si>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</si>
  <si>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Após D71 abre intervalo total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</si>
  <si>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</si>
  <si>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</si>
  <si>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</si>
  <si>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</si>
  <si>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</si>
  <si>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</si>
  <si>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</si>
  <si>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</si>
  <si>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</si>
  <si>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</si>
  <si>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</si>
  <si>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</si>
  <si>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</si>
  <si>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</si>
  <si>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</si>
  <si>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</si>
  <si>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</si>
  <si>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TIQTRO</t>
  </si>
  <si>
    <t>294THE/THE1</t>
  </si>
  <si>
    <t>Execução de solda do km 300,9 ao 301,3</t>
  </si>
  <si>
    <t>Inspeção com Rodo Elton/Bruno</t>
  </si>
  <si>
    <t>Carga de pedra e deslocamento para PIT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</si>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</sst>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G341" activePane="bottomRight" state="frozen"/>
      <selection pane="bottomRight" activeCell="O344" sqref="O34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 t="s">
        <v>1715</v>
      </c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1717</v>
      </c>
      <c r="BK320" s="16" t="s">
        <v>1718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1723</v>
      </c>
      <c r="BK325" s="16" t="s">
        <v>1724</v>
      </c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1729</v>
      </c>
      <c r="BK330" s="16" t="s">
        <v>1729</v>
      </c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1730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1731</v>
      </c>
      <c r="N331" s="199" t="s">
        <v>1732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1733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1734</v>
      </c>
      <c r="BK331" s="16" t="s">
        <v>1735</v>
      </c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1736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1737</v>
      </c>
      <c r="BK332" s="16" t="s">
        <v>1737</v>
      </c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1738</v>
      </c>
      <c r="BK334" s="16" t="s">
        <v>1738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1739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1740</v>
      </c>
      <c r="BK336" s="16" t="s">
        <v>1740</v>
      </c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1741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>
      <c r="A341" s="50" t="str">
        <f t="shared" si="59"/>
        <v>W7046044</v>
      </c>
      <c r="B341" s="166">
        <v>46044</v>
      </c>
      <c r="C341" s="8">
        <f>IF(BS_CONTROLE[[#This Row],[DATA]]="","",WEEKNUM(BS_CONTROLE[[#This Row],[DATA]]))</f>
        <v>4</v>
      </c>
      <c r="D341" s="51" t="s">
        <v>847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49</v>
      </c>
      <c r="I341" s="168" t="s">
        <v>597</v>
      </c>
      <c r="J341" s="212">
        <v>98</v>
      </c>
      <c r="K341" s="212">
        <v>716</v>
      </c>
      <c r="L341" s="83">
        <v>714</v>
      </c>
      <c r="M341" s="199" t="s">
        <v>69</v>
      </c>
      <c r="N341" s="199" t="s">
        <v>71</v>
      </c>
      <c r="O341" s="168">
        <v>0.41666666666666669</v>
      </c>
      <c r="P341" s="168">
        <v>0.125</v>
      </c>
      <c r="Q341" s="83">
        <v>28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TIQ</v>
      </c>
      <c r="AL341" s="279" t="str">
        <f>IF(BS_CONTROLE[[#This Row],[Local - Encerramento]]=0, "-", BS_CONTROLE[[#This Row],[Local - Encerramento]])</f>
        <v>TGR2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 t="shared" si="63"/>
        <v/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 t="shared" si="63"/>
        <v/>
      </c>
    </row>
    <row r="345" spans="1:72">
      <c r="A345" s="162" t="str">
        <f t="shared" ref="A345:A347" si="64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>
      <c r="A346" s="162" t="str">
        <f t="shared" si="64"/>
        <v>A6046045</v>
      </c>
      <c r="B346" s="163">
        <v>46045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1742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 t="shared" si="63"/>
        <v/>
      </c>
    </row>
    <row r="347" spans="1:72">
      <c r="A347" s="162" t="str">
        <f t="shared" si="64"/>
        <v/>
      </c>
      <c r="B347" s="163"/>
      <c r="C347" s="8" t="str">
        <f>IF(BS_CONTROLE[[#This Row],[DATA]]="","",WEEKNUM(BS_CONTROLE[[#This Row],[DATA]]))</f>
        <v/>
      </c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332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>
      <c r="A348" s="162" t="str">
        <f t="shared" ref="A348:A411" si="65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1743</v>
      </c>
      <c r="I348" s="142" t="s">
        <v>609</v>
      </c>
      <c r="J348" s="37">
        <v>74</v>
      </c>
      <c r="K348" s="37">
        <v>300.89999999999998</v>
      </c>
      <c r="L348" s="83">
        <v>301.3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48" s="199" t="s">
        <v>1743</v>
      </c>
      <c r="O348" s="142">
        <v>0.375</v>
      </c>
      <c r="P348" s="142">
        <v>8.3333333333333329E-2</v>
      </c>
      <c r="Q348" s="83">
        <v>2</v>
      </c>
      <c r="R348" s="10" t="str">
        <f>IFERROR(_xlfn.XLOOKUP(F348, BS_ATIVIDADE[ATIVIDADE],BS_ATIVIDADE[UNIDADE] ), "*")</f>
        <v>Nº DE SOLDA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8" s="80" t="str">
        <f>IFERROR(_xlfn.XLOOKUP(J348, BASE_MAPA!$E$2:$E$359, BASE_MAPA!$J$2:$J$359), "ERRO")</f>
        <v>MARCO INICIAL - ALTO ARAGUAIA</v>
      </c>
      <c r="V348" s="294" t="s">
        <v>1676</v>
      </c>
      <c r="W348" s="332" t="s">
        <v>1744</v>
      </c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294THE/THE1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294THE/THE1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300.89999999999998</v>
      </c>
      <c r="AQ348" s="281">
        <f>IF(BS_CONTROLE[[#This Row],[KM - Fim]]=0, "-", BS_CONTROLE[[#This Row],[KM - Fim]])</f>
        <v>301.3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 t="shared" si="63"/>
        <v/>
      </c>
    </row>
    <row r="349" spans="1:72">
      <c r="A349" s="162" t="str">
        <f t="shared" si="65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>
      <c r="A350" s="162" t="str">
        <f t="shared" si="65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>
      <c r="A351" s="162" t="str">
        <f t="shared" si="65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609</v>
      </c>
      <c r="J351" s="37">
        <v>74</v>
      </c>
      <c r="K351" s="37">
        <v>294</v>
      </c>
      <c r="L351" s="83">
        <v>400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1745</v>
      </c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TRC-THE</v>
      </c>
      <c r="AN351" s="300" t="str">
        <f>IF(BS_CONTROLE[[#This Row],[SB]]=0, "-", BS_CONTROLE[[#This Row],[SB]])</f>
        <v>294THE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 t="shared" si="63"/>
        <v/>
      </c>
    </row>
    <row r="352" spans="1:72">
      <c r="A352" s="162" t="str">
        <f t="shared" si="65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>
      <c r="A353" s="162" t="str">
        <f t="shared" si="65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>
      <c r="A354" s="162" t="str">
        <f t="shared" si="65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0" t="str">
        <f t="shared" si="63"/>
        <v/>
      </c>
    </row>
    <row r="355" spans="1:72">
      <c r="A355" s="162" t="str">
        <f t="shared" si="65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>
      <c r="A356" s="162" t="str">
        <f t="shared" si="65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>
      <c r="A357" s="162" t="str">
        <f t="shared" si="65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250</v>
      </c>
      <c r="L357" s="83">
        <v>249.5</v>
      </c>
      <c r="M357" s="199" t="s">
        <v>255</v>
      </c>
      <c r="N357" s="199"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250</v>
      </c>
      <c r="AQ357" s="281">
        <f>IF(BS_CONTROLE[[#This Row],[KM - Fim]]=0, "-", BS_CONTROLE[[#This Row],[KM - Fim]])</f>
        <v>249.5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 t="shared" si="63"/>
        <v/>
      </c>
    </row>
    <row r="358" spans="1:72">
      <c r="A358" s="162" t="str">
        <f t="shared" si="65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>
      <c r="A359" s="162" t="str">
        <f t="shared" si="65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>
      <c r="A360" s="162" t="str">
        <f t="shared" si="65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>
      <c r="A361" s="162" t="str">
        <f t="shared" si="65"/>
        <v>V6646044</v>
      </c>
      <c r="B361" s="163">
        <v>46044</v>
      </c>
      <c r="C361" s="8">
        <f>IF(BS_CONTROLE[[#This Row],[DATA]]="","",WEEKNUM(BS_CONTROLE[[#This Row],[DATA]]))</f>
        <v>4</v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20" t="str">
        <f t="shared" si="63"/>
        <v/>
      </c>
    </row>
    <row r="362" spans="1:72">
      <c r="A362" s="162" t="str">
        <f t="shared" si="65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>
      <c r="A364" s="162" t="str">
        <f t="shared" si="65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1746</v>
      </c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 t="shared" si="63"/>
        <v/>
      </c>
    </row>
    <row r="365" spans="1:72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>
      <c r="A366" s="162" t="str">
        <f t="shared" si="65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1736</v>
      </c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/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 t="shared" si="63"/>
        <v/>
      </c>
    </row>
    <row r="367" spans="1:72">
      <c r="A367" s="162" t="str">
        <f t="shared" si="65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 t="shared" si="63"/>
        <v/>
      </c>
    </row>
    <row r="368" spans="1:72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493 BK33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1747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1748</v>
      </c>
      <c r="E3" s="316" t="s">
        <v>1749</v>
      </c>
      <c r="F3" s="316" t="s">
        <v>1750</v>
      </c>
      <c r="G3" s="316" t="s">
        <v>1751</v>
      </c>
      <c r="H3" s="316" t="s">
        <v>1752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1753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1754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1755</v>
      </c>
      <c r="W1" s="397"/>
      <c r="X1" s="397"/>
      <c r="Y1" s="103"/>
    </row>
    <row r="2" spans="1:25" s="100" customFormat="1" ht="11.25" customHeight="1">
      <c r="A2" s="104" t="s">
        <v>1756</v>
      </c>
      <c r="B2" s="104" t="s">
        <v>1757</v>
      </c>
      <c r="C2" s="104" t="s">
        <v>605</v>
      </c>
      <c r="D2" s="105" t="s">
        <v>1177</v>
      </c>
      <c r="E2" s="105" t="s">
        <v>1178</v>
      </c>
      <c r="F2" s="105" t="s">
        <v>1758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1759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W70</v>
      </c>
      <c r="H338" s="109" t="str">
        <f>IF(FN_MC!F341="","*",FN_MC!F341)</f>
        <v>PDM - PEDRA - DESCARGA</v>
      </c>
      <c r="I338" s="109" t="str">
        <f>IF(FN_MC!H341="","*",FN_MC!H341)</f>
        <v>TIQ</v>
      </c>
      <c r="J338" s="109" t="str">
        <f>IF(FN_MC!I341="","*",FN_MC!I341)</f>
        <v>TGR2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0.41666666666666669</v>
      </c>
      <c r="R338" s="127">
        <f>IF(FN_MC!P341="","*",FN_MC!P341)</f>
        <v>0.125</v>
      </c>
      <c r="S338" s="109" t="str">
        <f>IF(FN_MC!Q341="","*",CONCATENATE(FN_MC!Q341," ",FN_MC!R341))</f>
        <v>28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1</v>
      </c>
      <c r="W338" s="111">
        <f ca="1">_xlfn.XLOOKUP(G338&amp;$W$2,BS_CONTROLE[CHAVE],BS_CONTROLE[Quantidade_11],"-")</f>
        <v>1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1894</v>
      </c>
      <c r="W341" s="111">
        <f ca="1">_xlfn.XLOOKUP(G341&amp;$W$2,BS_CONTROLE[CHAVE],BS_CONTROLE[Quantidade_11],"-")</f>
        <v>1880</v>
      </c>
      <c r="X341" s="111">
        <f ca="1">_xlfn.XLOOKUP(G341&amp;$X$2,BS_CONTROLE[CHAVE],BS_CONTROLE[Quantidade_11],"-")</f>
        <v>2312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46045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179</v>
      </c>
      <c r="W343" s="111">
        <f ca="1">_xlfn.XLOOKUP(G343&amp;$W$2,BS_CONTROLE[CHAVE],BS_CONTROLE[Quantidade_11],"-")</f>
        <v>289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294THE/THE1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294THE/THE1</v>
      </c>
      <c r="M345" s="110">
        <f>IF(FN_MC!J348="","*",FN_MC!J348)</f>
        <v>74</v>
      </c>
      <c r="N345" s="291">
        <f>IF(FN_MC!K348="","*",FN_MC!K348)</f>
        <v>300.89999999999998</v>
      </c>
      <c r="O345" s="291">
        <f>IF(FN_MC!L348="","*",FN_MC!L348)</f>
        <v>301.3</v>
      </c>
      <c r="P345" s="110"/>
      <c r="Q345" s="127">
        <f>IF(FN_MC!O348="","*",FN_MC!O348)</f>
        <v>0.375</v>
      </c>
      <c r="R345" s="127">
        <f>IF(FN_MC!P348="","*",FN_MC!P348)</f>
        <v>8.3333333333333329E-2</v>
      </c>
      <c r="S345" s="109" t="str">
        <f>IF(FN_MC!Q348="","*",CONCATENATE(FN_MC!Q348," ",FN_MC!R348))</f>
        <v>2 Nº DE SOLDA</v>
      </c>
      <c r="T345" s="109" t="str">
        <f>IF(FN_MC!V348="","*",FN_MC!V348)</f>
        <v>Elton</v>
      </c>
      <c r="U345" s="109" t="str">
        <f>IF(FN_MC!W348="","*",FN_MC!W348)</f>
        <v>Execução de solda do km 300,9 ao 301,3</v>
      </c>
      <c r="V345" s="111">
        <f ca="1">_xlfn.XLOOKUP(G345&amp;$V$2,BS_CONTROLE[CHAVE],BS_CONTROLE[Quantidade_11],"-")</f>
        <v>2</v>
      </c>
      <c r="W345" s="111">
        <f ca="1">_xlfn.XLOOKUP(G345&amp;$W$2,BS_CONTROLE[CHAVE],BS_CONTROLE[Quantidade_11],"-")</f>
        <v>1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-</v>
      </c>
      <c r="K348" s="109" t="str">
        <f>IF(FN_MC!M351="","*",FN_MC!M351)</f>
        <v>TRC-THE</v>
      </c>
      <c r="L348" s="328" t="str">
        <f>IF(FN_MC!N351="","*",FN_MC!N351)</f>
        <v>294THE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3</v>
      </c>
      <c r="W351" s="111">
        <f ca="1">_xlfn.XLOOKUP(G351&amp;$W$2,BS_CONTROLE[CHAVE],BS_CONTROLE[Quantidade_11],"-")</f>
        <v>2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250</v>
      </c>
      <c r="O354" s="291">
        <f>IF(FN_MC!L357="","*",FN_MC!L357)</f>
        <v>249.5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1316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>
        <f>IF(FN_MC!B361="","*",FN_MC!B361)</f>
        <v>46044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0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1760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1761</v>
      </c>
      <c r="C2" s="95" t="s">
        <v>1162</v>
      </c>
      <c r="D2" s="95" t="s">
        <v>1164</v>
      </c>
      <c r="E2" s="95" t="s">
        <v>1762</v>
      </c>
      <c r="F2" s="95" t="s">
        <v>1763</v>
      </c>
      <c r="G2" s="95" t="s">
        <v>1764</v>
      </c>
      <c r="H2" s="95" t="s">
        <v>1765</v>
      </c>
      <c r="I2" s="95" t="s">
        <v>1766</v>
      </c>
      <c r="J2" s="95" t="s">
        <v>1767</v>
      </c>
      <c r="K2" s="130" t="s">
        <v>1768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>
        <f>IF(FN_MC!B341="","*",FN_MC!B341)</f>
        <v>46044</v>
      </c>
      <c r="D338" s="120" t="str">
        <f>IF(FN_MC!D341="","*",FN_MC!D341)</f>
        <v>W70</v>
      </c>
      <c r="E338" s="120" t="str">
        <f>IF(FN_MC!H341="","*",FN_MC!H341)</f>
        <v>TIQ</v>
      </c>
      <c r="F338" s="136" t="str">
        <f>IF(FN_MC!M341="","*",FN_MC!M341)</f>
        <v>TAL-TSF</v>
      </c>
      <c r="G338" s="120" t="str">
        <f>IF(FN_MC!I341="","*",FN_MC!I341)</f>
        <v>TGR2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>
        <f>IF(FN_MC!B346="","*",FN_MC!B346)</f>
        <v>46045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294THE/THE1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TRC-THE</v>
      </c>
      <c r="G348" s="120" t="str">
        <f>IF(FN_MC!I351="","*",FN_MC!I351)</f>
        <v>-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>
        <f>IF(FN_MC!B361="","*",FN_MC!B361)</f>
        <v>46044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>
        <f>IF(FN_MC!B346="","*",FN_MC!B346)</f>
        <v>46045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294THE/THE1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TRC-THE</v>
      </c>
      <c r="G456" s="120" t="str">
        <f>IF(FN_MC!I351="","*",FN_MC!I351)</f>
        <v>-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>
        <f>IF(FN_MC!B361="","*",FN_MC!B361)</f>
        <v>46044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1769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1770</v>
      </c>
      <c r="C4" s="321" t="s">
        <v>1771</v>
      </c>
      <c r="D4" s="321" t="s">
        <v>1772</v>
      </c>
      <c r="E4" s="321" t="s">
        <v>1773</v>
      </c>
      <c r="F4" s="321" t="s">
        <v>7</v>
      </c>
      <c r="G4" s="321" t="s">
        <v>1774</v>
      </c>
      <c r="H4" s="187"/>
    </row>
    <row r="5" spans="1:8" ht="43.5">
      <c r="A5" s="187"/>
      <c r="B5" s="322" t="s">
        <v>1775</v>
      </c>
      <c r="C5" s="322">
        <v>309525</v>
      </c>
      <c r="D5" s="322" t="s">
        <v>1776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1777</v>
      </c>
      <c r="C6" s="322">
        <v>256875</v>
      </c>
      <c r="D6" s="322" t="s">
        <v>1778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1779</v>
      </c>
      <c r="C7" s="322">
        <v>257278</v>
      </c>
      <c r="D7" s="322" t="s">
        <v>1780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1781</v>
      </c>
      <c r="C8" s="322">
        <v>261794</v>
      </c>
      <c r="D8" s="322" t="s">
        <v>1782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1783</v>
      </c>
      <c r="C9" s="322">
        <v>257033</v>
      </c>
      <c r="D9" s="322" t="s">
        <v>1784</v>
      </c>
      <c r="E9" s="322" t="s">
        <v>838</v>
      </c>
      <c r="F9" s="322" t="s">
        <v>194</v>
      </c>
      <c r="G9" s="322" t="s">
        <v>1785</v>
      </c>
      <c r="H9" s="187"/>
    </row>
    <row r="10" spans="1:8" ht="43.5">
      <c r="A10" s="187"/>
      <c r="B10" s="322" t="s">
        <v>1786</v>
      </c>
      <c r="C10" s="322">
        <v>396578</v>
      </c>
      <c r="D10" s="322" t="s">
        <v>1787</v>
      </c>
      <c r="E10" s="322" t="s">
        <v>838</v>
      </c>
      <c r="F10" s="322" t="s">
        <v>194</v>
      </c>
      <c r="G10" s="322" t="s">
        <v>1785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1788</v>
      </c>
      <c r="D5" s="401"/>
      <c r="E5" s="401"/>
      <c r="F5" s="401"/>
      <c r="G5" s="401"/>
      <c r="H5" s="401"/>
      <c r="I5" s="401"/>
      <c r="J5" s="402"/>
      <c r="K5" s="403" t="s">
        <v>1789</v>
      </c>
      <c r="L5" s="404"/>
      <c r="M5" s="404"/>
      <c r="N5" s="404"/>
      <c r="O5" s="405" t="s">
        <v>1790</v>
      </c>
      <c r="P5" s="406"/>
      <c r="Q5" s="407"/>
    </row>
    <row r="6" spans="1:17" s="93" customFormat="1" ht="15.75" customHeight="1">
      <c r="A6" s="87" t="s">
        <v>1758</v>
      </c>
      <c r="B6" s="94" t="s">
        <v>1757</v>
      </c>
      <c r="C6" s="95" t="s">
        <v>1177</v>
      </c>
      <c r="D6" s="96" t="s">
        <v>1178</v>
      </c>
      <c r="E6" s="95" t="s">
        <v>1791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1792</v>
      </c>
      <c r="M6" s="138" t="s">
        <v>628</v>
      </c>
      <c r="N6" s="139" t="s">
        <v>1172</v>
      </c>
      <c r="O6" s="241" t="s">
        <v>1215</v>
      </c>
      <c r="P6" s="152"/>
      <c r="Q6" s="188" t="s">
        <v>1793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Licença as 08:54h - em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MC1 as 08:48 - abastecendo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MC1 as 08:02h - aguardando E14 livrar SB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*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W70</v>
      </c>
      <c r="F427" s="99" t="str">
        <f>IF(FN_MC!H341="","*",FN_MC!H341)</f>
        <v>TIQ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0.41666666666666669</v>
      </c>
      <c r="J427" s="131">
        <f>IF(FN_MC!P341="","*",FN_MC!P341)</f>
        <v>0.125</v>
      </c>
      <c r="K427" s="140" t="str">
        <f>IF(FN_MC!AK341="","*",FN_MC!AK341)</f>
        <v>TIQ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*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46045</v>
      </c>
      <c r="B432" s="98" t="str">
        <f>IF(FN_MC!X346="","*",FN_MC!X346)</f>
        <v>*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>
        <f>IF(FN_MC!B348="","*",FN_MC!B348)</f>
        <v>46044</v>
      </c>
      <c r="B434" s="98" t="str">
        <f>IF(FN_MC!X348="","*",FN_MC!X348)</f>
        <v>*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294THE/THE1</v>
      </c>
      <c r="G434" s="99" t="str">
        <f>IF(FN_MC!M348="","*",FN_MC!M348)</f>
        <v>TRC-THE</v>
      </c>
      <c r="H434" s="149">
        <f>IF(FN_MC!K348="","*",FN_MC!K348)</f>
        <v>300.89999999999998</v>
      </c>
      <c r="I434" s="131">
        <f>IF(FN_MC!O348="","*",FN_MC!O348)</f>
        <v>0.375</v>
      </c>
      <c r="J434" s="131">
        <f>IF(FN_MC!P348="","*",FN_MC!P348)</f>
        <v>8.3333333333333329E-2</v>
      </c>
      <c r="K434" s="140" t="str">
        <f>IF(FN_MC!AK348="","*",FN_MC!AK348)</f>
        <v>294THE/THE1</v>
      </c>
      <c r="L434" s="140" t="str">
        <f>IF(FN_MC!AM348="","*",FN_MC!AM348)</f>
        <v>TRC-THE</v>
      </c>
      <c r="M434" s="140">
        <f>IF(FN_MC!AP348="","*",FN_MC!AP348)</f>
        <v>300.89999999999998</v>
      </c>
      <c r="N434" s="140" t="str">
        <f>IF(FN_MC!AM348="","*",FN_MC!AM348)</f>
        <v>TRC-THE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*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TRC-THE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TRC-THE</v>
      </c>
      <c r="M437" s="140">
        <f>IF(FN_MC!AP351="","*",FN_MC!AP351)</f>
        <v>294</v>
      </c>
      <c r="N437" s="140" t="str">
        <f>IF(FN_MC!AM351="","*",FN_MC!AM351)</f>
        <v>TRC-THE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*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*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250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250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>
        <f>IF(FN_MC!B361="","*",FN_MC!B361)</f>
        <v>46044</v>
      </c>
      <c r="B447" s="98" t="str">
        <f>IF(FN_MC!X361="","*",FN_MC!X361)</f>
        <v>*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*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*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*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1793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2026-01-21T17:22:04Z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