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739" documentId="120_S{118792C3-22EF-5104-A093-F22BFE3913F3}" xr6:coauthVersionLast="47" xr6:coauthVersionMax="47" xr10:uidLastSave="{7C115D3F-DFB8-48CE-915D-B3E674B4FB2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" i="1" l="1" a="1"/>
  <c r="N51" i="1" s="1"/>
  <c r="M51" i="1" a="1"/>
  <c r="M51" i="1" s="1"/>
  <c r="N57" i="1" a="1"/>
  <c r="N57" i="1" s="1"/>
  <c r="M57" i="1" a="1"/>
  <c r="M57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K45" i="15"/>
  <c r="L45" i="15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K46" i="15"/>
  <c r="L46" i="15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K47" i="15"/>
  <c r="L47" i="15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K53" i="15"/>
  <c r="L53" i="15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D72" i="1" a="1"/>
  <c r="BD72" i="1" s="1"/>
  <c r="BE72" i="1" a="1"/>
  <c r="BE72" i="1"/>
  <c r="BR72" i="1"/>
  <c r="BS72" i="1"/>
  <c r="BT72" i="1"/>
  <c r="A73" i="1"/>
  <c r="C73" i="1"/>
  <c r="G73" i="1"/>
  <c r="M73" i="1" a="1"/>
  <c r="M73" i="1"/>
  <c r="N73" i="1" a="1"/>
  <c r="N73" i="1" s="1"/>
  <c r="R73" i="1"/>
  <c r="S73" i="1" a="1"/>
  <c r="S73" i="1" s="1"/>
  <c r="T73" i="1" a="1"/>
  <c r="T73" i="1"/>
  <c r="U73" i="1" a="1"/>
  <c r="U73" i="1"/>
  <c r="AI73" i="1"/>
  <c r="BB73" i="1" s="1"/>
  <c r="AJ73" i="1"/>
  <c r="AK73" i="1"/>
  <c r="K66" i="10" s="1"/>
  <c r="AL73" i="1"/>
  <c r="AM73" i="1"/>
  <c r="AO73" i="1"/>
  <c r="AP73" i="1"/>
  <c r="M66" i="10" s="1"/>
  <c r="AQ73" i="1"/>
  <c r="AY73" i="1"/>
  <c r="BE73" i="1" a="1"/>
  <c r="BE73" i="1" s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AJ74" i="1"/>
  <c r="AK74" i="1"/>
  <c r="K67" i="10" s="1"/>
  <c r="AL74" i="1"/>
  <c r="AO74" i="1"/>
  <c r="AP74" i="1"/>
  <c r="M67" i="10" s="1"/>
  <c r="AQ74" i="1"/>
  <c r="AY74" i="1"/>
  <c r="BB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K69" i="10" s="1"/>
  <c r="AL76" i="1"/>
  <c r="AO76" i="1"/>
  <c r="AP76" i="1"/>
  <c r="M69" i="10" s="1"/>
  <c r="AQ76" i="1"/>
  <c r="AY76" i="1"/>
  <c r="BE76" i="1" a="1"/>
  <c r="BE76" i="1" s="1"/>
  <c r="BR76" i="1"/>
  <c r="BS76" i="1"/>
  <c r="BT76" i="1"/>
  <c r="A77" i="1"/>
  <c r="C77" i="1"/>
  <c r="G77" i="1"/>
  <c r="M77" i="1" a="1"/>
  <c r="M77" i="1" s="1"/>
  <c r="AM77" i="1" s="1"/>
  <c r="N77" i="1" a="1"/>
  <c r="N77" i="1"/>
  <c r="L64" i="15" s="1"/>
  <c r="R77" i="1"/>
  <c r="S77" i="1" a="1"/>
  <c r="S77" i="1"/>
  <c r="T77" i="1" a="1"/>
  <c r="T77" i="1" s="1"/>
  <c r="U77" i="1" a="1"/>
  <c r="U77" i="1" s="1"/>
  <c r="AI77" i="1"/>
  <c r="BB77" i="1" s="1"/>
  <c r="AJ77" i="1"/>
  <c r="AK77" i="1"/>
  <c r="K70" i="10" s="1"/>
  <c r="AL77" i="1"/>
  <c r="AO77" i="1"/>
  <c r="AP77" i="1"/>
  <c r="M70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K71" i="10" s="1"/>
  <c r="AL78" i="1"/>
  <c r="AO78" i="1"/>
  <c r="AP78" i="1"/>
  <c r="M71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E79" i="1" a="1"/>
  <c r="BE79" i="1" s="1"/>
  <c r="BR79" i="1"/>
  <c r="BS79" i="1"/>
  <c r="BT79" i="1"/>
  <c r="A80" i="1"/>
  <c r="C80" i="1"/>
  <c r="G80" i="1"/>
  <c r="M80" i="1" a="1"/>
  <c r="M80" i="1" s="1"/>
  <c r="AM80" i="1" s="1"/>
  <c r="N80" i="1" a="1"/>
  <c r="N80" i="1"/>
  <c r="L67" i="15" s="1"/>
  <c r="R80" i="1"/>
  <c r="S80" i="1" a="1"/>
  <c r="S80" i="1"/>
  <c r="T80" i="1" a="1"/>
  <c r="T80" i="1" s="1"/>
  <c r="U80" i="1" a="1"/>
  <c r="U80" i="1" s="1"/>
  <c r="AI80" i="1"/>
  <c r="BB80" i="1" s="1"/>
  <c r="AJ80" i="1"/>
  <c r="AK80" i="1"/>
  <c r="K73" i="10" s="1"/>
  <c r="AL80" i="1"/>
  <c r="AO80" i="1"/>
  <c r="AP80" i="1"/>
  <c r="M73" i="10" s="1"/>
  <c r="AQ80" i="1"/>
  <c r="AY80" i="1"/>
  <c r="BD80" i="1" a="1"/>
  <c r="BD80" i="1" s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5" i="10" s="1"/>
  <c r="AL82" i="1"/>
  <c r="AO82" i="1"/>
  <c r="BE82" i="1" s="1" a="1"/>
  <c r="BE82" i="1" s="1"/>
  <c r="AP82" i="1"/>
  <c r="M75" i="10" s="1"/>
  <c r="AQ82" i="1"/>
  <c r="AY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6" i="10" s="1"/>
  <c r="AL83" i="1"/>
  <c r="AO83" i="1"/>
  <c r="AP83" i="1"/>
  <c r="M76" i="10" s="1"/>
  <c r="AQ83" i="1"/>
  <c r="AY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L71" i="15" s="1"/>
  <c r="R84" i="1"/>
  <c r="S84" i="1" a="1"/>
  <c r="S84" i="1" s="1"/>
  <c r="T84" i="1" a="1"/>
  <c r="T84" i="1" s="1"/>
  <c r="U84" i="1" a="1"/>
  <c r="U84" i="1" s="1"/>
  <c r="AI84" i="1"/>
  <c r="AJ84" i="1"/>
  <c r="AK84" i="1"/>
  <c r="K77" i="10" s="1"/>
  <c r="AL84" i="1"/>
  <c r="AO84" i="1"/>
  <c r="AP84" i="1"/>
  <c r="M77" i="10" s="1"/>
  <c r="AQ84" i="1"/>
  <c r="AY84" i="1"/>
  <c r="BB84" i="1"/>
  <c r="BE84" i="1" a="1"/>
  <c r="BE84" i="1" s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78" i="10" s="1"/>
  <c r="AL85" i="1"/>
  <c r="AO85" i="1"/>
  <c r="BE85" i="1" s="1" a="1"/>
  <c r="BE85" i="1" s="1"/>
  <c r="AP85" i="1"/>
  <c r="M78" i="10" s="1"/>
  <c r="AQ85" i="1"/>
  <c r="AY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73" i="15" s="1"/>
  <c r="R86" i="1"/>
  <c r="S86" i="1" a="1"/>
  <c r="S86" i="1" s="1"/>
  <c r="T86" i="1" a="1"/>
  <c r="T86" i="1" s="1"/>
  <c r="U86" i="1" a="1"/>
  <c r="U86" i="1" s="1"/>
  <c r="AI86" i="1"/>
  <c r="AJ86" i="1"/>
  <c r="AK86" i="1"/>
  <c r="K79" i="10" s="1"/>
  <c r="AL86" i="1"/>
  <c r="AO86" i="1"/>
  <c r="AP86" i="1"/>
  <c r="M79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L74" i="15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0" i="10" s="1"/>
  <c r="AL87" i="1"/>
  <c r="AO87" i="1"/>
  <c r="AP87" i="1"/>
  <c r="M80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1" i="10" s="1"/>
  <c r="AL88" i="1"/>
  <c r="AO88" i="1"/>
  <c r="BE88" i="1" s="1" a="1"/>
  <c r="BE88" i="1" s="1"/>
  <c r="AP88" i="1"/>
  <c r="M81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82" i="10" s="1"/>
  <c r="AL89" i="1"/>
  <c r="AO89" i="1"/>
  <c r="AP89" i="1"/>
  <c r="M82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79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BE93" i="1" s="1" a="1"/>
  <c r="BE93" i="1" s="1"/>
  <c r="AP93" i="1"/>
  <c r="M86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BE94" i="1" s="1" a="1"/>
  <c r="BE94" i="1" s="1"/>
  <c r="AP94" i="1"/>
  <c r="M87" i="10" s="1"/>
  <c r="AQ94" i="1"/>
  <c r="AY94" i="1"/>
  <c r="BD94" i="1" a="1"/>
  <c r="BD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82" i="15" s="1"/>
  <c r="R95" i="1"/>
  <c r="S95" i="1" a="1"/>
  <c r="S95" i="1" s="1"/>
  <c r="T95" i="1" a="1"/>
  <c r="T95" i="1" s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BE96" i="1" s="1" a="1"/>
  <c r="BE96" i="1" s="1"/>
  <c r="AP96" i="1"/>
  <c r="M89" i="10" s="1"/>
  <c r="AQ96" i="1"/>
  <c r="AY96" i="1"/>
  <c r="BR96" i="1"/>
  <c r="BS96" i="1"/>
  <c r="BT96" i="1"/>
  <c r="A97" i="1"/>
  <c r="C97" i="1"/>
  <c r="G97" i="1"/>
  <c r="M97" i="1" a="1"/>
  <c r="M97" i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BE97" i="1" s="1" a="1"/>
  <c r="BE97" i="1" s="1"/>
  <c r="AP97" i="1"/>
  <c r="M90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85" i="15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7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3" i="10" s="1"/>
  <c r="AL100" i="1"/>
  <c r="AO100" i="1"/>
  <c r="AP100" i="1"/>
  <c r="M93" i="10" s="1"/>
  <c r="AQ100" i="1"/>
  <c r="AY100" i="1"/>
  <c r="BE100" i="1" a="1"/>
  <c r="BE100" i="1" s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BE102" i="1" s="1" a="1"/>
  <c r="BE102" i="1" s="1"/>
  <c r="AP102" i="1"/>
  <c r="M95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0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BE106" i="1" s="1" a="1"/>
  <c r="BE106" i="1" s="1"/>
  <c r="AP106" i="1"/>
  <c r="M99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3" i="10" s="1"/>
  <c r="AL110" i="1"/>
  <c r="AO110" i="1"/>
  <c r="AP110" i="1"/>
  <c r="M103" i="10" s="1"/>
  <c r="AQ110" i="1"/>
  <c r="AY110" i="1"/>
  <c r="BE110" i="1" a="1"/>
  <c r="BE110" i="1" s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5" i="10" s="1"/>
  <c r="AL112" i="1"/>
  <c r="AO112" i="1"/>
  <c r="BE112" i="1" s="1" a="1"/>
  <c r="BE112" i="1" s="1"/>
  <c r="AP112" i="1"/>
  <c r="M105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9" i="10" s="1"/>
  <c r="AL116" i="1"/>
  <c r="AO116" i="1"/>
  <c r="BE116" i="1" s="1" a="1"/>
  <c r="BE116" i="1" s="1"/>
  <c r="AP116" i="1"/>
  <c r="M109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B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BE131" i="1" s="1" a="1"/>
  <c r="BE131" i="1" s="1"/>
  <c r="AP131" i="1"/>
  <c r="M124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1" i="10" s="1"/>
  <c r="AL718" i="1"/>
  <c r="AO718" i="1"/>
  <c r="BE718" i="1" s="1" a="1"/>
  <c r="BE718" i="1" s="1"/>
  <c r="AP718" i="1"/>
  <c r="M711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15" i="1" l="1" a="1"/>
  <c r="BC115" i="1" s="1"/>
  <c r="BD91" i="1" a="1"/>
  <c r="BD91" i="1" s="1"/>
  <c r="BD87" i="1" a="1"/>
  <c r="BD87" i="1" s="1"/>
  <c r="BC83" i="1" a="1"/>
  <c r="BC83" i="1" s="1"/>
  <c r="BC79" i="1" a="1"/>
  <c r="BC79" i="1" s="1"/>
  <c r="BC76" i="1" a="1"/>
  <c r="BC76" i="1" s="1"/>
  <c r="BC74" i="1" a="1"/>
  <c r="BC74" i="1" s="1"/>
  <c r="L61" i="15"/>
  <c r="AN74" i="1"/>
  <c r="BE115" i="1" a="1"/>
  <c r="BE115" i="1" s="1"/>
  <c r="BC94" i="1" a="1"/>
  <c r="BC94" i="1" s="1"/>
  <c r="BE87" i="1" a="1"/>
  <c r="BE87" i="1" s="1"/>
  <c r="BE83" i="1" a="1"/>
  <c r="BE83" i="1" s="1"/>
  <c r="BD74" i="1" a="1"/>
  <c r="BD74" i="1" s="1"/>
  <c r="BD89" i="1" a="1"/>
  <c r="BD89" i="1" s="1"/>
  <c r="BE74" i="1" a="1"/>
  <c r="BE74" i="1" s="1"/>
  <c r="AN718" i="1"/>
  <c r="BC106" i="1" a="1"/>
  <c r="BC106" i="1" s="1"/>
  <c r="BC99" i="1" a="1"/>
  <c r="BC99" i="1" s="1"/>
  <c r="BD84" i="1" a="1"/>
  <c r="BD84" i="1" s="1"/>
  <c r="BD79" i="1" a="1"/>
  <c r="BD79" i="1" s="1"/>
  <c r="BC78" i="1" a="1"/>
  <c r="BC78" i="1" s="1"/>
  <c r="BD76" i="1" a="1"/>
  <c r="BD76" i="1" s="1"/>
  <c r="BC75" i="1" a="1"/>
  <c r="BC75" i="1" s="1"/>
  <c r="BD73" i="1" a="1"/>
  <c r="BD73" i="1" s="1"/>
  <c r="BC72" i="1" a="1"/>
  <c r="BC72" i="1" s="1"/>
  <c r="L60" i="15"/>
  <c r="AN73" i="1"/>
  <c r="L76" i="15"/>
  <c r="AN89" i="1"/>
  <c r="L68" i="15"/>
  <c r="AN81" i="1"/>
  <c r="L65" i="15"/>
  <c r="AN78" i="1"/>
  <c r="L62" i="15"/>
  <c r="AN75" i="1"/>
  <c r="L66" i="15"/>
  <c r="AN79" i="1"/>
  <c r="L63" i="15"/>
  <c r="AN76" i="1"/>
  <c r="BC104" i="1" a="1"/>
  <c r="BC104" i="1" s="1"/>
  <c r="BC102" i="1" a="1"/>
  <c r="BC102" i="1" s="1"/>
  <c r="BC86" i="1" a="1"/>
  <c r="BC86" i="1" s="1"/>
  <c r="AN86" i="1"/>
  <c r="BD81" i="1" a="1"/>
  <c r="BD81" i="1" s="1"/>
  <c r="BC80" i="1" a="1"/>
  <c r="BC80" i="1" s="1"/>
  <c r="AN80" i="1"/>
  <c r="BD78" i="1" a="1"/>
  <c r="BD78" i="1" s="1"/>
  <c r="BC77" i="1" a="1"/>
  <c r="BC77" i="1" s="1"/>
  <c r="AN77" i="1"/>
  <c r="BD75" i="1" a="1"/>
  <c r="BD75" i="1" s="1"/>
  <c r="BC73" i="1" a="1"/>
  <c r="BC73" i="1" s="1"/>
  <c r="BD86" i="1" a="1"/>
  <c r="BD86" i="1" s="1"/>
  <c r="BC121" i="1" a="1"/>
  <c r="BC121" i="1" s="1"/>
  <c r="BC118" i="1" a="1"/>
  <c r="BC118" i="1" s="1"/>
  <c r="BC109" i="1" a="1"/>
  <c r="BC109" i="1" s="1"/>
  <c r="BD95" i="1" a="1"/>
  <c r="BD95" i="1" s="1"/>
  <c r="BC91" i="1" a="1"/>
  <c r="BC91" i="1" s="1"/>
  <c r="BC87" i="1" a="1"/>
  <c r="BC87" i="1" s="1"/>
  <c r="BC85" i="1" a="1"/>
  <c r="BC85" i="1" s="1"/>
  <c r="BC84" i="1" a="1"/>
  <c r="BC84" i="1" s="1"/>
  <c r="BD83" i="1" a="1"/>
  <c r="BD83" i="1" s="1"/>
  <c r="BC82" i="1" a="1"/>
  <c r="BC82" i="1" s="1"/>
  <c r="L75" i="15"/>
  <c r="AN88" i="1"/>
  <c r="L69" i="15"/>
  <c r="AN82" i="1"/>
  <c r="L84" i="15"/>
  <c r="AN97" i="1"/>
  <c r="L81" i="15"/>
  <c r="AN94" i="1"/>
  <c r="L72" i="15"/>
  <c r="AN85" i="1"/>
  <c r="L70" i="15"/>
  <c r="AN83" i="1"/>
  <c r="L78" i="15"/>
  <c r="AN91" i="1"/>
  <c r="BC112" i="1" a="1"/>
  <c r="BC112" i="1" s="1"/>
  <c r="BD104" i="1" a="1"/>
  <c r="BD104" i="1" s="1"/>
  <c r="BD103" i="1" a="1"/>
  <c r="BD103" i="1" s="1"/>
  <c r="BD100" i="1" a="1"/>
  <c r="BD100" i="1" s="1"/>
  <c r="BC97" i="1" a="1"/>
  <c r="BC97" i="1" s="1"/>
  <c r="BD92" i="1" a="1"/>
  <c r="BD92" i="1" s="1"/>
  <c r="AN87" i="1"/>
  <c r="BD85" i="1" a="1"/>
  <c r="BD85" i="1" s="1"/>
  <c r="AN84" i="1"/>
  <c r="BD82" i="1" a="1"/>
  <c r="BD82" i="1" s="1"/>
  <c r="BC81" i="1" a="1"/>
  <c r="BC81" i="1" s="1"/>
  <c r="BD97" i="1" a="1"/>
  <c r="BD97" i="1" s="1"/>
  <c r="BE91" i="1" a="1"/>
  <c r="BE91" i="1" s="1"/>
  <c r="BQ298" i="1"/>
  <c r="BQ33" i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<sst xmlns="http://schemas.openxmlformats.org/spreadsheetml/2006/main" count="3174" uniqueCount="1142">
  <si>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</si>
  <si>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</si>
  <si>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</si>
  <si>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</si>
  <si>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</si>
  <si>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</si>
  <si>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</si>
  <si>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</si>
  <si>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</si>
  <si>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</si>
  <si>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</si>
  <si>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</si>
  <si>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</si>
  <si>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</si>
  <si>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</si>
  <si>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</si>
  <si>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</si>
  <si>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</si>
  <si>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</si>
  <si>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</si>
  <si>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</si>
  <si>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</si>
  <si>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</si>
  <si>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</si>
  <si>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</si>
  <si>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</si>
  <si>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</si>
  <si>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</si>
  <si>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</si>
  <si>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</si>
  <si>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</si>
  <si>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</si>
  <si>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</si>
  <si>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</si>
  <si>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</si>
  <si>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</si>
  <si>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</si>
  <si>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</si>
  <si>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</si>
  <si>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</si>
  <si>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</si>
  <si>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</si>
  <si>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</si>
  <si>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</si>
  <si>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</si>
  <si>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</si>
  <si>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</si>
  <si>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</si>
  <si>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</si>
  <si>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</si>
  <si>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</si>
  <si>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</si>
  <si>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</si>
  <si>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</si>
  <si>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</si>
  <si>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</si>
  <si>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</si>
  <si>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</si>
  <si>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</si>
  <si>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</si>
  <si>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</si>
  <si>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</si>
  <si>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</si>
  <si>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</si>
  <si>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</si>
  <si>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</si>
  <si>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</si>
  <si>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</si>
  <si>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</si>
  <si>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</si>
  <si>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</si>
  <si>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</si>
  <si>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</si>
  <si>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</si>
  <si>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</si>
  <si>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</si>
  <si>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</si>
  <si>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</si>
  <si>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</si>
  <si>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</si>
  <si>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</si>
  <si>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</si>
  <si>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</si>
  <si>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</si>
  <si>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</si>
  <si>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</si>
  <si>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</si>
  <si>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</si>
  <si>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</si>
  <si>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</si>
  <si>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</si>
  <si>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</si>
  <si>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</si>
  <si>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</si>
  <si>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</si>
  <si>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</si>
  <si>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</si>
  <si>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</si>
  <si>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</si>
  <si>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</si>
  <si>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</si>
  <si>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</si>
  <si>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</si>
  <si>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</si>
  <si>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</si>
  <si>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</si>
  <si>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</si>
  <si>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</si>
  <si>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</si>
  <si>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</si>
  <si>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</si>
  <si>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</si>
  <si>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</si>
  <si>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</si>
  <si>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</si>
  <si>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</si>
  <si>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</si>
  <si>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</si>
  <si>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</si>
  <si>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</si>
  <si>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</si>
  <si>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</si>
  <si>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</si>
  <si>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</si>
  <si>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</si>
  <si>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</si>
  <si>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</si>
  <si>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</si>
  <si>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</si>
  <si>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</si>
  <si>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</si>
  <si>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</si>
  <si>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</si>
  <si>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</si>
  <si>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</si>
  <si>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</si>
  <si>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</si>
  <si>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</si>
  <si>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</si>
  <si>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</si>
  <si>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</si>
  <si>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</si>
  <si>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</si>
  <si>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</si>
  <si>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</si>
  <si>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</si>
  <si>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</si>
  <si>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</si>
  <si>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</si>
  <si>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</si>
  <si>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</si>
  <si>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</si>
  <si>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</si>
  <si>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</si>
  <si>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</si>
  <si>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</si>
  <si>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</si>
  <si>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</si>
  <si>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</si>
  <si>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</si>
  <si>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</si>
  <si>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</si>
  <si>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</si>
  <si>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</si>
  <si>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</si>
  <si>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</si>
  <si>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</si>
  <si>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</si>
  <si>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</si>
  <si>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</si>
  <si>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</si>
  <si>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</si>
  <si>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</si>
  <si>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</si>
  <si>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</si>
  <si>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</si>
  <si>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</si>
  <si>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</si>
  <si>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</si>
  <si>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</si>
  <si>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</si>
  <si>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</si>
  <si>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</si>
  <si>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</si>
  <si>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</si>
  <si>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</si>
  <si>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</si>
  <si>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</si>
  <si>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</si>
  <si>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</si>
  <si>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</si>
  <si>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</si>
  <si>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</si>
  <si>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</si>
  <si>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</si>
  <si>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</si>
  <si>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</si>
  <si>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</si>
  <si>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</si>
  <si>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</si>
  <si>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</si>
  <si>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</si>
  <si>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</si>
  <si>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</si>
  <si>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</si>
  <si>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</si>
  <si>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</si>
  <si>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</si>
  <si>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</si>
  <si>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</si>
  <si>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</si>
  <si>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</si>
  <si>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</si>
  <si>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</si>
  <si>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</si>
  <si>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</si>
  <si>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</si>
  <si>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</si>
  <si>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</si>
  <si>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</si>
  <si>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</si>
  <si>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</si>
  <si>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</si>
  <si>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</si>
  <si>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</si>
  <si>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</si>
  <si>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</si>
  <si>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</si>
  <si>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</si>
  <si>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</si>
  <si>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</si>
  <si>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</si>
  <si>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</si>
  <si>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</si>
  <si>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</si>
  <si>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</si>
  <si>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</si>
  <si>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</si>
  <si>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</si>
  <si>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</si>
  <si>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</si>
  <si>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</si>
  <si>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</si>
  <si>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</si>
  <si>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</si>
  <si>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</si>
  <si>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</si>
  <si>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</si>
  <si>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</si>
  <si>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</si>
  <si>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</si>
  <si>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</si>
  <si>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</si>
  <si>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</si>
  <si>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</si>
  <si>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</si>
  <si>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</si>
  <si>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</si>
  <si>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</si>
  <si>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</si>
  <si>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</si>
  <si>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</si>
  <si>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</si>
  <si>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</si>
  <si>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</si>
  <si>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</si>
  <si>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</si>
  <si>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</si>
  <si>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</si>
  <si>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</si>
  <si>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</si>
  <si>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</si>
  <si>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</si>
  <si>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</si>
  <si>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</si>
  <si>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</si>
  <si>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</si>
  <si>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</si>
  <si>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</si>
  <si>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</si>
  <si>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</si>
  <si>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</si>
  <si>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</si>
  <si>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</si>
  <si>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</si>
  <si>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</si>
  <si>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</si>
  <si>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</si>
  <si>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</si>
  <si>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</si>
  <si>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</si>
  <si>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</si>
  <si>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</si>
  <si>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</si>
  <si>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</si>
  <si>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</si>
  <si>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</si>
  <si>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</si>
  <si>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</si>
  <si>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</si>
  <si>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</si>
  <si>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</si>
  <si>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</si>
  <si>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</si>
  <si>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</si>
  <si>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</si>
  <si>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</si>
  <si>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</si>
  <si>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</si>
  <si>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</si>
  <si>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</si>
  <si>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</si>
  <si>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</si>
  <si>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</si>
  <si>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</si>
  <si>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</si>
  <si>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</si>
  <si>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</si>
  <si>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</si>
  <si>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</si>
  <si>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</si>
  <si>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</si>
  <si>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</si>
  <si>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</si>
  <si>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</si>
  <si>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</si>
  <si>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</si>
  <si>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</si>
  <si>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</si>
  <si>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</si>
  <si>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</si>
  <si>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</si>
  <si>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</si>
  <si>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</si>
  <si>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</si>
  <si>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</si>
  <si>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</si>
  <si>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</si>
  <si>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</si>
  <si>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</si>
  <si>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</si>
  <si>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</si>
  <si>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</si>
  <si>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</si>
  <si>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</si>
  <si>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</si>
  <si>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</si>
  <si>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</si>
  <si>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</si>
  <si>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</si>
  <si>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</si>
  <si>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</si>
  <si>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</si>
  <si>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</si>
  <si>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</si>
  <si>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</si>
  <si>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</si>
  <si>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</si>
  <si>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</si>
  <si>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</si>
  <si>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</si>
  <si>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</si>
  <si>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</si>
  <si>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</si>
  <si>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</si>
  <si>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</si>
  <si>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</si>
  <si>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</si>
  <si>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</si>
  <si>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</si>
  <si>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</si>
  <si>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</si>
  <si>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</si>
  <si>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</si>
  <si>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</si>
  <si>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</si>
  <si>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</si>
  <si>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</si>
  <si>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</si>
  <si>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</si>
  <si>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</si>
  <si>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</si>
  <si>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</si>
  <si>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</si>
  <si>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</si>
  <si>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</si>
  <si>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</si>
  <si>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</si>
  <si>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</si>
  <si>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</si>
  <si>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</si>
  <si>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</si>
  <si>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</si>
  <si>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</si>
  <si>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</si>
  <si>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</si>
  <si>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</si>
  <si>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</si>
  <si>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</si>
  <si>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</si>
  <si>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</si>
  <si>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</si>
  <si>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</si>
  <si>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</si>
  <si>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</si>
  <si>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</si>
  <si>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</si>
  <si>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</si>
  <si>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</si>
  <si>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</si>
  <si>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</si>
  <si>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</si>
  <si>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</si>
  <si>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</si>
  <si>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</si>
  <si>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</si>
  <si>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</si>
  <si>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</si>
  <si>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</si>
  <si>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</si>
  <si>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</si>
  <si>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</si>
  <si>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</si>
  <si>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</si>
  <si>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</si>
  <si>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</si>
  <si>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</si>
  <si>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</si>
  <si>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</si>
  <si>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</si>
  <si>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</si>
  <si>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</si>
  <si>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</si>
  <si>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</si>
  <si>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</si>
  <si>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</si>
  <si>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</si>
  <si>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</si>
  <si>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</si>
  <si>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</si>
  <si>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</si>
  <si>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</si>
  <si>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</si>
  <si>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</si>
  <si>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</si>
  <si>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</si>
  <si>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</si>
  <si>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</si>
  <si>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</si>
  <si>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</si>
  <si>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</si>
  <si>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</si>
  <si>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</si>
  <si>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</si>
  <si>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</si>
  <si>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</si>
  <si>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</si>
  <si>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</si>
  <si>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</si>
  <si>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</si>
  <si>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</si>
  <si>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</si>
  <si>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</si>
  <si>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</si>
  <si>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</si>
  <si>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</si>
  <si>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</si>
  <si>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</si>
  <si>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</si>
  <si>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</si>
  <si>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</si>
  <si>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</si>
  <si>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</si>
  <si>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</si>
  <si>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</si>
  <si>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</si>
  <si>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</si>
  <si>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</si>
  <si>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</si>
  <si>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</si>
  <si>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</si>
  <si>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</si>
  <si>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</si>
  <si>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</si>
  <si>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</si>
  <si>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</si>
  <si>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</si>
  <si>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</si>
  <si>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</si>
  <si>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</si>
  <si>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</si>
  <si>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</si>
  <si>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</si>
  <si>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</si>
  <si>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</si>
  <si>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</si>
  <si>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</si>
  <si>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</si>
  <si>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</si>
  <si>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</si>
  <si>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</si>
  <si>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</si>
  <si>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</si>
  <si>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</si>
  <si>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</si>
  <si>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</si>
  <si>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</si>
  <si>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</si>
  <si>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</si>
  <si>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</si>
  <si>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</si>
  <si>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</si>
  <si>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</si>
  <si>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</si>
  <si>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</si>
  <si>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</si>
  <si>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</si>
  <si>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</si>
  <si>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</si>
  <si>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</si>
  <si>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</si>
  <si>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</si>
  <si>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</si>
  <si>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</si>
  <si>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</si>
  <si>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</si>
  <si>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</si>
  <si>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</si>
  <si>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</si>
  <si>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</si>
  <si>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</si>
  <si>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</si>
  <si>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</si>
  <si>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</si>
  <si>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</si>
  <si>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</si>
  <si>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</si>
  <si>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</si>
  <si>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</si>
  <si>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</si>
  <si>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</si>
  <si>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</si>
  <si>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</si>
  <si>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</si>
  <si>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</si>
  <si>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</si>
  <si>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</si>
  <si>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</si>
  <si>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</si>
  <si>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</si>
  <si>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</si>
  <si>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</si>
  <si>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</si>
  <si>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</si>
  <si>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</si>
  <si>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</si>
  <si>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</si>
  <si>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</si>
  <si>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</si>
  <si>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</si>
  <si>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</si>
  <si>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</si>
  <si>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</si>
  <si>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</si>
  <si>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</si>
  <si>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</si>
  <si>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</si>
  <si>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</si>
  <si>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</si>
  <si>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</si>
  <si>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</si>
  <si>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</si>
  <si>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</si>
  <si>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</si>
  <si>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</si>
  <si>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</si>
  <si>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</si>
  <si>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</si>
  <si>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</si>
  <si>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</si>
  <si>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</si>
  <si>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</si>
  <si>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</si>
  <si>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</si>
  <si>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</si>
  <si>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</si>
  <si>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</si>
  <si>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</si>
  <si>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</si>
  <si>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</si>
  <si>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</si>
  <si>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</si>
  <si>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</si>
  <si>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</si>
  <si>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</si>
  <si>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</si>
  <si>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</si>
  <si>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</si>
  <si>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</si>
  <si>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</si>
  <si>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</si>
  <si>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</si>
  <si>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</si>
  <si>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</si>
  <si>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</si>
  <si>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</si>
  <si>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</si>
  <si>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</si>
  <si>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</si>
  <si>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</si>
  <si>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</si>
  <si>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</si>
  <si>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</si>
  <si>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</si>
  <si>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</si>
  <si>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</si>
  <si>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</si>
  <si>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</si>
  <si>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</si>
  <si>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</si>
  <si>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</si>
  <si>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</si>
  <si>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</si>
  <si>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</si>
  <si>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</si>
  <si>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</si>
  <si>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</si>
  <si>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</si>
  <si>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</si>
  <si>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</si>
  <si>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</si>
  <si>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</si>
  <si>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</si>
  <si>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</si>
  <si>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</si>
  <si>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</si>
  <si>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</si>
  <si>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</si>
  <si>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</si>
  <si>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</si>
  <si>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</si>
  <si>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</si>
  <si>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</si>
  <si>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</si>
  <si>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</si>
  <si>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</si>
  <si>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</si>
  <si>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</si>
  <si>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</si>
  <si>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</si>
  <si>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</si>
  <si>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</si>
  <si>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</si>
  <si>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</si>
  <si>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</si>
  <si>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</si>
  <si>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</si>
  <si>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</si>
  <si>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</si>
  <si>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</si>
  <si>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</si>
  <si>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</si>
  <si>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</si>
  <si>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</si>
  <si>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</si>
  <si>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</si>
  <si>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</si>
  <si>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</si>
  <si>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</si>
  <si>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</si>
  <si>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</si>
  <si>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</si>
  <si>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</si>
  <si>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</si>
  <si>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</si>
  <si>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</si>
  <si>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</si>
  <si>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</si>
  <si>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</si>
  <si>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</si>
  <si>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</si>
  <si>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</si>
  <si>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</si>
  <si>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</si>
  <si>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</si>
  <si>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</si>
  <si>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</si>
  <si>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</si>
  <si>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</si>
  <si>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</si>
  <si>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</si>
  <si>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</si>
  <si>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</si>
  <si>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</si>
  <si>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</si>
  <si>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</si>
  <si>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</si>
  <si>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</si>
  <si>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</si>
  <si>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</si>
  <si>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</si>
  <si>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</si>
  <si>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</si>
  <si>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</si>
  <si>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</si>
  <si>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</si>
  <si>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</si>
  <si>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</si>
  <si>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</si>
  <si>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</si>
  <si>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</si>
  <si>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</si>
  <si>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</si>
  <si>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</si>
  <si>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</si>
  <si>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</si>
  <si>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</si>
  <si>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</si>
  <si>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</si>
  <si>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</si>
  <si>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</si>
  <si>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</si>
  <si>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</si>
  <si>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</si>
  <si>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</si>
  <si>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</si>
  <si>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</si>
  <si>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</si>
  <si>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</si>
  <si>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</si>
  <si>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</si>
  <si>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</si>
  <si>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</si>
  <si>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</si>
  <si>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</si>
  <si>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</si>
  <si>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</si>
  <si>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</si>
  <si>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</si>
  <si>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</si>
  <si>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</si>
  <si>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</si>
  <si>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</si>
  <si>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</si>
  <si>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</si>
  <si>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</si>
  <si>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</si>
  <si>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</si>
  <si>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</si>
  <si>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</si>
  <si>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</si>
  <si>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</si>
  <si>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</si>
  <si>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</si>
  <si>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</si>
  <si>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</si>
  <si>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</si>
  <si>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</si>
  <si>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</si>
  <si>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</si>
  <si>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</si>
  <si>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</si>
  <si>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</si>
  <si>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</si>
  <si>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</si>
  <si>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</si>
  <si>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</si>
  <si>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</si>
  <si>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</si>
  <si>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</si>
  <si>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</si>
  <si>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</si>
  <si>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</si>
  <si>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</si>
  <si>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</si>
  <si>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</si>
  <si>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</si>
  <si>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</si>
  <si>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</si>
  <si>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</si>
  <si>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</si>
  <si>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</si>
  <si>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</si>
  <si>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</si>
  <si>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</si>
  <si>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</si>
  <si>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</si>
  <si>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</si>
  <si>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</si>
  <si>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</si>
  <si>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</si>
  <si>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</si>
  <si>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</si>
  <si>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</si>
  <si>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</si>
  <si>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</si>
  <si>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</si>
  <si>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</si>
  <si>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</si>
  <si>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</si>
  <si>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</si>
  <si>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</si>
  <si>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</si>
  <si>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</si>
  <si>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</si>
  <si>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</si>
  <si>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</si>
  <si>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</si>
  <si>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</si>
  <si>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</si>
  <si>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</si>
  <si>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</si>
  <si>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</si>
  <si>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</si>
  <si>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</si>
  <si>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</si>
  <si>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</si>
  <si>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</si>
  <si>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</si>
  <si>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</si>
  <si>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</si>
  <si>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</si>
  <si>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</si>
  <si>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</si>
  <si>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</si>
  <si>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</si>
  <si>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</si>
  <si>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</si>
  <si>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</si>
  <si>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</si>
  <si>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</si>
  <si>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</si>
  <si>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</si>
  <si>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</si>
  <si>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</si>
  <si>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</si>
  <si>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</si>
  <si>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</si>
  <si>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</si>
  <si>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</si>
  <si>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</si>
  <si>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</si>
  <si>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</si>
  <si>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</si>
  <si>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</si>
  <si>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</si>
  <si>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</si>
  <si>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</si>
  <si>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</si>
  <si>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</si>
  <si>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</si>
  <si>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</si>
  <si>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</si>
  <si>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</si>
  <si>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</si>
  <si>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</si>
  <si>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</si>
  <si>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</si>
  <si>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</si>
  <si>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</si>
  <si>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</si>
  <si>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</si>
  <si>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</si>
  <si>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</si>
  <si>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</si>
  <si>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</si>
  <si>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</si>
  <si>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</si>
  <si>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</si>
  <si>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</si>
  <si>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</si>
  <si>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</si>
  <si>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</si>
  <si>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</si>
  <si>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</si>
  <si>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</si>
  <si>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</si>
  <si>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</si>
  <si>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</si>
  <si>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</si>
  <si>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</si>
  <si>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</si>
  <si>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</si>
  <si>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</si>
  <si>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</si>
  <si>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</si>
  <si>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</si>
  <si>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</si>
  <si>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</si>
  <si>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</si>
  <si>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</si>
  <si>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</si>
  <si>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</si>
  <si>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</si>
  <si>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</si>
  <si>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</si>
  <si>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</si>
  <si>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</si>
  <si>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</si>
  <si>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</si>
  <si>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</si>
  <si>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</si>
  <si>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</si>
  <si>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</si>
  <si>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</si>
  <si>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</si>
  <si>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</si>
  <si>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</si>
  <si>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</si>
  <si>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</si>
  <si>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</si>
  <si>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</si>
  <si>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</si>
  <si>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</si>
  <si>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</si>
  <si>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</si>
  <si>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</si>
  <si>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</si>
  <si>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</si>
  <si>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 xml:space="preserve">MC1 08:53, verificando faixa 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</si>
  <si>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</si>
  <si>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</si>
  <si>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</si>
  <si>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</si>
  <si>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verificando faixa </t>
  </si>
  <si>
    <t>V19</t>
  </si>
  <si>
    <t xml:space="preserve">MC1 08:15, </t>
  </si>
  <si>
    <t>Deslocamento ZEC ( Problema no RDC pode atrasar a MC1)</t>
  </si>
  <si>
    <t xml:space="preserve">Manutenção </t>
  </si>
  <si>
    <t>Nelson</t>
  </si>
  <si>
    <t>Sem faixa atraso da solicitação do programado, motivo deslocamento da turma</t>
  </si>
  <si>
    <t xml:space="preserve">Sem faixa atraso da solicitação do programado, motivo deslocamento da turm </t>
  </si>
  <si>
    <t xml:space="preserve"> TP pronta 09hrs, intervalo 11:17 até 12:47/ prod. 1 solda</t>
  </si>
  <si>
    <t>Deslocamento ZRX ( Problema no RDC pode atrasar a MC1)</t>
  </si>
  <si>
    <t xml:space="preserve">MC1 07:45, previsão de faixa as 14hrs 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</si>
  <si>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</si>
  <si>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</si>
  <si>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</si>
  <si>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</si>
  <si>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</si>
  <si>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</si>
  <si>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</si>
  <si>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Fluxo intenso de trens</t>
  </si>
  <si>
    <t>MC1 08:28, licenciado 10:38, segue para o local de trabalho</t>
  </si>
  <si>
    <t>ZFN-ZVP</t>
  </si>
  <si>
    <t>ZFNZVP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</si>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</sst>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24" headerRowBorderDxfId="222" tableBorderDxfId="223" totalsRowBorderDxfId="221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20"/>
    <tableColumn id="4" xr3:uid="{062C67FE-0D06-4582-BA9C-B087681F34EC}" name="SUB" dataDxfId="219"/>
    <tableColumn id="5" xr3:uid="{1DF130D1-4D15-4DFF-8266-F1B81CAA897E}" name="KM Inicio" dataDxfId="218"/>
    <tableColumn id="6" xr3:uid="{A344A0E9-F964-4FE5-9EB0-2661309404E9}" name="KM Fim" dataDxfId="217"/>
    <tableColumn id="7" xr3:uid="{B0ED4DF3-274E-46B6-A2D1-0985F47224C1}" name="Trecho" dataDxfId="216"/>
    <tableColumn id="8" xr3:uid="{1DE44FFC-B2F5-4DE5-A7E5-915DA69A16F8}" name="SB" dataDxfId="215"/>
    <tableColumn id="9" xr3:uid="{7841069B-E29E-4A5E-B561-931B24D14782}" name="NOME SUB" dataDxfId="214"/>
    <tableColumn id="10" xr3:uid="{01B251F8-5EA1-4C87-81E3-9BD14100B544}" name="Trecho Coordenação" dataDxfId="21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2"/>
    <tableColumn id="8" xr3:uid="{98E82858-1ECA-4DB3-8AE4-BBB972FC487D}" name="CORRELATO" dataDxfId="2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>
    <filterColumn colId="1">
      <customFilters>
        <customFilter operator="notEqual" val=" "/>
      </custom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BK26" activePane="topRight" state="frozen"/>
      <selection pane="topRight" activeCell="BO32" sqref="BO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728</v>
      </c>
      <c r="C1" s="211"/>
      <c r="D1" s="211"/>
      <c r="E1" s="3"/>
      <c r="F1" s="210" t="s">
        <v>729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730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731</v>
      </c>
      <c r="BI1" s="226"/>
      <c r="BJ1" s="226"/>
      <c r="BK1" s="227"/>
      <c r="BL1" s="5"/>
      <c r="BM1" s="217" t="s">
        <v>732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0" t="s">
        <v>733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736</v>
      </c>
      <c r="AT2" s="221"/>
      <c r="AU2" s="221"/>
      <c r="AV2" s="221"/>
      <c r="AW2" s="221"/>
      <c r="AX2" s="221"/>
      <c r="AY2" s="224"/>
      <c r="AZ2" s="6"/>
      <c r="BA2" s="214" t="s">
        <v>737</v>
      </c>
      <c r="BB2" s="216"/>
      <c r="BC2" s="220" t="s">
        <v>734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6"/>
      <c r="AK3" s="214" t="s">
        <v>739</v>
      </c>
      <c r="AL3" s="215"/>
      <c r="AM3" s="238"/>
      <c r="AN3" s="239"/>
      <c r="AO3" s="215"/>
      <c r="AP3" s="215"/>
      <c r="AQ3" s="216"/>
      <c r="AR3" s="63"/>
      <c r="AS3" s="236" t="s">
        <v>745</v>
      </c>
      <c r="AT3" s="237"/>
      <c r="AU3" s="236" t="s">
        <v>746</v>
      </c>
      <c r="AV3" s="237"/>
      <c r="AW3" s="236" t="s">
        <v>747</v>
      </c>
      <c r="AX3" s="237"/>
      <c r="AY3" s="63" t="s">
        <v>748</v>
      </c>
      <c r="AZ3" s="63"/>
      <c r="BA3" s="234"/>
      <c r="BB3" s="235"/>
      <c r="BC3" s="214" t="s">
        <v>741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749</v>
      </c>
      <c r="BN3" s="218"/>
      <c r="BO3" s="218"/>
      <c r="BP3" s="219"/>
      <c r="BQ3" s="217" t="s">
        <v>533</v>
      </c>
      <c r="BR3" s="218"/>
      <c r="BS3" s="219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t="14.45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 ht="14.45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 ht="14.45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 ht="14.45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 ht="14.45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 ht="14.45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 ht="14.45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 ht="14.45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 ht="14.45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 ht="14.45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 ht="14.45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 ht="14.45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 ht="14.45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 ht="14.45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 ht="14.45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 ht="14.45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 ht="14.45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 ht="14.45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 ht="14.45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>CCOEscalaEquipagem</v>
      </c>
    </row>
    <row r="33" spans="1:72" ht="14.45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 ht="14.45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 t="s">
        <v>919</v>
      </c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 ht="14.45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>SuperExecução</v>
      </c>
    </row>
    <row r="36" spans="1:72" ht="14.45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924</v>
      </c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 ht="14.45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925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926</v>
      </c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927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 t="s">
        <v>928</v>
      </c>
      <c r="BK38" s="17" t="s">
        <v>928</v>
      </c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929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930</v>
      </c>
      <c r="BK39" s="17" t="s">
        <v>931</v>
      </c>
      <c r="BL39" s="16"/>
      <c r="BM39" s="133" t="s">
        <v>878</v>
      </c>
      <c r="BN39" s="133" t="s">
        <v>879</v>
      </c>
      <c r="BO39" s="133" t="s">
        <v>923</v>
      </c>
      <c r="BP39" s="17" t="s">
        <v>931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IF(D40="","*",IFERROR(IF(ISODD(COUNT(AS40:AX1037)),"ERRO",SUM((AT40-AS40),(AV40-AU40),(AX40-AW40))),"ERRO"))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932</v>
      </c>
      <c r="BK40" s="17" t="s">
        <v>932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 t="shared" si="4"/>
        <v>1</v>
      </c>
      <c r="BS40" s="19">
        <f t="shared" si="5"/>
        <v>1</v>
      </c>
      <c r="BT40" s="8" t="str">
        <f t="shared" si="7"/>
        <v>OKOK</v>
      </c>
    </row>
    <row r="41" spans="1:72" ht="14.45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933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934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 ht="14.45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IF(D42="","*",IFERROR(IF(ISODD(COUNT(AS42:AX1039)),"ERRO",SUM((AT42-AS42),(AV42-AU42),(AX42-AW42))),"ERRO"))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935</v>
      </c>
      <c r="BK42" s="17" t="s">
        <v>935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7"/>
        <v>OKOK</v>
      </c>
    </row>
    <row r="43" spans="1:72" ht="14.45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IF(D43="","*",IFERROR(IF(ISODD(COUNT(AS43:AX1039)),"ERRO",SUM((AT43-AS43),(AV43-AU43),(AX43-AW43))),"ERRO"))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935</v>
      </c>
      <c r="BK43" s="17" t="s">
        <v>935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7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936</v>
      </c>
      <c r="J44" s="108">
        <v>70</v>
      </c>
      <c r="K44" s="108">
        <v>168</v>
      </c>
      <c r="L44" s="108" t="s">
        <v>384</v>
      </c>
      <c r="M44" s="130" t="s">
        <v>937</v>
      </c>
      <c r="N44" s="130" t="s">
        <v>938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939</v>
      </c>
      <c r="BK44" s="17" t="s">
        <v>940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 t="shared" si="4"/>
        <v>0.99999999999999911</v>
      </c>
      <c r="BS44" s="19">
        <f t="shared" si="5"/>
        <v>1</v>
      </c>
      <c r="BT44" s="8" t="str">
        <f t="shared" si="7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 t="shared" si="8"/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941</v>
      </c>
      <c r="BK45" s="17" t="s">
        <v>941</v>
      </c>
      <c r="BL45" s="16"/>
      <c r="BM45" s="133" t="s">
        <v>854</v>
      </c>
      <c r="BN45" s="133" t="s">
        <v>855</v>
      </c>
      <c r="BO45" s="133" t="s">
        <v>942</v>
      </c>
      <c r="BP45" s="17" t="s">
        <v>941</v>
      </c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>CCOCirculaçãoIntervaloOportunidade</v>
      </c>
    </row>
    <row r="46" spans="1:72" ht="14.45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943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90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 t="shared" si="8"/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7"/>
        <v/>
      </c>
    </row>
    <row r="50" spans="1:72" ht="14.45" hidden="1">
      <c r="A50" s="47" t="str">
        <f t="shared" si="2"/>
        <v>V9746085</v>
      </c>
      <c r="B50" s="105">
        <v>46085</v>
      </c>
      <c r="C50" s="138">
        <f>IF(BS_CONTROLE[[#This Row],[DATA]]="","",WEEKNUM(BS_CONTROLE[[#This Row],[DATA]]))</f>
        <v>10</v>
      </c>
      <c r="D50" s="188" t="s">
        <v>606</v>
      </c>
      <c r="E50" s="189">
        <v>386</v>
      </c>
      <c r="F50" s="190" t="s">
        <v>407</v>
      </c>
      <c r="G50" s="146" t="str">
        <f>IF(D50="","*",VLOOKUP(F50,BS_ATIVIDADE[],3,FALSE))</f>
        <v>DETECÇÃO</v>
      </c>
      <c r="H50" s="109" t="s">
        <v>58</v>
      </c>
      <c r="I50" s="109" t="s">
        <v>46</v>
      </c>
      <c r="J50" s="108">
        <v>73</v>
      </c>
      <c r="K50" s="108">
        <v>339</v>
      </c>
      <c r="L50" s="108">
        <v>306</v>
      </c>
      <c r="M50" s="130" t="s">
        <v>944</v>
      </c>
      <c r="N50" s="130" t="s">
        <v>945</v>
      </c>
      <c r="O50" s="109">
        <v>0.375</v>
      </c>
      <c r="P50" s="109">
        <v>4.1666666666666664E-2</v>
      </c>
      <c r="Q50" s="108">
        <v>30</v>
      </c>
      <c r="R50" s="10" t="str">
        <f>IFERROR(_xlfn.XLOOKUP(F50, BS_ATIVIDADE[ATIVIDADE],BS_ATIVIDADE[UNIDADE] ), "*")</f>
        <v>KM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823</v>
      </c>
      <c r="W50" s="155" t="s">
        <v>859</v>
      </c>
      <c r="X50" s="107" t="s">
        <v>825</v>
      </c>
      <c r="Y50" s="132"/>
      <c r="Z50" s="107"/>
      <c r="AA50" s="108"/>
      <c r="AB50" s="106"/>
      <c r="AC50" s="156"/>
      <c r="AD50" s="110"/>
      <c r="AE50" s="108">
        <v>6527</v>
      </c>
      <c r="AF50" s="108"/>
      <c r="AG50" s="108"/>
      <c r="AH50" s="15"/>
      <c r="AI50" s="129" t="str">
        <f>IF(BS_CONTROLE[[#This Row],[Atividade]]=0, "-", BS_CONTROLE[[#This Row],[Atividade]])</f>
        <v>DETECÇÃO - ULTRASSOM - SPERRY</v>
      </c>
      <c r="AJ50" s="9" t="str">
        <f>IF(BS_CONTROLE[[#This Row],[Atividade]]=0, "-", BS_CONTROLE[[#This Row],[Atividade]])</f>
        <v>DETECÇÃO - ULTRASSOM - SPERRY</v>
      </c>
      <c r="AK50" s="31" t="str">
        <f>BS_CONTROLE[[#This Row],[Local - Partida]]</f>
        <v>ZFN</v>
      </c>
      <c r="AL50" s="31" t="str">
        <f>BS_CONTROLE[[#This Row],[Local - Encerramento]]</f>
        <v>ZVP</v>
      </c>
      <c r="AM50" s="108" t="str">
        <f>IF(BS_CONTROLE[[#This Row],[Entre - Estações]]=0, "-", BS_CONTROLE[[#This Row],[Entre - Estações]])</f>
        <v>ZFN-ZVP</v>
      </c>
      <c r="AN50" s="108" t="str">
        <f>IF(BS_CONTROLE[[#This Row],[SB]]=0, "-", BS_CONTROLE[[#This Row],[SB]])</f>
        <v>ZFNZVP</v>
      </c>
      <c r="AO50" s="108">
        <f>IF(BS_CONTROLE[[#This Row],[SUB]]=0, "-", BS_CONTROLE[[#This Row],[SUB]])</f>
        <v>73</v>
      </c>
      <c r="AP50" s="108">
        <f>BS_CONTROLE[[#This Row],[KM - Inicio]]</f>
        <v>339</v>
      </c>
      <c r="AQ50" s="108">
        <f>BS_CONTROLE[[#This Row],[KM - Inicio]]</f>
        <v>339</v>
      </c>
      <c r="AR50" s="111"/>
      <c r="AS50" s="111"/>
      <c r="AT50" s="111"/>
      <c r="AU50" s="139"/>
      <c r="AV50" s="139"/>
      <c r="AW50" s="14"/>
      <c r="AX50" s="14"/>
      <c r="AY50" s="186">
        <f t="shared" si="8"/>
        <v>0</v>
      </c>
      <c r="AZ50" s="157"/>
      <c r="BA50" s="112"/>
      <c r="BB50" s="10" t="str">
        <f>IFERROR(_xlfn.XLOOKUP(AI50, BS_ATIVIDADE[ATIVIDADE],BS_ATIVIDADE[UNIDADE] ), "*")</f>
        <v>KM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7"/>
        <v/>
      </c>
    </row>
    <row r="51" spans="1:72" ht="14.45" hidden="1">
      <c r="A51" s="47" t="str">
        <f t="shared" si="2"/>
        <v>JOSUEL (TP-697)46085</v>
      </c>
      <c r="B51" s="105">
        <v>46085</v>
      </c>
      <c r="C51" s="138">
        <f>IF(BS_CONTROLE[[#This Row],[DATA]]="","",WEEKNUM(BS_CONTROLE[[#This Row],[DATA]]))</f>
        <v>10</v>
      </c>
      <c r="D51" s="202" t="s">
        <v>875</v>
      </c>
      <c r="E51" s="203"/>
      <c r="F51" s="204" t="s">
        <v>566</v>
      </c>
      <c r="G51" s="146" t="str">
        <f>IF(D51="","*",VLOOKUP(F51,BS_ATIVIDADE[],3,FALSE))</f>
        <v>SOLDA</v>
      </c>
      <c r="H51" s="205" t="s">
        <v>384</v>
      </c>
      <c r="I51" s="205" t="s">
        <v>384</v>
      </c>
      <c r="J51" s="130">
        <v>73</v>
      </c>
      <c r="K51" s="130">
        <v>313.2</v>
      </c>
      <c r="L51" s="108" t="s">
        <v>384</v>
      </c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1" s="109">
        <v>0.375</v>
      </c>
      <c r="P51" s="109">
        <v>6.25E-2</v>
      </c>
      <c r="Q51" s="108">
        <v>1</v>
      </c>
      <c r="R51" s="10" t="str">
        <f>IFERROR(_xlfn.XLOOKUP(F51, BS_ATIVIDADE[ATIVIDADE],BS_ATIVIDADE[UNIDADE] ), "*")</f>
        <v>Nº DE SOLDA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920</v>
      </c>
      <c r="W51" s="155" t="s">
        <v>867</v>
      </c>
      <c r="X51" s="107" t="s">
        <v>825</v>
      </c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PDM - SOLDA</v>
      </c>
      <c r="AJ51" s="9" t="str">
        <f>IF(BS_CONTROLE[[#This Row],[Atividade]]=0, "-", BS_CONTROLE[[#This Row],[Atividade]])</f>
        <v>PDM - SOLDA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8" t="str">
        <f>IF(BS_CONTROLE[[#This Row],[Entre - Estações]]=0, "-", BS_CONTROLE[[#This Row],[Entre - Estações]])</f>
        <v>ZVP-ZGI</v>
      </c>
      <c r="AN51" s="108" t="str">
        <f>IF(BS_CONTROLE[[#This Row],[SB]]=0, "-", BS_CONTROLE[[#This Row],[SB]])</f>
        <v>312ZGI</v>
      </c>
      <c r="AO51" s="108">
        <f>IF(BS_CONTROLE[[#This Row],[SUB]]=0, "-", BS_CONTROLE[[#This Row],[SUB]])</f>
        <v>73</v>
      </c>
      <c r="AP51" s="108">
        <f>BS_CONTROLE[[#This Row],[KM - Inicio]]</f>
        <v>313.2</v>
      </c>
      <c r="AQ51" s="108">
        <f>BS_CONTROLE[[#This Row],[KM - Inicio]]</f>
        <v>313.2</v>
      </c>
      <c r="AR51" s="111"/>
      <c r="AS51" s="111"/>
      <c r="AT51" s="111"/>
      <c r="AU51" s="139"/>
      <c r="AV51" s="139"/>
      <c r="AW51" s="14"/>
      <c r="AX51" s="14"/>
      <c r="AY51" s="186">
        <f t="shared" si="8"/>
        <v>0</v>
      </c>
      <c r="AZ51" s="157"/>
      <c r="BA51" s="112"/>
      <c r="BB51" s="10" t="str">
        <f>IFERROR(_xlfn.XLOOKUP(AI51, BS_ATIVIDADE[ATIVIDADE],BS_ATIVIDADE[UNIDADE] ), "*")</f>
        <v>Nº DE SOLDA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7"/>
        <v/>
      </c>
    </row>
    <row r="52" spans="1:72" ht="14.45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 hidden="1">
      <c r="A57" s="47" t="str">
        <f t="shared" si="2"/>
        <v>CARLOS (TP-722)46085</v>
      </c>
      <c r="B57" s="105">
        <v>46085</v>
      </c>
      <c r="C57" s="138">
        <f>IF(BS_CONTROLE[[#This Row],[DATA]]="","",WEEKNUM(BS_CONTROLE[[#This Row],[DATA]]))</f>
        <v>10</v>
      </c>
      <c r="D57" s="196" t="s">
        <v>648</v>
      </c>
      <c r="E57" s="189">
        <v>282</v>
      </c>
      <c r="F57" s="197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70</v>
      </c>
      <c r="K57" s="108">
        <v>157.69999999999999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" s="108" t="s">
        <v>896</v>
      </c>
      <c r="W57" s="155" t="s">
        <v>867</v>
      </c>
      <c r="X57" s="107" t="s">
        <v>825</v>
      </c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ZOX</v>
      </c>
      <c r="AN57" s="108" t="str">
        <f>IF(BS_CONTROLE[[#This Row],[SB]]=0, "-", BS_CONTROLE[[#This Row],[SB]])</f>
        <v>ZOX1</v>
      </c>
      <c r="AO57" s="108">
        <f>IF(BS_CONTROLE[[#This Row],[SUB]]=0, "-", BS_CONTROLE[[#This Row],[SUB]])</f>
        <v>70</v>
      </c>
      <c r="AP57" s="108">
        <f>BS_CONTROLE[[#This Row],[KM - Inicio]]</f>
        <v>157.69999999999999</v>
      </c>
      <c r="AQ57" s="108">
        <f>BS_CONTROLE[[#This Row],[KM - Inicio]]</f>
        <v>157.69999999999999</v>
      </c>
      <c r="AR57" s="111"/>
      <c r="AS57" s="111"/>
      <c r="AT57" s="111"/>
      <c r="AU57" s="139"/>
      <c r="AV57" s="139"/>
      <c r="AW57" s="14"/>
      <c r="AX57" s="14"/>
      <c r="AY57" s="186">
        <f t="shared" si="8"/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7"/>
        <v/>
      </c>
    </row>
    <row r="58" spans="1:72" ht="14.45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 hidden="1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 hidden="1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 hidden="1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 hidden="1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 hidden="1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 hidden="1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 hidden="1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 hidden="1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 hidden="1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 hidden="1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 hidden="1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 hidden="1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 hidden="1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 hidden="1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 hidden="1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 hidden="1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 hidden="1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 hidden="1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 hidden="1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 hidden="1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 hidden="1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 hidden="1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 hidden="1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 hidden="1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 hidden="1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 hidden="1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 hidden="1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 hidden="1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 hidden="1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 hidden="1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 hidden="1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 hidden="1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 hidden="1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 hidden="1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 hidden="1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 hidden="1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 hidden="1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 hidden="1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 hidden="1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 hidden="1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 hidden="1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 hidden="1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 hidden="1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 hidden="1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 hidden="1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 hidden="1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 hidden="1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 hidden="1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 hidden="1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 hidden="1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 hidden="1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 hidden="1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 hidden="1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 hidden="1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 hidden="1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 hidden="1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 hidden="1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 hidden="1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 hidden="1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 hidden="1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 hidden="1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 hidden="1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 hidden="1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 hidden="1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 hidden="1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 hidden="1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 hidden="1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 hidden="1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 hidden="1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 hidden="1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 hidden="1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 hidden="1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 hidden="1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 hidden="1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 hidden="1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 hidden="1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 hidden="1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 hidden="1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 hidden="1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 hidden="1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 hidden="1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 hidden="1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 hidden="1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 hidden="1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 hidden="1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 hidden="1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 hidden="1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 hidden="1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 hidden="1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 hidden="1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 hidden="1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 hidden="1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 hidden="1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 hidden="1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 hidden="1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 hidden="1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 hidden="1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 hidden="1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 hidden="1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 hidden="1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 hidden="1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 hidden="1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 hidden="1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 hidden="1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 hidden="1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 hidden="1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 hidden="1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 hidden="1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 hidden="1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 hidden="1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 hidden="1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 hidden="1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 hidden="1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 hidden="1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 hidden="1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 hidden="1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 hidden="1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 hidden="1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 hidden="1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 hidden="1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 hidden="1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 hidden="1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 hidden="1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 hidden="1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 hidden="1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 hidden="1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 hidden="1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 hidden="1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 hidden="1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 hidden="1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 hidden="1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 hidden="1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 hidden="1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 hidden="1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 hidden="1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 hidden="1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 hidden="1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 hidden="1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 hidden="1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 hidden="1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 hidden="1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 hidden="1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 hidden="1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 hidden="1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 hidden="1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 hidden="1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 hidden="1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 hidden="1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 hidden="1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 hidden="1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 hidden="1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 hidden="1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 hidden="1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 hidden="1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 hidden="1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 hidden="1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 hidden="1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 hidden="1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 hidden="1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 hidden="1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 hidden="1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 hidden="1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 hidden="1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 hidden="1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 hidden="1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 hidden="1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 hidden="1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 hidden="1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 hidden="1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 hidden="1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 hidden="1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 hidden="1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 hidden="1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 hidden="1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 hidden="1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 hidden="1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 hidden="1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 hidden="1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 hidden="1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 hidden="1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 hidden="1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 hidden="1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 hidden="1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 hidden="1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 hidden="1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 hidden="1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 hidden="1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 hidden="1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 hidden="1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 hidden="1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 hidden="1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 hidden="1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 hidden="1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 hidden="1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 hidden="1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 hidden="1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 hidden="1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 hidden="1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 hidden="1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 hidden="1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 hidden="1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 hidden="1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 hidden="1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 hidden="1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 hidden="1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 hidden="1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 hidden="1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 hidden="1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 hidden="1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 hidden="1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 hidden="1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 hidden="1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 hidden="1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 hidden="1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 hidden="1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 hidden="1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 hidden="1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 hidden="1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 hidden="1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 hidden="1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 hidden="1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 hidden="1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 hidden="1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 hidden="1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 hidden="1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 hidden="1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 hidden="1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 hidden="1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 hidden="1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 hidden="1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 hidden="1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 hidden="1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 hidden="1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 hidden="1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 hidden="1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 hidden="1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 hidden="1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 hidden="1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 hidden="1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 hidden="1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 hidden="1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 hidden="1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 hidden="1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 hidden="1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 hidden="1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 hidden="1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 hidden="1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 hidden="1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 hidden="1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 hidden="1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 hidden="1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 hidden="1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 hidden="1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 hidden="1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 hidden="1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 hidden="1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 hidden="1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 hidden="1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 hidden="1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 hidden="1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 hidden="1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 hidden="1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 hidden="1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 hidden="1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 hidden="1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 hidden="1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 hidden="1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 hidden="1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 hidden="1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 hidden="1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 hidden="1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 hidden="1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 hidden="1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 hidden="1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 hidden="1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 hidden="1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 hidden="1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 hidden="1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 hidden="1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 hidden="1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 hidden="1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 hidden="1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 hidden="1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 hidden="1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 hidden="1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 hidden="1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 hidden="1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 hidden="1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 hidden="1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 hidden="1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 hidden="1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 hidden="1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 hidden="1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 hidden="1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 hidden="1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 hidden="1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 hidden="1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 hidden="1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 hidden="1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 hidden="1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 hidden="1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 hidden="1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 hidden="1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 hidden="1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 hidden="1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 hidden="1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 hidden="1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 hidden="1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 hidden="1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 hidden="1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 hidden="1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 hidden="1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 hidden="1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 hidden="1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 hidden="1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 hidden="1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 hidden="1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 hidden="1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 hidden="1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 hidden="1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 hidden="1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 hidden="1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 hidden="1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 hidden="1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 hidden="1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 hidden="1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 hidden="1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 hidden="1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 hidden="1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 hidden="1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 hidden="1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 hidden="1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 hidden="1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 hidden="1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 hidden="1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 hidden="1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 hidden="1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 hidden="1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 hidden="1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 hidden="1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 hidden="1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 hidden="1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 hidden="1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 hidden="1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 hidden="1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 hidden="1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 hidden="1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 hidden="1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 hidden="1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 hidden="1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 hidden="1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 hidden="1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 hidden="1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 hidden="1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 hidden="1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 hidden="1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 hidden="1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 hidden="1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 hidden="1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 hidden="1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 hidden="1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 hidden="1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 hidden="1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 hidden="1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 hidden="1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 hidden="1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 hidden="1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 hidden="1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 hidden="1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 hidden="1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 hidden="1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 hidden="1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 hidden="1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 hidden="1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 hidden="1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 hidden="1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 hidden="1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 hidden="1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 hidden="1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 hidden="1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 hidden="1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 hidden="1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 hidden="1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 hidden="1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 hidden="1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 hidden="1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 hidden="1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 hidden="1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 hidden="1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 hidden="1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 hidden="1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 hidden="1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 hidden="1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 hidden="1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 hidden="1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 hidden="1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 hidden="1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 hidden="1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 hidden="1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 hidden="1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 hidden="1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 hidden="1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 hidden="1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 hidden="1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 hidden="1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 hidden="1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 hidden="1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 hidden="1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 hidden="1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 hidden="1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 hidden="1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 hidden="1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 hidden="1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 hidden="1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 hidden="1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 hidden="1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 hidden="1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 hidden="1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 hidden="1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 hidden="1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 hidden="1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 hidden="1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 hidden="1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 hidden="1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 hidden="1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 hidden="1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 hidden="1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 hidden="1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 hidden="1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 hidden="1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 hidden="1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 hidden="1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 hidden="1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 hidden="1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 hidden="1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 hidden="1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 hidden="1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 hidden="1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 hidden="1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 hidden="1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 hidden="1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 hidden="1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 hidden="1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 hidden="1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 hidden="1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 hidden="1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 hidden="1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 hidden="1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 hidden="1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 hidden="1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 hidden="1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 hidden="1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 hidden="1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 hidden="1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 hidden="1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 hidden="1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 hidden="1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 hidden="1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 hidden="1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 hidden="1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 hidden="1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 hidden="1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 hidden="1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 hidden="1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 hidden="1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 hidden="1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 hidden="1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 hidden="1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 hidden="1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 hidden="1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 hidden="1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 hidden="1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 hidden="1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 hidden="1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 hidden="1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 hidden="1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 hidden="1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 hidden="1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 hidden="1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 hidden="1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 hidden="1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 hidden="1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 hidden="1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 hidden="1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 hidden="1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 hidden="1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 hidden="1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 hidden="1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 hidden="1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 hidden="1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 hidden="1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 hidden="1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 hidden="1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 hidden="1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 hidden="1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 hidden="1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 hidden="1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 hidden="1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 hidden="1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 hidden="1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 hidden="1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 hidden="1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 hidden="1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 hidden="1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 hidden="1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 hidden="1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 hidden="1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 hidden="1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 hidden="1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 hidden="1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 hidden="1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 hidden="1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 hidden="1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 hidden="1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 hidden="1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 hidden="1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 hidden="1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 hidden="1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 hidden="1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 hidden="1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 hidden="1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 hidden="1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 hidden="1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 hidden="1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 hidden="1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 hidden="1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 hidden="1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 hidden="1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 hidden="1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 hidden="1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 hidden="1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 hidden="1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 hidden="1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 hidden="1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 hidden="1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 hidden="1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 hidden="1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 hidden="1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 hidden="1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 hidden="1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 hidden="1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 hidden="1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 hidden="1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 hidden="1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 hidden="1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 hidden="1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 hidden="1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 hidden="1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 hidden="1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 hidden="1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 hidden="1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 hidden="1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 hidden="1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 hidden="1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 hidden="1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 hidden="1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 hidden="1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 hidden="1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 hidden="1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 hidden="1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 hidden="1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 hidden="1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 hidden="1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 hidden="1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 hidden="1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 hidden="1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 hidden="1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 hidden="1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 hidden="1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 hidden="1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 hidden="1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 hidden="1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 hidden="1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 hidden="1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 hidden="1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 hidden="1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 hidden="1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 hidden="1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 hidden="1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 hidden="1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 hidden="1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 hidden="1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 hidden="1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 hidden="1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 hidden="1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 hidden="1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 hidden="1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 hidden="1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 hidden="1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 hidden="1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 hidden="1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 hidden="1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 hidden="1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 hidden="1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 hidden="1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 hidden="1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 hidden="1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 hidden="1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 hidden="1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 hidden="1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 hidden="1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 hidden="1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 hidden="1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 hidden="1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 hidden="1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 hidden="1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 hidden="1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 hidden="1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 hidden="1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 hidden="1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 hidden="1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 hidden="1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 hidden="1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 hidden="1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 hidden="1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 hidden="1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 hidden="1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 hidden="1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 hidden="1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 hidden="1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 hidden="1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 hidden="1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 hidden="1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 hidden="1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 hidden="1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 hidden="1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 hidden="1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 hidden="1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 hidden="1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 hidden="1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 hidden="1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 hidden="1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 hidden="1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 hidden="1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 hidden="1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 hidden="1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 hidden="1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 hidden="1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 hidden="1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 hidden="1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 hidden="1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 hidden="1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 hidden="1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 hidden="1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 hidden="1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 hidden="1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 hidden="1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 hidden="1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 hidden="1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 hidden="1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 hidden="1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 hidden="1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 hidden="1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 hidden="1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 hidden="1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 hidden="1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 hidden="1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 hidden="1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 hidden="1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 hidden="1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 hidden="1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 hidden="1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 hidden="1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 hidden="1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 hidden="1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 hidden="1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 hidden="1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 hidden="1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 hidden="1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 hidden="1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 hidden="1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 hidden="1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 hidden="1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 hidden="1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 hidden="1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 hidden="1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 hidden="1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 hidden="1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 hidden="1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 hidden="1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 hidden="1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 hidden="1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 hidden="1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 hidden="1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 hidden="1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 hidden="1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 hidden="1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 hidden="1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 hidden="1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 hidden="1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 hidden="1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 hidden="1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 hidden="1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 hidden="1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 hidden="1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 hidden="1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 hidden="1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 hidden="1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 hidden="1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 hidden="1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 hidden="1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 hidden="1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 hidden="1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 hidden="1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 hidden="1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 hidden="1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 hidden="1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 hidden="1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 hidden="1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 hidden="1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 hidden="1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 hidden="1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 hidden="1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 hidden="1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 hidden="1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 hidden="1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 hidden="1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 hidden="1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 hidden="1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 hidden="1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 hidden="1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 hidden="1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 hidden="1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 hidden="1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 hidden="1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 hidden="1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 hidden="1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 hidden="1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 hidden="1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 hidden="1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 hidden="1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 hidden="1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 hidden="1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 hidden="1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 hidden="1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 hidden="1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 hidden="1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 hidden="1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 hidden="1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 hidden="1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 hidden="1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 hidden="1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 hidden="1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 hidden="1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 hidden="1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 hidden="1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 hidden="1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 hidden="1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 hidden="1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 hidden="1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 hidden="1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 hidden="1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 hidden="1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 hidden="1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 hidden="1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 hidden="1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 hidden="1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 hidden="1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 hidden="1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 hidden="1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 hidden="1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 hidden="1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 hidden="1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 hidden="1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 hidden="1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 hidden="1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 hidden="1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 hidden="1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 hidden="1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 hidden="1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 hidden="1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 hidden="1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 hidden="1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 hidden="1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 hidden="1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 hidden="1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 hidden="1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 hidden="1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 hidden="1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 hidden="1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 hidden="1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 hidden="1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 hidden="1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 hidden="1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 hidden="1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 hidden="1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 hidden="1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 hidden="1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 hidden="1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 hidden="1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 hidden="1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 hidden="1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 hidden="1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 hidden="1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 hidden="1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 hidden="1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 hidden="1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 hidden="1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 hidden="1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 hidden="1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 hidden="1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 hidden="1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 hidden="1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 hidden="1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 hidden="1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 hidden="1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 hidden="1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 hidden="1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 hidden="1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 hidden="1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 hidden="1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 hidden="1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 hidden="1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 hidden="1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 hidden="1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 hidden="1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 hidden="1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 hidden="1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 hidden="1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 hidden="1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 hidden="1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 hidden="1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 hidden="1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 hidden="1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 hidden="1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 hidden="1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 hidden="1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 hidden="1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 hidden="1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 hidden="1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 hidden="1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 hidden="1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 hidden="1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 hidden="1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 hidden="1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 hidden="1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 hidden="1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 hidden="1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 hidden="1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 hidden="1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 hidden="1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 hidden="1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 hidden="1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 hidden="1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 hidden="1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 hidden="1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 hidden="1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 hidden="1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 hidden="1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 hidden="1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 hidden="1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 hidden="1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 hidden="1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 hidden="1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 hidden="1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 hidden="1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 hidden="1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 hidden="1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 hidden="1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 hidden="1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 hidden="1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 hidden="1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 hidden="1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 hidden="1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 hidden="1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 hidden="1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 hidden="1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 hidden="1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 hidden="1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 hidden="1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 hidden="1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 hidden="1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 hidden="1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 hidden="1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 hidden="1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 hidden="1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 hidden="1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 hidden="1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 hidden="1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 hidden="1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 hidden="1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 hidden="1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 hidden="1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 hidden="1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 hidden="1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 hidden="1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 hidden="1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 hidden="1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 hidden="1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 hidden="1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 hidden="1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 hidden="1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 hidden="1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 hidden="1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 hidden="1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 hidden="1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 hidden="1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 hidden="1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 hidden="1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 hidden="1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 hidden="1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 hidden="1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 hidden="1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 hidden="1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 hidden="1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 hidden="1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Y51:Z1008 Z50">
    <cfRule type="cellIs" dxfId="210" priority="53995" operator="equal">
      <formula>"OPORTUNIDADE"</formula>
    </cfRule>
  </conditionalFormatting>
  <conditionalFormatting sqref="Y6:Z7 Y14:Z15 Y20:Z28 Z16 Y30:Z31 Z34:Z35 Z40:Z45 Y47:Z48 Y51:Z1008 Z50">
    <cfRule type="cellIs" dxfId="209" priority="11581" operator="equal">
      <formula>"NÃO"</formula>
    </cfRule>
    <cfRule type="cellIs" dxfId="208" priority="11582" operator="equal">
      <formula>"SIM"</formula>
    </cfRule>
  </conditionalFormatting>
  <conditionalFormatting sqref="AZ6:AZ1008">
    <cfRule type="expression" dxfId="207" priority="54037">
      <formula>#REF!=1</formula>
    </cfRule>
  </conditionalFormatting>
  <conditionalFormatting sqref="U6:U1008 AY6:AY1008 BE6:BE1008">
    <cfRule type="cellIs" dxfId="206" priority="54021" operator="equal">
      <formula>"ERRO"</formula>
    </cfRule>
  </conditionalFormatting>
  <conditionalFormatting sqref="BQ6:BQ1008">
    <cfRule type="cellIs" dxfId="205" priority="54016" operator="equal">
      <formula>"Produção e Intervalo"</formula>
    </cfRule>
    <cfRule type="cellIs" dxfId="204" priority="54017" operator="equal">
      <formula>"Aderente"</formula>
    </cfRule>
    <cfRule type="cellIs" dxfId="203" priority="54018" operator="equal">
      <formula>"Intervalo"</formula>
    </cfRule>
    <cfRule type="cellIs" dxfId="202" priority="54019" operator="equal">
      <formula>"Produção"</formula>
    </cfRule>
    <cfRule type="cellIs" dxfId="201" priority="54020" operator="equal">
      <formula>"ERRO"</formula>
    </cfRule>
  </conditionalFormatting>
  <conditionalFormatting sqref="BR6:BS1008">
    <cfRule type="cellIs" dxfId="200" priority="53998" operator="equal">
      <formula>"*"</formula>
    </cfRule>
    <cfRule type="cellIs" dxfId="199" priority="53999" operator="greaterThanOrEqual">
      <formula>1</formula>
    </cfRule>
    <cfRule type="cellIs" dxfId="198" priority="54000" operator="lessThan">
      <formula>1</formula>
    </cfRule>
  </conditionalFormatting>
  <conditionalFormatting sqref="Y8:Z13">
    <cfRule type="cellIs" dxfId="197" priority="124" operator="equal">
      <formula>"OPORTUNIDADE"</formula>
    </cfRule>
  </conditionalFormatting>
  <conditionalFormatting sqref="Y8:Z13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17:Z18">
    <cfRule type="cellIs" dxfId="194" priority="121" operator="equal">
      <formula>"OPORTUNIDADE"</formula>
    </cfRule>
  </conditionalFormatting>
  <conditionalFormatting sqref="Y17:Z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BJ8:BJ1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91" priority="107" operator="equal">
      <formula>"OPORTUNIDADE"</formula>
    </cfRule>
  </conditionalFormatting>
  <conditionalFormatting sqref="Y19:Z19">
    <cfRule type="cellIs" dxfId="190" priority="105" operator="equal">
      <formula>"NÃO"</formula>
    </cfRule>
    <cfRule type="cellIs" dxfId="189" priority="106" operator="equal">
      <formula>"SIM"</formula>
    </cfRule>
  </conditionalFormatting>
  <conditionalFormatting sqref="Z29">
    <cfRule type="cellIs" dxfId="188" priority="104" operator="equal">
      <formula>"OPORTUNIDADE"</formula>
    </cfRule>
  </conditionalFormatting>
  <conditionalFormatting sqref="Z29">
    <cfRule type="cellIs" dxfId="187" priority="102" operator="equal">
      <formula>"NÃO"</formula>
    </cfRule>
    <cfRule type="cellIs" dxfId="186" priority="103" operator="equal">
      <formula>"SIM"</formula>
    </cfRule>
  </conditionalFormatting>
  <conditionalFormatting sqref="BP1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85" priority="95" operator="equal">
      <formula>"OPORTUNIDADE"</formula>
    </cfRule>
  </conditionalFormatting>
  <conditionalFormatting sqref="Y16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BK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82" priority="78" operator="equal">
      <formula>"OPORTUNIDADE"</formula>
    </cfRule>
  </conditionalFormatting>
  <conditionalFormatting sqref="Z32:Z33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32:Y33">
    <cfRule type="cellIs" dxfId="179" priority="75" operator="equal">
      <formula>"OPORTUNIDADE"</formula>
    </cfRule>
  </conditionalFormatting>
  <conditionalFormatting sqref="Y32:Y33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BK2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6" priority="66" operator="equal">
      <formula>"OPORTUNIDADE"</formula>
    </cfRule>
  </conditionalFormatting>
  <conditionalFormatting sqref="Y40:Y46 Y34:Y38">
    <cfRule type="cellIs" dxfId="175" priority="64" operator="equal">
      <formula>"NÃO"</formula>
    </cfRule>
    <cfRule type="cellIs" dxfId="174" priority="65" operator="equal">
      <formula>"SIM"</formula>
    </cfRule>
  </conditionalFormatting>
  <conditionalFormatting sqref="BK1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73" priority="55" operator="equal">
      <formula>"OPORTUNIDADE"</formula>
    </cfRule>
  </conditionalFormatting>
  <conditionalFormatting sqref="Z36:Z37">
    <cfRule type="cellIs" dxfId="172" priority="53" operator="equal">
      <formula>"NÃO"</formula>
    </cfRule>
    <cfRule type="cellIs" dxfId="171" priority="54" operator="equal">
      <formula>"SIM"</formula>
    </cfRule>
  </conditionalFormatting>
  <conditionalFormatting sqref="Z38:Z39">
    <cfRule type="cellIs" dxfId="170" priority="52" operator="equal">
      <formula>"OPORTUNIDADE"</formula>
    </cfRule>
  </conditionalFormatting>
  <conditionalFormatting sqref="Z38:Z39">
    <cfRule type="cellIs" dxfId="169" priority="50" operator="equal">
      <formula>"NÃO"</formula>
    </cfRule>
    <cfRule type="cellIs" dxfId="168" priority="51" operator="equal">
      <formula>"SIM"</formula>
    </cfRule>
  </conditionalFormatting>
  <conditionalFormatting sqref="Z46">
    <cfRule type="cellIs" dxfId="167" priority="49" operator="equal">
      <formula>"OPORTUNIDADE"</formula>
    </cfRule>
  </conditionalFormatting>
  <conditionalFormatting sqref="Z46">
    <cfRule type="cellIs" dxfId="166" priority="47" operator="equal">
      <formula>"NÃO"</formula>
    </cfRule>
    <cfRule type="cellIs" dxfId="165" priority="48" operator="equal">
      <formula>"SIM"</formula>
    </cfRule>
  </conditionalFormatting>
  <conditionalFormatting sqref="BP1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J6:BJ7 BJ14:BJ19 BJ22:BJ39 BJ41:BJ1008">
    <cfRule type="iconSet" priority="60855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6:BP38 BP40:BP44 BP46:BP1008 BP33:BP34">
    <cfRule type="iconSet" priority="60859">
      <iconSet showValue="0">
        <cfvo type="percent" val="0"/>
        <cfvo type="num" val="1"/>
        <cfvo type="num" val="1" gte="0"/>
      </iconSet>
    </cfRule>
  </conditionalFormatting>
  <conditionalFormatting sqref="BK6:BK7 BK14:BK15 BK30:BK31 BK46:BK1008 BK36:BK37 BK41 BK33:BK34">
    <cfRule type="iconSet" priority="6086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64" priority="37" operator="equal">
      <formula>"OPORTUNIDADE"</formula>
    </cfRule>
  </conditionalFormatting>
  <conditionalFormatting sqref="Y29">
    <cfRule type="cellIs" dxfId="163" priority="35" operator="equal">
      <formula>"NÃO"</formula>
    </cfRule>
    <cfRule type="cellIs" dxfId="162" priority="36" operator="equal">
      <formula>"SIM"</formula>
    </cfRule>
  </conditionalFormatting>
  <conditionalFormatting sqref="Y39">
    <cfRule type="cellIs" dxfId="161" priority="34" operator="equal">
      <formula>"OPORTUNIDADE"</formula>
    </cfRule>
  </conditionalFormatting>
  <conditionalFormatting sqref="Y39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BK3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49">
    <cfRule type="cellIs" dxfId="158" priority="24" operator="equal">
      <formula>"OPORTUNIDADE"</formula>
    </cfRule>
  </conditionalFormatting>
  <conditionalFormatting sqref="Z49">
    <cfRule type="cellIs" dxfId="157" priority="22" operator="equal">
      <formula>"NÃO"</formula>
    </cfRule>
    <cfRule type="cellIs" dxfId="156" priority="23" operator="equal">
      <formula>"SIM"</formula>
    </cfRule>
  </conditionalFormatting>
  <conditionalFormatting sqref="Y49:Y50">
    <cfRule type="cellIs" dxfId="155" priority="18" operator="equal">
      <formula>"OPORTUNIDADE"</formula>
    </cfRule>
  </conditionalFormatting>
  <conditionalFormatting sqref="Y49:Y50">
    <cfRule type="cellIs" dxfId="154" priority="16" operator="equal">
      <formula>"NÃO"</formula>
    </cfRule>
    <cfRule type="cellIs" dxfId="153" priority="17" operator="equal">
      <formula>"SIM"</formula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 E57 E49:E51" xr:uid="{D50C8F1C-1457-4B16-BCED-8805920651BE}"/>
    <dataValidation type="list" allowBlank="1" showInputMessage="1" showErrorMessage="1" sqref="D6:D7 D14:D15 D30:D31 D39 D47:D48 D58:D1008 D52:D56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AI6:AI1008 F39 F47:F48 F58:F1008 F52:F56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946</v>
      </c>
      <c r="C3" s="208" t="s">
        <v>947</v>
      </c>
      <c r="D3" s="208" t="s">
        <v>948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949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950</v>
      </c>
      <c r="C4" s="166" t="s">
        <v>951</v>
      </c>
      <c r="D4" s="166" t="s">
        <v>952</v>
      </c>
      <c r="E4" s="166" t="s">
        <v>953</v>
      </c>
      <c r="F4" s="166" t="s">
        <v>4</v>
      </c>
      <c r="G4" s="166" t="s">
        <v>954</v>
      </c>
    </row>
    <row r="5" spans="2:7">
      <c r="B5" s="167" t="s">
        <v>955</v>
      </c>
      <c r="C5" s="167">
        <v>257068</v>
      </c>
      <c r="D5" s="167" t="s">
        <v>956</v>
      </c>
      <c r="E5" s="167" t="s">
        <v>957</v>
      </c>
      <c r="F5" s="167" t="s">
        <v>957</v>
      </c>
      <c r="G5" s="168">
        <v>46296</v>
      </c>
    </row>
    <row r="6" spans="2:7">
      <c r="B6" s="167" t="s">
        <v>958</v>
      </c>
      <c r="C6" s="167" t="s">
        <v>384</v>
      </c>
      <c r="D6" s="167" t="s">
        <v>384</v>
      </c>
      <c r="E6" s="167" t="s">
        <v>384</v>
      </c>
      <c r="F6" s="167" t="s">
        <v>959</v>
      </c>
      <c r="G6" s="168" t="s">
        <v>384</v>
      </c>
    </row>
    <row r="7" spans="2:7">
      <c r="B7" s="167" t="s">
        <v>960</v>
      </c>
      <c r="C7" s="167">
        <v>257472</v>
      </c>
      <c r="D7" s="167" t="s">
        <v>961</v>
      </c>
      <c r="E7" s="167" t="s">
        <v>962</v>
      </c>
      <c r="F7" s="167" t="s">
        <v>962</v>
      </c>
      <c r="G7" s="168">
        <v>45992</v>
      </c>
    </row>
    <row r="8" spans="2:7">
      <c r="B8" s="167" t="s">
        <v>963</v>
      </c>
      <c r="C8" s="167">
        <v>260307</v>
      </c>
      <c r="D8" s="167" t="s">
        <v>964</v>
      </c>
      <c r="E8" s="167" t="s">
        <v>965</v>
      </c>
      <c r="F8" s="167" t="s">
        <v>962</v>
      </c>
      <c r="G8" s="168">
        <v>46082</v>
      </c>
    </row>
    <row r="9" spans="2:7">
      <c r="B9" s="167" t="s">
        <v>966</v>
      </c>
      <c r="C9" s="167">
        <v>333033</v>
      </c>
      <c r="D9" s="167" t="s">
        <v>967</v>
      </c>
      <c r="E9" s="167" t="s">
        <v>959</v>
      </c>
      <c r="F9" s="167" t="s">
        <v>968</v>
      </c>
      <c r="G9" s="167" t="s">
        <v>384</v>
      </c>
    </row>
    <row r="10" spans="2:7">
      <c r="B10" s="167" t="s">
        <v>969</v>
      </c>
      <c r="C10" s="167"/>
      <c r="D10" s="167"/>
      <c r="E10" s="167" t="s">
        <v>959</v>
      </c>
      <c r="F10" s="167" t="s">
        <v>968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970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971</v>
      </c>
      <c r="E3" s="169" t="s">
        <v>972</v>
      </c>
      <c r="F3" s="169" t="s">
        <v>973</v>
      </c>
      <c r="G3" s="169" t="s">
        <v>974</v>
      </c>
      <c r="H3" s="169" t="s">
        <v>975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976</v>
      </c>
      <c r="C1" s="25" t="s">
        <v>831</v>
      </c>
      <c r="E1" s="25" t="s">
        <v>977</v>
      </c>
      <c r="G1" s="25" t="s">
        <v>978</v>
      </c>
      <c r="H1" s="27"/>
      <c r="I1" s="25" t="s">
        <v>979</v>
      </c>
      <c r="J1" s="27"/>
      <c r="K1" s="25" t="s">
        <v>980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981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983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984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985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986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987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988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989</v>
      </c>
      <c r="B13" s="4" t="s">
        <v>990</v>
      </c>
      <c r="C13" s="4" t="s">
        <v>991</v>
      </c>
      <c r="D13" s="4" t="s">
        <v>992</v>
      </c>
      <c r="E13" s="4" t="s">
        <v>993</v>
      </c>
      <c r="F13" s="4" t="s">
        <v>994</v>
      </c>
      <c r="G13" s="4" t="s">
        <v>995</v>
      </c>
      <c r="H13" s="4" t="s">
        <v>833</v>
      </c>
      <c r="I13" s="4" t="s">
        <v>996</v>
      </c>
      <c r="J13" s="4" t="s">
        <v>910</v>
      </c>
      <c r="K13" s="4" t="s">
        <v>854</v>
      </c>
      <c r="L13" s="4" t="s">
        <v>878</v>
      </c>
      <c r="M13" s="4" t="s">
        <v>997</v>
      </c>
      <c r="N13" s="4" t="s">
        <v>998</v>
      </c>
      <c r="O13" s="4" t="s">
        <v>999</v>
      </c>
      <c r="P13" s="4" t="s">
        <v>827</v>
      </c>
      <c r="Q13" s="4" t="s">
        <v>1000</v>
      </c>
      <c r="R13" s="4" t="s">
        <v>1001</v>
      </c>
      <c r="S13" s="4" t="s">
        <v>1002</v>
      </c>
      <c r="T13" s="4" t="s">
        <v>1003</v>
      </c>
      <c r="U13" s="4" t="s">
        <v>1004</v>
      </c>
      <c r="V13" s="32" t="s">
        <v>1005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1006</v>
      </c>
      <c r="B14" s="34" t="s">
        <v>1007</v>
      </c>
      <c r="C14" s="34" t="s">
        <v>1008</v>
      </c>
      <c r="D14" s="34" t="s">
        <v>1009</v>
      </c>
      <c r="E14" s="34" t="s">
        <v>1009</v>
      </c>
      <c r="F14" s="34" t="s">
        <v>1010</v>
      </c>
      <c r="G14" s="34" t="s">
        <v>1010</v>
      </c>
      <c r="H14" s="34" t="s">
        <v>834</v>
      </c>
      <c r="I14" s="34" t="s">
        <v>1011</v>
      </c>
      <c r="J14" s="34" t="s">
        <v>911</v>
      </c>
      <c r="K14" s="34" t="s">
        <v>1012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1013</v>
      </c>
      <c r="R14" s="34" t="s">
        <v>1014</v>
      </c>
      <c r="S14" s="34" t="s">
        <v>1009</v>
      </c>
      <c r="T14" s="34" t="s">
        <v>1009</v>
      </c>
      <c r="U14" s="34" t="s">
        <v>1004</v>
      </c>
      <c r="V14" s="35" t="s">
        <v>1005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1015</v>
      </c>
      <c r="B15" s="34" t="s">
        <v>1016</v>
      </c>
      <c r="C15" s="34" t="str">
        <f>""</f>
        <v/>
      </c>
      <c r="D15" s="34"/>
      <c r="E15" s="34"/>
      <c r="F15" s="34"/>
      <c r="G15" s="34" t="s">
        <v>1017</v>
      </c>
      <c r="H15" s="34" t="s">
        <v>873</v>
      </c>
      <c r="I15" s="34" t="s">
        <v>1018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995</v>
      </c>
      <c r="R15" s="34" t="s">
        <v>1019</v>
      </c>
      <c r="S15" s="34" t="s">
        <v>1020</v>
      </c>
      <c r="T15" s="34" t="s">
        <v>1020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1009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1021</v>
      </c>
      <c r="L16" s="34"/>
      <c r="M16" s="34"/>
      <c r="N16" s="34"/>
      <c r="O16" s="34"/>
      <c r="P16" s="34"/>
      <c r="Q16" s="34"/>
      <c r="R16" s="34" t="s">
        <v>1022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1018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1023</v>
      </c>
      <c r="B28" s="30" t="s">
        <v>1024</v>
      </c>
      <c r="C28" s="30" t="s">
        <v>1025</v>
      </c>
      <c r="D28" s="30" t="s">
        <v>1026</v>
      </c>
      <c r="E28" s="30" t="s">
        <v>1027</v>
      </c>
      <c r="F28" s="30" t="s">
        <v>1028</v>
      </c>
      <c r="G28" s="30" t="s">
        <v>1029</v>
      </c>
      <c r="H28" s="30" t="s">
        <v>1030</v>
      </c>
      <c r="I28" s="30" t="s">
        <v>1031</v>
      </c>
      <c r="J28" s="30" t="s">
        <v>1032</v>
      </c>
      <c r="K28" s="30" t="s">
        <v>1033</v>
      </c>
      <c r="L28" s="30" t="s">
        <v>1034</v>
      </c>
      <c r="M28" s="30" t="s">
        <v>1035</v>
      </c>
      <c r="N28" s="30" t="s">
        <v>1036</v>
      </c>
      <c r="O28" s="30" t="s">
        <v>1037</v>
      </c>
      <c r="P28" s="30" t="s">
        <v>1038</v>
      </c>
      <c r="Q28" s="30" t="s">
        <v>1039</v>
      </c>
      <c r="R28" s="30" t="s">
        <v>1040</v>
      </c>
      <c r="S28" s="30" t="s">
        <v>1041</v>
      </c>
      <c r="T28" s="30" t="s">
        <v>1042</v>
      </c>
      <c r="U28" s="30" t="s">
        <v>1043</v>
      </c>
      <c r="V28" s="30" t="s">
        <v>1044</v>
      </c>
      <c r="W28" s="30" t="s">
        <v>1045</v>
      </c>
      <c r="X28" s="30" t="s">
        <v>1046</v>
      </c>
      <c r="Y28" s="30" t="s">
        <v>1047</v>
      </c>
      <c r="Z28" s="30" t="s">
        <v>1048</v>
      </c>
      <c r="AA28" s="30" t="s">
        <v>1049</v>
      </c>
      <c r="AB28" s="30" t="s">
        <v>1050</v>
      </c>
      <c r="AC28" s="30" t="s">
        <v>1051</v>
      </c>
      <c r="AD28" s="30" t="s">
        <v>1052</v>
      </c>
      <c r="AE28" s="30" t="s">
        <v>1053</v>
      </c>
      <c r="AF28" s="30" t="s">
        <v>1054</v>
      </c>
      <c r="AG28" s="30" t="s">
        <v>1055</v>
      </c>
      <c r="AH28" s="30" t="s">
        <v>1056</v>
      </c>
      <c r="AI28" s="30" t="s">
        <v>1057</v>
      </c>
      <c r="AJ28" s="30" t="s">
        <v>1058</v>
      </c>
      <c r="AK28" s="30" t="s">
        <v>1059</v>
      </c>
      <c r="AL28" s="30" t="s">
        <v>1060</v>
      </c>
      <c r="AM28" s="30" t="s">
        <v>1061</v>
      </c>
      <c r="AN28" s="36" t="s">
        <v>1062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1063</v>
      </c>
      <c r="B29" s="34" t="s">
        <v>1064</v>
      </c>
      <c r="C29" s="34" t="s">
        <v>1065</v>
      </c>
      <c r="D29" s="34" t="s">
        <v>1010</v>
      </c>
      <c r="E29" s="34" t="s">
        <v>1016</v>
      </c>
      <c r="F29" s="34" t="s">
        <v>1066</v>
      </c>
      <c r="G29" s="34" t="s">
        <v>1067</v>
      </c>
      <c r="H29" s="34" t="s">
        <v>1068</v>
      </c>
      <c r="I29" s="34" t="s">
        <v>880</v>
      </c>
      <c r="J29" s="34" t="s">
        <v>1069</v>
      </c>
      <c r="K29" s="34" t="s">
        <v>1069</v>
      </c>
      <c r="L29" s="34" t="s">
        <v>1070</v>
      </c>
      <c r="M29" s="34" t="s">
        <v>1071</v>
      </c>
      <c r="N29" s="34" t="s">
        <v>1072</v>
      </c>
      <c r="O29" s="34" t="s">
        <v>1073</v>
      </c>
      <c r="P29" s="34" t="s">
        <v>1074</v>
      </c>
      <c r="Q29" s="34" t="s">
        <v>1075</v>
      </c>
      <c r="R29" s="34" t="s">
        <v>1076</v>
      </c>
      <c r="S29" s="34" t="s">
        <v>1077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1078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1079</v>
      </c>
      <c r="AD29" s="34" t="s">
        <v>1080</v>
      </c>
      <c r="AE29" s="34" t="s">
        <v>1081</v>
      </c>
      <c r="AF29" s="34" t="s">
        <v>1019</v>
      </c>
      <c r="AG29" s="34" t="s">
        <v>1022</v>
      </c>
      <c r="AH29" s="34" t="s">
        <v>1082</v>
      </c>
      <c r="AI29" s="34" t="s">
        <v>1083</v>
      </c>
      <c r="AJ29" s="34" t="s">
        <v>1069</v>
      </c>
      <c r="AK29" s="34" t="s">
        <v>1083</v>
      </c>
      <c r="AL29" s="34" t="s">
        <v>1069</v>
      </c>
      <c r="AM29" s="34" t="s">
        <v>1004</v>
      </c>
      <c r="AN29" s="35" t="s">
        <v>1005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1063</v>
      </c>
      <c r="B30" s="34"/>
      <c r="C30" s="34"/>
      <c r="D30" s="34" t="s">
        <v>1017</v>
      </c>
      <c r="E30" s="34"/>
      <c r="F30" s="34" t="s">
        <v>1084</v>
      </c>
      <c r="G30" s="34" t="s">
        <v>1085</v>
      </c>
      <c r="H30" s="34" t="s">
        <v>1086</v>
      </c>
      <c r="I30" s="34" t="s">
        <v>1087</v>
      </c>
      <c r="J30" s="34"/>
      <c r="K30" s="34"/>
      <c r="L30" s="34" t="s">
        <v>1088</v>
      </c>
      <c r="M30" s="34" t="s">
        <v>874</v>
      </c>
      <c r="N30" s="34" t="s">
        <v>880</v>
      </c>
      <c r="O30" s="34" t="s">
        <v>1089</v>
      </c>
      <c r="P30" s="34" t="s">
        <v>1090</v>
      </c>
      <c r="Q30" s="34" t="s">
        <v>856</v>
      </c>
      <c r="R30" s="34"/>
      <c r="S30" s="34" t="s">
        <v>1075</v>
      </c>
      <c r="T30" s="34" t="s">
        <v>1091</v>
      </c>
      <c r="U30" s="34" t="s">
        <v>880</v>
      </c>
      <c r="V30" s="34" t="s">
        <v>1091</v>
      </c>
      <c r="W30" s="34" t="s">
        <v>880</v>
      </c>
      <c r="X30" s="34" t="s">
        <v>1091</v>
      </c>
      <c r="Y30" s="34" t="s">
        <v>880</v>
      </c>
      <c r="Z30" s="34" t="s">
        <v>1091</v>
      </c>
      <c r="AA30" s="34" t="s">
        <v>880</v>
      </c>
      <c r="AB30" s="34"/>
      <c r="AC30" s="34"/>
      <c r="AD30" s="34"/>
      <c r="AE30" s="34" t="s">
        <v>1092</v>
      </c>
      <c r="AF30" s="34"/>
      <c r="AG30" s="34"/>
      <c r="AH30" s="34"/>
      <c r="AI30" s="34" t="s">
        <v>1093</v>
      </c>
      <c r="AJ30" s="34" t="s">
        <v>1094</v>
      </c>
      <c r="AK30" s="34" t="s">
        <v>1093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1095</v>
      </c>
      <c r="E31" s="34"/>
      <c r="F31" s="34"/>
      <c r="G31" s="34"/>
      <c r="H31" s="34"/>
      <c r="I31" s="34"/>
      <c r="J31" s="34"/>
      <c r="K31" s="34"/>
      <c r="L31" s="34" t="s">
        <v>1096</v>
      </c>
      <c r="M31" s="34" t="s">
        <v>1097</v>
      </c>
      <c r="N31" s="34" t="s">
        <v>923</v>
      </c>
      <c r="O31" s="34" t="s">
        <v>1098</v>
      </c>
      <c r="P31" s="34" t="s">
        <v>912</v>
      </c>
      <c r="Q31" s="34" t="s">
        <v>1099</v>
      </c>
      <c r="R31" s="34"/>
      <c r="S31" s="34" t="s">
        <v>856</v>
      </c>
      <c r="T31" s="34"/>
      <c r="U31" s="34" t="s">
        <v>1100</v>
      </c>
      <c r="V31" s="34"/>
      <c r="W31" s="34" t="s">
        <v>1100</v>
      </c>
      <c r="X31" s="34"/>
      <c r="Y31" s="34" t="s">
        <v>1100</v>
      </c>
      <c r="Z31" s="34"/>
      <c r="AA31" s="34" t="s">
        <v>1100</v>
      </c>
      <c r="AB31" s="34"/>
      <c r="AC31" s="34"/>
      <c r="AD31" s="34"/>
      <c r="AE31" s="34" t="s">
        <v>1101</v>
      </c>
      <c r="AF31" s="34"/>
      <c r="AG31" s="34"/>
      <c r="AH31" s="34"/>
      <c r="AI31" s="34" t="s">
        <v>1102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1103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1104</v>
      </c>
      <c r="Q32" s="34" t="s">
        <v>1105</v>
      </c>
      <c r="R32" s="34"/>
      <c r="S32" s="34" t="s">
        <v>1099</v>
      </c>
      <c r="T32" s="34"/>
      <c r="U32" s="34" t="s">
        <v>1106</v>
      </c>
      <c r="V32" s="34"/>
      <c r="W32" s="34" t="s">
        <v>1106</v>
      </c>
      <c r="X32" s="34"/>
      <c r="Y32" s="34" t="s">
        <v>1106</v>
      </c>
      <c r="Z32" s="34"/>
      <c r="AA32" s="34" t="s">
        <v>1106</v>
      </c>
      <c r="AB32" s="34"/>
      <c r="AC32" s="34"/>
      <c r="AD32" s="34"/>
      <c r="AE32" s="34"/>
      <c r="AF32" s="34"/>
      <c r="AG32" s="34"/>
      <c r="AH32" s="34"/>
      <c r="AI32" s="34" t="s">
        <v>1096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1107</v>
      </c>
      <c r="E33" s="34"/>
      <c r="F33" s="34"/>
      <c r="G33" s="34"/>
      <c r="H33" s="34"/>
      <c r="I33" s="34"/>
      <c r="J33" s="34"/>
      <c r="K33" s="34"/>
      <c r="L33" s="34" t="s">
        <v>1108</v>
      </c>
      <c r="M33" s="34"/>
      <c r="N33" s="34"/>
      <c r="O33" s="34"/>
      <c r="P33" s="34"/>
      <c r="Q33" s="34" t="s">
        <v>942</v>
      </c>
      <c r="R33" s="34"/>
      <c r="S33" s="34" t="s">
        <v>1105</v>
      </c>
      <c r="T33" s="34"/>
      <c r="U33" s="34" t="s">
        <v>1109</v>
      </c>
      <c r="V33" s="34"/>
      <c r="W33" s="34" t="s">
        <v>1109</v>
      </c>
      <c r="X33" s="34"/>
      <c r="Y33" s="34" t="s">
        <v>1109</v>
      </c>
      <c r="Z33" s="34"/>
      <c r="AA33" s="34" t="s">
        <v>1109</v>
      </c>
      <c r="AB33" s="34"/>
      <c r="AC33" s="34"/>
      <c r="AD33" s="34"/>
      <c r="AE33" s="34"/>
      <c r="AF33" s="34"/>
      <c r="AG33" s="34"/>
      <c r="AH33" s="34"/>
      <c r="AI33" s="34" t="s">
        <v>1108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1110</v>
      </c>
      <c r="M34" s="34"/>
      <c r="N34" s="34"/>
      <c r="O34" s="34"/>
      <c r="P34" s="34"/>
      <c r="Q34" s="34" t="s">
        <v>1111</v>
      </c>
      <c r="R34" s="34"/>
      <c r="S34" s="34" t="s">
        <v>942</v>
      </c>
      <c r="T34" s="34"/>
      <c r="U34" s="34" t="s">
        <v>1112</v>
      </c>
      <c r="V34" s="34"/>
      <c r="W34" s="34" t="s">
        <v>1112</v>
      </c>
      <c r="X34" s="34"/>
      <c r="Y34" s="34" t="s">
        <v>1112</v>
      </c>
      <c r="Z34" s="34"/>
      <c r="AA34" s="34" t="s">
        <v>1112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1113</v>
      </c>
      <c r="M35" s="34"/>
      <c r="N35" s="34"/>
      <c r="O35" s="34"/>
      <c r="P35" s="34"/>
      <c r="Q35" s="34" t="s">
        <v>1114</v>
      </c>
      <c r="R35" s="34"/>
      <c r="S35" s="34" t="s">
        <v>1111</v>
      </c>
      <c r="T35" s="34"/>
      <c r="U35" s="34" t="s">
        <v>1115</v>
      </c>
      <c r="V35" s="34"/>
      <c r="W35" s="34" t="s">
        <v>1115</v>
      </c>
      <c r="X35" s="34"/>
      <c r="Y35" s="34" t="s">
        <v>1115</v>
      </c>
      <c r="Z35" s="34"/>
      <c r="AA35" s="34" t="s">
        <v>1115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1116</v>
      </c>
      <c r="R36" s="34"/>
      <c r="S36" s="34" t="s">
        <v>1114</v>
      </c>
      <c r="T36" s="34"/>
      <c r="U36" s="34" t="s">
        <v>1117</v>
      </c>
      <c r="V36" s="34"/>
      <c r="W36" s="34" t="s">
        <v>1117</v>
      </c>
      <c r="X36" s="34"/>
      <c r="Y36" s="34" t="s">
        <v>1117</v>
      </c>
      <c r="Z36" s="34"/>
      <c r="AA36" s="34" t="s">
        <v>1117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1118</v>
      </c>
      <c r="R37" s="34"/>
      <c r="S37" s="34" t="s">
        <v>1116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1119</v>
      </c>
      <c r="R38" s="34"/>
      <c r="S38" s="34" t="s">
        <v>1118</v>
      </c>
      <c r="T38" s="34"/>
      <c r="U38" s="34" t="s">
        <v>1120</v>
      </c>
      <c r="V38" s="34"/>
      <c r="W38" s="34" t="s">
        <v>1120</v>
      </c>
      <c r="X38" s="34"/>
      <c r="Y38" s="34" t="s">
        <v>1120</v>
      </c>
      <c r="Z38" s="34"/>
      <c r="AA38" s="34" t="s">
        <v>1120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1121</v>
      </c>
      <c r="R39" s="37"/>
      <c r="S39" s="37" t="s">
        <v>1119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1122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1123</v>
      </c>
      <c r="V1" s="248"/>
      <c r="W1" s="248"/>
    </row>
    <row r="2" spans="1:23" ht="15" customHeight="1">
      <c r="A2" s="90" t="s">
        <v>1124</v>
      </c>
      <c r="B2" s="90" t="s">
        <v>1125</v>
      </c>
      <c r="C2" s="90" t="s">
        <v>380</v>
      </c>
      <c r="D2" s="91" t="s">
        <v>770</v>
      </c>
      <c r="E2" s="91" t="s">
        <v>4</v>
      </c>
      <c r="F2" s="91" t="s">
        <v>1126</v>
      </c>
      <c r="G2" s="91" t="s">
        <v>1020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1127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V97</v>
      </c>
      <c r="H46" s="149" t="str">
        <f>IF(SP_NORTE!F50="","*",SP_NORTE!F50)</f>
        <v>DETECÇÃO - ULTRASSOM - SPERRY</v>
      </c>
      <c r="I46" s="149" t="str">
        <f>IF(SP_NORTE!H50="","*",SP_NORTE!H50)</f>
        <v>ZFN</v>
      </c>
      <c r="J46" s="149" t="str">
        <f>IF(SP_NORTE!I50="","*",SP_NORTE!I50)</f>
        <v>ZVP</v>
      </c>
      <c r="K46" s="142" t="str">
        <f>IF(SP_NORTE!M50="","*",SP_NORTE!M50)</f>
        <v>ZFN-ZVP</v>
      </c>
      <c r="L46" s="142" t="str">
        <f>IF(SP_NORTE!N50="","*",SP_NORTE!N50)</f>
        <v>ZFNZVP</v>
      </c>
      <c r="M46" s="143">
        <f>IF(SP_NORTE!J50="","*",SP_NORTE!J50)</f>
        <v>73</v>
      </c>
      <c r="N46" s="148">
        <f>IF(SP_NORTE!K50="","*",SP_NORTE!K50)</f>
        <v>339</v>
      </c>
      <c r="O46" s="148">
        <f>IF(SP_NORTE!L50="","*",SP_NORTE!L50)</f>
        <v>306</v>
      </c>
      <c r="P46" s="147">
        <f>IF(SP_NORTE!O50="","*",SP_NORTE!O50)</f>
        <v>0.375</v>
      </c>
      <c r="Q46" s="147">
        <f>IF(SP_NORTE!P50="","*",SP_NORTE!P50)</f>
        <v>4.1666666666666664E-2</v>
      </c>
      <c r="R46" s="149" t="str">
        <f>IF(SP_NORTE!Q50="","*",CONCATENATE(SP_NORTE!Q50," ",SP_NORTE!R50))</f>
        <v>30 KM</v>
      </c>
      <c r="S46" s="149" t="str">
        <f>IF(SP_NORTE!V50="","*",SP_NORTE!V50)</f>
        <v xml:space="preserve">Vieira </v>
      </c>
      <c r="T46" s="149" t="str">
        <f>IF(SP_NORTE!W50="","*",SP_NORTE!W50)</f>
        <v>Inspeção Sperry deslocamento ZTF-ZJA</v>
      </c>
      <c r="U46" s="140">
        <f ca="1">_xlfn.XLOOKUP(G46&amp;$U$2,BS_CONTROLE[CHAVE],BS_CONTROLE[Quantidade_11],"-")</f>
        <v>40</v>
      </c>
      <c r="V46" s="140">
        <f ca="1">_xlfn.XLOOKUP(G46&amp;$V$2,BS_CONTROLE[CHAVE],BS_CONTROLE[Quantidade_11],"-")</f>
        <v>50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JOSUEL (TP-697)</v>
      </c>
      <c r="H47" s="149" t="str">
        <f>IF(SP_NORTE!F51="","*",SP_NORTE!F51)</f>
        <v>PDM - SOLDA</v>
      </c>
      <c r="I47" s="149" t="str">
        <f>IF(SP_NORTE!H51="","*",SP_NORTE!H51)</f>
        <v>-</v>
      </c>
      <c r="J47" s="149" t="str">
        <f>IF(SP_NORTE!I51="","*",SP_NORTE!I51)</f>
        <v>-</v>
      </c>
      <c r="K47" s="142" t="str">
        <f>IF(SP_NORTE!M51="","*",SP_NORTE!M51)</f>
        <v>ZVP-ZGI</v>
      </c>
      <c r="L47" s="142" t="str">
        <f>IF(SP_NORTE!N51="","*",SP_NORTE!N51)</f>
        <v>312ZGI</v>
      </c>
      <c r="M47" s="143">
        <f>IF(SP_NORTE!J51="","*",SP_NORTE!J51)</f>
        <v>73</v>
      </c>
      <c r="N47" s="148">
        <f>IF(SP_NORTE!K51="","*",SP_NORTE!K51)</f>
        <v>313.2</v>
      </c>
      <c r="O47" s="148" t="str">
        <f>IF(SP_NORTE!L51="","*",SP_NORTE!L51)</f>
        <v>-</v>
      </c>
      <c r="P47" s="147">
        <f>IF(SP_NORTE!O51="","*",SP_NORTE!O51)</f>
        <v>0.375</v>
      </c>
      <c r="Q47" s="147">
        <f>IF(SP_NORTE!P51="","*",SP_NORTE!P51)</f>
        <v>6.25E-2</v>
      </c>
      <c r="R47" s="149" t="str">
        <f>IF(SP_NORTE!Q51="","*",CONCATENATE(SP_NORTE!Q51," ",SP_NORTE!R51))</f>
        <v>1 Nº DE SOLDA</v>
      </c>
      <c r="S47" s="149" t="str">
        <f>IF(SP_NORTE!V51="","*",SP_NORTE!V51)</f>
        <v>Ronaldo</v>
      </c>
      <c r="T47" s="149" t="str">
        <f>IF(SP_NORTE!W51="","*",SP_NORTE!W51)</f>
        <v xml:space="preserve">Execução de solda - Condicionado a temperatura 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ZRX-ZTI</v>
      </c>
      <c r="F53" s="149">
        <f>IF(SP_NORTE!B57="","*",SP_NORTE!B57)</f>
        <v>46085</v>
      </c>
      <c r="G53" s="149" t="str">
        <f>IF(SP_NORTE!D57="","*",SP_NORTE!D57)</f>
        <v>CARLOS (TP-722)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ZOX</v>
      </c>
      <c r="L53" s="142" t="str">
        <f>IF(SP_NORTE!N57="","*",SP_NORTE!N57)</f>
        <v>ZOX1</v>
      </c>
      <c r="M53" s="143">
        <f>IF(SP_NORTE!J57="","*",SP_NORTE!J57)</f>
        <v>70</v>
      </c>
      <c r="N53" s="148">
        <f>IF(SP_NORTE!K57="","*",SP_NORTE!K57)</f>
        <v>157.69999999999999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 xml:space="preserve">Marcone 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977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1128</v>
      </c>
      <c r="D5" s="250"/>
      <c r="E5" s="250"/>
      <c r="F5" s="250"/>
      <c r="G5" s="250"/>
      <c r="H5" s="250"/>
      <c r="I5" s="250"/>
      <c r="J5" s="251"/>
      <c r="K5" s="252" t="s">
        <v>1129</v>
      </c>
      <c r="L5" s="253"/>
      <c r="M5" s="253"/>
      <c r="N5" s="253"/>
      <c r="O5" s="254" t="s">
        <v>1130</v>
      </c>
      <c r="P5" s="255"/>
    </row>
    <row r="6" spans="1:16" s="77" customFormat="1" ht="15" customHeight="1">
      <c r="A6" s="69" t="s">
        <v>1126</v>
      </c>
      <c r="B6" s="78" t="s">
        <v>1125</v>
      </c>
      <c r="C6" s="79" t="s">
        <v>770</v>
      </c>
      <c r="D6" s="80" t="s">
        <v>771</v>
      </c>
      <c r="E6" s="79" t="s">
        <v>1131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1132</v>
      </c>
      <c r="M6" s="83" t="s">
        <v>402</v>
      </c>
      <c r="N6" s="84" t="s">
        <v>765</v>
      </c>
      <c r="O6" s="162" t="s">
        <v>808</v>
      </c>
      <c r="P6" s="136" t="s">
        <v>1133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IF(SP_NORTE!B50="","*",SP_NORTE!B50)</f>
        <v>46085</v>
      </c>
      <c r="B43" s="86" t="str">
        <f>IF(SP_NORTE!X50="","*",SP_NORTE!X50)</f>
        <v>Oportunidade</v>
      </c>
      <c r="C43" s="86" t="str">
        <f>IF(SP_NORTE!S50="","*",SP_NORTE!S50)</f>
        <v>SP NORTE</v>
      </c>
      <c r="D43" s="86" t="str">
        <f>IF(SP_NORTE!T50="","*",SP_NORTE!T50)</f>
        <v>TMI-ZEB</v>
      </c>
      <c r="E43" s="86" t="str">
        <f>IF(SP_NORTE!D50="","*",SP_NORTE!D50)</f>
        <v>V97</v>
      </c>
      <c r="F43" s="86" t="str">
        <f>IF(SP_NORTE!H50="","*",SP_NORTE!H50)</f>
        <v>ZFN</v>
      </c>
      <c r="G43" s="86" t="str">
        <f>IF(SP_NORTE!M50="","*",SP_NORTE!M50)</f>
        <v>ZFN-ZVP</v>
      </c>
      <c r="H43" s="119">
        <f>IF(SP_NORTE!K50="","*",SP_NORTE!K50)</f>
        <v>339</v>
      </c>
      <c r="I43" s="116">
        <f>IF(SP_NORTE!O50="","*",SP_NORTE!O50)</f>
        <v>0.375</v>
      </c>
      <c r="J43" s="116">
        <f>IF(SP_NORTE!P50="","*",SP_NORTE!P50)</f>
        <v>4.1666666666666664E-2</v>
      </c>
      <c r="K43" s="86" t="str">
        <f>IF(SP_NORTE!AK50="","*",SP_NORTE!AK50)</f>
        <v>ZFN</v>
      </c>
      <c r="L43" s="86" t="str">
        <f>IF(SP_NORTE!AM50="","*",SP_NORTE!AM50)</f>
        <v>ZFN-ZVP</v>
      </c>
      <c r="M43" s="86">
        <f>IF(SP_NORTE!AP50="","*",SP_NORTE!AP50)</f>
        <v>339</v>
      </c>
      <c r="N43" s="86" t="str">
        <f>IF(SP_NORTE!AM50="","*",SP_NORTE!AM50)</f>
        <v>ZFN-ZVP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>
        <f>IF(SP_NORTE!B51="","*",SP_NORTE!B51)</f>
        <v>46085</v>
      </c>
      <c r="B44" s="86" t="str">
        <f>IF(SP_NORTE!X51="","*",SP_NORTE!X51)</f>
        <v>Oportunidade</v>
      </c>
      <c r="C44" s="86" t="str">
        <f>IF(SP_NORTE!S51="","*",SP_NORTE!S51)</f>
        <v>SP NORTE</v>
      </c>
      <c r="D44" s="86" t="str">
        <f>IF(SP_NORTE!T51="","*",SP_NORTE!T51)</f>
        <v>TMI-ZEB</v>
      </c>
      <c r="E44" s="86" t="str">
        <f>IF(SP_NORTE!D51="","*",SP_NORTE!D51)</f>
        <v>JOSUEL (TP-697)</v>
      </c>
      <c r="F44" s="86" t="str">
        <f>IF(SP_NORTE!H51="","*",SP_NORTE!H51)</f>
        <v>-</v>
      </c>
      <c r="G44" s="86" t="str">
        <f>IF(SP_NORTE!M51="","*",SP_NORTE!M51)</f>
        <v>ZVP-ZGI</v>
      </c>
      <c r="H44" s="119">
        <f>IF(SP_NORTE!K51="","*",SP_NORTE!K51)</f>
        <v>313.2</v>
      </c>
      <c r="I44" s="116">
        <f>IF(SP_NORTE!O51="","*",SP_NORTE!O51)</f>
        <v>0.375</v>
      </c>
      <c r="J44" s="116">
        <f>IF(SP_NORTE!P51="","*",SP_NORTE!P51)</f>
        <v>6.25E-2</v>
      </c>
      <c r="K44" s="86" t="str">
        <f>IF(SP_NORTE!AK51="","*",SP_NORTE!AK51)</f>
        <v>-</v>
      </c>
      <c r="L44" s="86" t="str">
        <f>IF(SP_NORTE!AM51="","*",SP_NORTE!AM51)</f>
        <v>ZVP-ZGI</v>
      </c>
      <c r="M44" s="86">
        <f>IF(SP_NORTE!AP51="","*",SP_NORTE!AP51)</f>
        <v>313.2</v>
      </c>
      <c r="N44" s="86" t="str">
        <f>IF(SP_NORTE!AM51="","*",SP_NORTE!AM51)</f>
        <v>ZVP-ZGI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>
        <f>IF(SP_NORTE!B57="","*",SP_NORTE!B57)</f>
        <v>46085</v>
      </c>
      <c r="B50" s="86" t="str">
        <f>IF(SP_NORTE!X57="","*",SP_NORTE!X57)</f>
        <v>Oportunidade</v>
      </c>
      <c r="C50" s="86" t="str">
        <f>IF(SP_NORTE!S57="","*",SP_NORTE!S57)</f>
        <v>SP NORTE</v>
      </c>
      <c r="D50" s="86" t="str">
        <f>IF(SP_NORTE!T57="","*",SP_NORTE!T57)</f>
        <v>ZRX-ZTI</v>
      </c>
      <c r="E50" s="86" t="str">
        <f>IF(SP_NORTE!D57="","*",SP_NORTE!D57)</f>
        <v>CARLOS (TP-722)</v>
      </c>
      <c r="F50" s="86" t="str">
        <f>IF(SP_NORTE!H57="","*",SP_NORTE!H57)</f>
        <v>-</v>
      </c>
      <c r="G50" s="86" t="str">
        <f>IF(SP_NORTE!M57="","*",SP_NORTE!M57)</f>
        <v>ZOX</v>
      </c>
      <c r="H50" s="119">
        <f>IF(SP_NORTE!K57="","*",SP_NORTE!K57)</f>
        <v>157.69999999999999</v>
      </c>
      <c r="I50" s="116">
        <f>IF(SP_NORTE!O57="","*",SP_NORTE!O57)</f>
        <v>0.375</v>
      </c>
      <c r="J50" s="116">
        <f>IF(SP_NORTE!P57="","*",SP_NORTE!P57)</f>
        <v>6.25E-2</v>
      </c>
      <c r="K50" s="86" t="str">
        <f>IF(SP_NORTE!AK57="","*",SP_NORTE!AK57)</f>
        <v>-</v>
      </c>
      <c r="L50" s="86" t="str">
        <f>IF(SP_NORTE!AM57="","*",SP_NORTE!AM57)</f>
        <v>ZOX</v>
      </c>
      <c r="M50" s="86">
        <f>IF(SP_NORTE!AP57="","*",SP_NORTE!AP57)</f>
        <v>157.69999999999999</v>
      </c>
      <c r="N50" s="86" t="str">
        <f>IF(SP_NORTE!AM57="","*",SP_NORTE!AM57)</f>
        <v>ZOX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1134</v>
      </c>
      <c r="C2" s="124" t="s">
        <v>755</v>
      </c>
      <c r="D2" s="79" t="s">
        <v>757</v>
      </c>
      <c r="E2" s="79" t="s">
        <v>1135</v>
      </c>
      <c r="F2" s="102" t="s">
        <v>1136</v>
      </c>
      <c r="G2" s="79" t="s">
        <v>1137</v>
      </c>
      <c r="H2" s="79" t="s">
        <v>1138</v>
      </c>
      <c r="I2" s="79" t="s">
        <v>1139</v>
      </c>
      <c r="J2" s="79" t="s">
        <v>1140</v>
      </c>
      <c r="K2" s="81" t="s">
        <v>1141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>
        <f>IF(SP_NORTE!B49="","*",SP_NORTE!B49)</f>
        <v>46085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IF(SP_NORTE!Y50="","*",SP_NORTE!Y50)</f>
        <v>*</v>
      </c>
      <c r="C39" s="98">
        <f>IF(SP_NORTE!B50="","*",SP_NORTE!B50)</f>
        <v>46085</v>
      </c>
      <c r="D39" s="97" t="str">
        <f>IF(SP_NORTE!D50="","*",SP_NORTE!D50)</f>
        <v>V97</v>
      </c>
      <c r="E39" s="97" t="str">
        <f>IF(SP_NORTE!H50="","*",SP_NORTE!H50)</f>
        <v>ZFN</v>
      </c>
      <c r="F39" s="103" t="str">
        <f>IF(SP_NORTE!M50="","*",SP_NORTE!M50)</f>
        <v>ZFN-ZVP</v>
      </c>
      <c r="G39" s="98" t="str">
        <f>IF(SP_NORTE!I50="","*",SP_NORTE!I50)</f>
        <v>ZVP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>
        <f>IF(SP_NORTE!B51="","*",SP_NORTE!B51)</f>
        <v>46085</v>
      </c>
      <c r="D40" s="97" t="str">
        <f>IF(SP_NORTE!D51="","*",SP_NORTE!D51)</f>
        <v>JOSUEL (TP-697)</v>
      </c>
      <c r="E40" s="97" t="str">
        <f>IF(SP_NORTE!H51="","*",SP_NORTE!H51)</f>
        <v>-</v>
      </c>
      <c r="F40" s="103" t="str">
        <f>IF(SP_NORTE!M51="","*",SP_NORTE!M51)</f>
        <v>ZVP-ZGI</v>
      </c>
      <c r="G40" s="98" t="str">
        <f>IF(SP_NORTE!I51="","*",SP_NORTE!I51)</f>
        <v>-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>
        <f>IF(SP_NORTE!B57="","*",SP_NORTE!B57)</f>
        <v>46085</v>
      </c>
      <c r="D46" s="97" t="str">
        <f>IF(SP_NORTE!D57="","*",SP_NORTE!D57)</f>
        <v>CARLOS (TP-722)</v>
      </c>
      <c r="E46" s="97" t="str">
        <f>IF(SP_NORTE!H57="","*",SP_NORTE!H57)</f>
        <v>-</v>
      </c>
      <c r="F46" s="103" t="str">
        <f>IF(SP_NORTE!M57="","*",SP_NORTE!M57)</f>
        <v>ZOX</v>
      </c>
      <c r="G46" s="98" t="str">
        <f>IF(SP_NORTE!I57="","*",SP_NORTE!I57)</f>
        <v>-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2026-03-03T15:47:06Z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