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698" documentId="8_{B6337239-1A00-434D-AAD0-422EA1FEB5AE}" xr6:coauthVersionLast="47" xr6:coauthVersionMax="47" xr10:uidLastSave="{FE99F3F4-A133-415B-81FE-A69A7770C6E4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L159" i="16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<sst xmlns="http://schemas.openxmlformats.org/spreadsheetml/2006/main" count="5338" uniqueCount="1515">
  <si>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</si>
  <si>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</si>
  <si>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</si>
  <si>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</si>
  <si>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</si>
  <si>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</si>
  <si>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</si>
  <si>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</si>
  <si>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</si>
  <si>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</si>
  <si>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</si>
  <si>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</si>
  <si>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</si>
  <si>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</si>
  <si>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</si>
  <si>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</si>
  <si>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</si>
  <si>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</si>
  <si>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</si>
  <si>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</si>
  <si>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</si>
  <si>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</si>
  <si>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</si>
  <si>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</si>
  <si>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</si>
  <si>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</si>
  <si>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</si>
  <si>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</si>
  <si>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</si>
  <si>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</si>
  <si>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</si>
  <si>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</si>
  <si>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</si>
  <si>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</si>
  <si>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</si>
  <si>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</si>
  <si>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</si>
  <si>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</si>
  <si>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</si>
  <si>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</si>
  <si>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</si>
  <si>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</si>
  <si>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</si>
  <si>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</si>
  <si>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</si>
  <si>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</si>
  <si>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</si>
  <si>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</si>
  <si>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</si>
  <si>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</si>
  <si>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</si>
  <si>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</si>
  <si>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</si>
  <si>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</si>
  <si>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</si>
  <si>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</si>
  <si>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</si>
  <si>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</si>
  <si>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</si>
  <si>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</si>
  <si>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</si>
  <si>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</si>
  <si>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</si>
  <si>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</si>
  <si>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</si>
  <si>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</si>
  <si>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</si>
  <si>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</si>
  <si>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</si>
  <si>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</si>
  <si>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</si>
  <si>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</si>
  <si>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</si>
  <si>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</si>
  <si>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</si>
  <si>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</si>
  <si>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</si>
  <si>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</si>
  <si>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</si>
  <si>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</si>
  <si>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</si>
  <si>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</si>
  <si>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</si>
  <si>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</si>
  <si>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</si>
  <si>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</si>
  <si>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</si>
  <si>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</si>
  <si>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</si>
  <si>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</si>
  <si>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</si>
  <si>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</si>
  <si>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</si>
  <si>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</si>
  <si>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</si>
  <si>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</si>
  <si>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</si>
  <si>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</si>
  <si>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</si>
  <si>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</si>
  <si>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</si>
  <si>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</si>
  <si>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</si>
  <si>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</si>
  <si>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</si>
  <si>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</si>
  <si>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</si>
  <si>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</si>
  <si>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</si>
  <si>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</si>
  <si>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</si>
  <si>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</si>
  <si>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</si>
  <si>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</si>
  <si>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</si>
  <si>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</si>
  <si>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</si>
  <si>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</si>
  <si>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</si>
  <si>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</si>
  <si>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</si>
  <si>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</si>
  <si>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</si>
  <si>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</si>
  <si>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</si>
  <si>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</si>
  <si>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</si>
  <si>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</si>
  <si>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</si>
  <si>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</si>
  <si>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</si>
  <si>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</si>
  <si>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</si>
  <si>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</si>
  <si>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</si>
  <si>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</si>
  <si>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</si>
  <si>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</si>
  <si>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</si>
  <si>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</si>
  <si>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</si>
  <si>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</si>
  <si>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</si>
  <si>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</si>
  <si>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</si>
  <si>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</si>
  <si>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</si>
  <si>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</si>
  <si>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</si>
  <si>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</si>
  <si>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</si>
  <si>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</si>
  <si>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</si>
  <si>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</si>
  <si>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</si>
  <si>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</si>
  <si>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</si>
  <si>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</si>
  <si>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</si>
  <si>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</si>
  <si>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</si>
  <si>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</si>
  <si>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</si>
  <si>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</si>
  <si>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</si>
  <si>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</si>
  <si>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</si>
  <si>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</si>
  <si>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</si>
  <si>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</si>
  <si>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</si>
  <si>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</si>
  <si>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</si>
  <si>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</si>
  <si>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</si>
  <si>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</si>
  <si>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</si>
  <si>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</si>
  <si>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</si>
  <si>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</si>
  <si>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</si>
  <si>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</si>
  <si>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</si>
  <si>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</si>
  <si>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</si>
  <si>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</si>
  <si>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</si>
  <si>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</si>
  <si>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</si>
  <si>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</si>
  <si>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</si>
  <si>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</si>
  <si>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</si>
  <si>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</si>
  <si>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</si>
  <si>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</si>
  <si>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</si>
  <si>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</si>
  <si>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</si>
  <si>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</si>
  <si>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</si>
  <si>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</si>
  <si>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</si>
  <si>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</si>
  <si>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</si>
  <si>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</si>
  <si>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</si>
  <si>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</si>
  <si>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</si>
  <si>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</si>
  <si>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</si>
  <si>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</si>
  <si>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</si>
  <si>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</si>
  <si>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</si>
  <si>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</si>
  <si>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</si>
  <si>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</si>
  <si>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</si>
  <si>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</si>
  <si>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</si>
  <si>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</si>
  <si>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</si>
  <si>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</si>
  <si>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</si>
  <si>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</si>
  <si>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</si>
  <si>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</si>
  <si>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</si>
  <si>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</si>
  <si>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</si>
  <si>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</si>
  <si>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</si>
  <si>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</si>
  <si>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</si>
  <si>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</si>
  <si>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</si>
  <si>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</si>
  <si>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</si>
  <si>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</si>
  <si>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</si>
  <si>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</si>
  <si>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</si>
  <si>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</si>
  <si>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</si>
  <si>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</si>
  <si>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</si>
  <si>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</si>
  <si>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</si>
  <si>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</si>
  <si>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</si>
  <si>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</si>
  <si>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</si>
  <si>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</si>
  <si>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</si>
  <si>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</si>
  <si>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</si>
  <si>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</si>
  <si>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</si>
  <si>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</si>
  <si>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</si>
  <si>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</si>
  <si>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</si>
  <si>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</si>
  <si>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</si>
  <si>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</si>
  <si>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</si>
  <si>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</si>
  <si>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</si>
  <si>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</si>
  <si>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</si>
  <si>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</si>
  <si>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</si>
  <si>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</si>
  <si>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</si>
  <si>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</si>
  <si>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</si>
  <si>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</si>
  <si>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</si>
  <si>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</si>
  <si>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</si>
  <si>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</si>
  <si>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</si>
  <si>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</si>
  <si>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</si>
  <si>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</si>
  <si>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</si>
  <si>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</si>
  <si>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</si>
  <si>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</si>
  <si>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</si>
  <si>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</si>
  <si>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</si>
  <si>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</si>
  <si>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</si>
  <si>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</si>
  <si>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</si>
  <si>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</si>
  <si>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</si>
  <si>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</si>
  <si>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</si>
  <si>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</si>
  <si>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</si>
  <si>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</si>
  <si>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</si>
  <si>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</si>
  <si>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</si>
  <si>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</si>
  <si>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</si>
  <si>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</si>
  <si>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</si>
  <si>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</si>
  <si>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</si>
  <si>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</si>
  <si>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</si>
  <si>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</si>
  <si>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</si>
  <si>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</si>
  <si>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</si>
  <si>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</si>
  <si>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</si>
  <si>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</si>
  <si>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</si>
  <si>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</si>
  <si>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</si>
  <si>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</si>
  <si>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</si>
  <si>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</si>
  <si>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</si>
  <si>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</si>
  <si>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</si>
  <si>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</si>
  <si>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</si>
  <si>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</si>
  <si>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</si>
  <si>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</si>
  <si>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</si>
  <si>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</si>
  <si>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</si>
  <si>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</si>
  <si>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</si>
  <si>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</si>
  <si>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</si>
  <si>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</si>
  <si>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</si>
  <si>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</si>
  <si>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</si>
  <si>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</si>
  <si>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</si>
  <si>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</si>
  <si>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</si>
  <si>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</si>
  <si>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</si>
  <si>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</si>
  <si>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</si>
  <si>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</si>
  <si>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</si>
  <si>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</si>
  <si>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</si>
  <si>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</si>
  <si>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</si>
  <si>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</si>
  <si>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</si>
  <si>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</si>
  <si>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</si>
  <si>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</si>
  <si>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</si>
  <si>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</si>
  <si>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</si>
  <si>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</si>
  <si>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</si>
  <si>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</si>
  <si>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</si>
  <si>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</si>
  <si>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</si>
  <si>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</si>
  <si>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</si>
  <si>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</si>
  <si>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</si>
  <si>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</si>
  <si>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</si>
  <si>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</si>
  <si>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</si>
  <si>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</si>
  <si>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</si>
  <si>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</si>
  <si>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</si>
  <si>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</si>
  <si>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</si>
  <si>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</si>
  <si>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</si>
  <si>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</si>
  <si>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</si>
  <si>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</si>
  <si>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</si>
  <si>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</si>
  <si>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</si>
  <si>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</si>
  <si>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</si>
  <si>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</si>
  <si>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</si>
  <si>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</si>
  <si>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</si>
  <si>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</si>
  <si>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</si>
  <si>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</si>
  <si>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</si>
  <si>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</si>
  <si>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</si>
  <si>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</si>
  <si>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</si>
  <si>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</si>
  <si>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</si>
  <si>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</si>
  <si>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</si>
  <si>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</si>
  <si>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</si>
  <si>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</si>
  <si>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</si>
  <si>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</si>
  <si>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</si>
  <si>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</si>
  <si>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</si>
  <si>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</si>
  <si>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</si>
  <si>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</si>
  <si>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</si>
  <si>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</si>
  <si>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</si>
  <si>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</si>
  <si>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</si>
  <si>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</si>
  <si>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</si>
  <si>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</si>
  <si>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</si>
  <si>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</si>
  <si>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</si>
  <si>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</si>
  <si>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</si>
  <si>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</si>
  <si>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</si>
  <si>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</si>
  <si>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</si>
  <si>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</si>
  <si>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</si>
  <si>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</si>
  <si>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</si>
  <si>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</si>
  <si>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</si>
  <si>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</si>
  <si>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</si>
  <si>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</si>
  <si>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</si>
  <si>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</si>
  <si>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</si>
  <si>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</si>
  <si>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</si>
  <si>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</si>
  <si>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</si>
  <si>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</si>
  <si>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</si>
  <si>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</si>
  <si>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</si>
  <si>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</si>
  <si>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</si>
  <si>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</si>
  <si>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</si>
  <si>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</si>
  <si>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</si>
  <si>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</si>
  <si>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</si>
  <si>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</si>
  <si>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</si>
  <si>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</si>
  <si>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</si>
  <si>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</si>
  <si>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</si>
  <si>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</si>
  <si>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</si>
  <si>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</si>
  <si>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</si>
  <si>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</si>
  <si>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</si>
  <si>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</si>
  <si>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</si>
  <si>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</si>
  <si>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</si>
  <si>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</si>
  <si>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</si>
  <si>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</si>
  <si>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</si>
  <si>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</si>
  <si>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</si>
  <si>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</si>
  <si>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</si>
  <si>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</si>
  <si>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</si>
  <si>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</si>
  <si>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</si>
  <si>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</si>
  <si>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</si>
  <si>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</si>
  <si>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</si>
  <si>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</si>
  <si>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</si>
  <si>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</si>
  <si>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</si>
  <si>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</si>
  <si>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</si>
  <si>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</si>
  <si>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</si>
  <si>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</si>
  <si>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</si>
  <si>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</si>
  <si>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</si>
  <si>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</si>
  <si>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</si>
  <si>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</si>
  <si>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</si>
  <si>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</si>
  <si>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</si>
  <si>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</si>
  <si>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</si>
  <si>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</si>
  <si>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</si>
  <si>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</si>
  <si>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</si>
  <si>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</si>
  <si>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</si>
  <si>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</si>
  <si>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</si>
  <si>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</si>
  <si>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</si>
  <si>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</si>
  <si>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</si>
  <si>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</si>
  <si>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</si>
  <si>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</si>
  <si>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</si>
  <si>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</si>
  <si>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</si>
  <si>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</si>
  <si>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</si>
  <si>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</si>
  <si>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</si>
  <si>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</si>
  <si>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</si>
  <si>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</si>
  <si>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</si>
  <si>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</si>
  <si>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</si>
  <si>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</si>
  <si>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</si>
  <si>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</si>
  <si>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</si>
  <si>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</si>
  <si>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</si>
  <si>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</si>
  <si>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</si>
  <si>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</si>
  <si>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</si>
  <si>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</si>
  <si>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</si>
  <si>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</si>
  <si>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</si>
  <si>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</si>
  <si>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</si>
  <si>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</si>
  <si>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</si>
  <si>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</si>
  <si>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</si>
  <si>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</si>
  <si>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</si>
  <si>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</si>
  <si>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</si>
  <si>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</si>
  <si>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</si>
  <si>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</si>
  <si>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</si>
  <si>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</si>
  <si>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</si>
  <si>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</si>
  <si>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</si>
  <si>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</si>
  <si>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</si>
  <si>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</si>
  <si>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</si>
  <si>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</si>
  <si>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</si>
  <si>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</si>
  <si>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</si>
  <si>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</si>
  <si>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</si>
  <si>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</si>
  <si>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</si>
  <si>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</si>
  <si>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</si>
  <si>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</si>
  <si>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</si>
  <si>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</si>
  <si>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</si>
  <si>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</si>
  <si>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</si>
  <si>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</si>
  <si>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</si>
  <si>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</si>
  <si>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</si>
  <si>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</si>
  <si>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</si>
  <si>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</si>
  <si>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</si>
  <si>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</si>
  <si>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</si>
  <si>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</si>
  <si>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</si>
  <si>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</si>
  <si>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</si>
  <si>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</si>
  <si>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</si>
  <si>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</si>
  <si>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</si>
  <si>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</si>
  <si>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</si>
  <si>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</si>
  <si>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</si>
  <si>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</si>
  <si>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</si>
  <si>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</si>
  <si>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</si>
  <si>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</si>
  <si>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</si>
  <si>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</si>
  <si>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</si>
  <si>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</si>
  <si>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</si>
  <si>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</si>
  <si>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</si>
  <si>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</si>
  <si>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</si>
  <si>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</si>
  <si>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</si>
  <si>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</si>
  <si>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</si>
  <si>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</si>
  <si>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</si>
  <si>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</si>
  <si>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</si>
  <si>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</si>
  <si>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</si>
  <si>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</si>
  <si>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</si>
  <si>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</si>
  <si>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</si>
  <si>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</si>
  <si>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</si>
  <si>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</si>
  <si>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</si>
  <si>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</si>
  <si>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</si>
  <si>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</si>
  <si>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</si>
  <si>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</si>
  <si>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</si>
  <si>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</si>
  <si>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</si>
  <si>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</si>
  <si>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</si>
  <si>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</si>
  <si>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</si>
  <si>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</si>
  <si>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</si>
  <si>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</si>
  <si>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</si>
  <si>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</si>
  <si>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</si>
  <si>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</si>
  <si>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</si>
  <si>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</si>
  <si>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</si>
  <si>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</si>
  <si>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</si>
  <si>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</si>
  <si>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</si>
  <si>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</si>
  <si>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</si>
  <si>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</si>
  <si>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</si>
  <si>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</si>
  <si>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</si>
  <si>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</si>
  <si>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</si>
  <si>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</si>
  <si>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</si>
  <si>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</si>
  <si>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</si>
  <si>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</si>
  <si>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</si>
  <si>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</si>
  <si>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</si>
  <si>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</si>
  <si>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</si>
  <si>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</si>
  <si>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</si>
  <si>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</si>
  <si>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</si>
  <si>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</si>
  <si>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</si>
  <si>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</si>
  <si>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</si>
  <si>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</si>
  <si>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</si>
  <si>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</si>
  <si>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</si>
  <si>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</si>
  <si>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</si>
  <si>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</si>
  <si>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</si>
  <si>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</si>
  <si>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</si>
  <si>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</si>
  <si>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</si>
  <si>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</si>
  <si>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</si>
  <si>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</si>
  <si>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</si>
  <si>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</si>
  <si>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</si>
  <si>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</si>
  <si>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</si>
  <si>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</si>
  <si>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</si>
  <si>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</si>
  <si>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</si>
  <si>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</si>
  <si>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</si>
  <si>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</si>
  <si>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</si>
  <si>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</si>
  <si>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</si>
  <si>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</si>
  <si>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</si>
  <si>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</si>
  <si>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</si>
  <si>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</si>
  <si>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</si>
  <si>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</si>
  <si>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</si>
  <si>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</si>
  <si>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</si>
  <si>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</si>
  <si>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</si>
  <si>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</si>
  <si>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</si>
  <si>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</si>
  <si>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</si>
  <si>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</si>
  <si>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</si>
  <si>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</si>
  <si>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</si>
  <si>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</si>
  <si>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</si>
  <si>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</si>
  <si>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</si>
  <si>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</si>
  <si>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</si>
  <si>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</si>
  <si>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</si>
  <si>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</si>
  <si>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</si>
  <si>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</si>
  <si>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</si>
  <si>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</si>
  <si>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</si>
  <si>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</si>
  <si>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</si>
  <si>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</si>
  <si>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</si>
  <si>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</si>
  <si>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</si>
  <si>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</si>
  <si>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</si>
  <si>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</si>
  <si>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</si>
  <si>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</si>
  <si>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</si>
  <si>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</si>
  <si>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</si>
  <si>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</si>
  <si>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</si>
  <si>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</si>
  <si>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</si>
  <si>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</si>
  <si>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</si>
  <si>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</si>
  <si>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</si>
  <si>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</si>
  <si>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</si>
  <si>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</si>
  <si>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</si>
  <si>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</si>
  <si>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</si>
  <si>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</si>
  <si>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</si>
  <si>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</si>
  <si>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</si>
  <si>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</si>
  <si>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</si>
  <si>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</si>
  <si>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</si>
  <si>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</si>
  <si>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</si>
  <si>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</si>
  <si>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</si>
  <si>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</si>
  <si>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</si>
  <si>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</si>
  <si>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</si>
  <si>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</si>
  <si>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</si>
  <si>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</si>
  <si>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</si>
  <si>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</si>
  <si>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</si>
  <si>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</si>
  <si>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</si>
  <si>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</si>
  <si>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</si>
  <si>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</si>
  <si>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</si>
  <si>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</si>
  <si>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</si>
  <si>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</si>
  <si>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</si>
  <si>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</si>
  <si>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</si>
  <si>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</si>
  <si>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</si>
  <si>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</si>
  <si>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</si>
  <si>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</si>
  <si>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</si>
  <si>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</si>
  <si>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</si>
  <si>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</si>
  <si>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</si>
  <si>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</si>
  <si>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</si>
  <si>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</si>
  <si>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</si>
  <si>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</si>
  <si>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</si>
  <si>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</si>
  <si>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</si>
  <si>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</si>
  <si>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</si>
  <si>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</si>
  <si>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</si>
  <si>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</si>
  <si>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</si>
  <si>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</si>
  <si>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</si>
  <si>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</si>
  <si>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</si>
  <si>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</si>
  <si>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</si>
  <si>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</si>
  <si>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</si>
  <si>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</si>
  <si>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</si>
  <si>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</si>
  <si>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</si>
  <si>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</si>
  <si>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</si>
  <si>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</si>
  <si>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</si>
  <si>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</si>
  <si>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</si>
  <si>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</si>
  <si>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</si>
  <si>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</si>
  <si>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</si>
  <si>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</si>
  <si>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</si>
  <si>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</si>
  <si>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</si>
  <si>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</si>
  <si>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</si>
  <si>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</si>
  <si>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</si>
  <si>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</si>
  <si>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</si>
  <si>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</si>
  <si>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</si>
  <si>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</si>
  <si>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</si>
  <si>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</si>
  <si>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</si>
  <si>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</si>
  <si>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</si>
  <si>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</si>
  <si>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</si>
  <si>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</si>
  <si>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</si>
  <si>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</si>
  <si>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</si>
  <si>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</si>
  <si>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</si>
  <si>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</si>
  <si>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</si>
  <si>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</si>
  <si>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</si>
  <si>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</si>
  <si>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</si>
  <si>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</si>
  <si>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</si>
  <si>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</si>
  <si>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</si>
  <si>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</si>
  <si>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</si>
  <si>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</si>
  <si>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</si>
  <si>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</si>
  <si>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</si>
  <si>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</si>
  <si>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</si>
  <si>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</si>
  <si>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</si>
  <si>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</si>
  <si>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</si>
  <si>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</si>
  <si>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</si>
  <si>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</si>
  <si>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</si>
  <si>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</si>
  <si>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</si>
  <si>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</si>
  <si>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</si>
  <si>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</si>
  <si>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</si>
  <si>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</si>
  <si>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</si>
  <si>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</si>
  <si>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</si>
  <si>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</si>
  <si>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</si>
  <si>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</si>
  <si>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</si>
  <si>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</si>
  <si>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</si>
  <si>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</si>
  <si>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</si>
  <si>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</si>
  <si>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</si>
  <si>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</si>
  <si>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</si>
  <si>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</si>
  <si>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</si>
  <si>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</si>
  <si>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</si>
  <si>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</si>
  <si>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</si>
  <si>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</si>
  <si>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</si>
  <si>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</si>
  <si>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</si>
  <si>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</si>
  <si>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</si>
  <si>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</si>
  <si>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</si>
  <si>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</si>
  <si>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</si>
  <si>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</si>
  <si>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</si>
  <si>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</si>
  <si>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</si>
  <si>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</si>
  <si>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</si>
  <si>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</si>
  <si>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</si>
  <si>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</si>
  <si>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</si>
  <si>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</si>
  <si>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</si>
  <si>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</si>
  <si>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</si>
  <si>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</si>
  <si>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</si>
  <si>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</si>
  <si>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</si>
  <si>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</si>
  <si>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</si>
  <si>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</si>
  <si>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</si>
  <si>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</si>
  <si>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</si>
  <si>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</si>
  <si>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</si>
  <si>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</si>
  <si>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</si>
  <si>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</si>
  <si>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</si>
  <si>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</si>
  <si>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</si>
  <si>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</si>
  <si>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</si>
  <si>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</si>
  <si>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</si>
  <si>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</si>
  <si>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</si>
  <si>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</si>
  <si>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</si>
  <si>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</si>
  <si>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</si>
  <si>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</si>
  <si>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</si>
  <si>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</si>
  <si>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</si>
  <si>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</si>
  <si>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</si>
  <si>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</si>
  <si>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</si>
  <si>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</si>
  <si>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</si>
  <si>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</si>
  <si>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</si>
  <si>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</si>
  <si>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</si>
  <si>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</si>
  <si>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</si>
  <si>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</si>
  <si>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</si>
  <si>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</si>
  <si>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</si>
  <si>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</si>
  <si>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</si>
  <si>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</si>
  <si>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</si>
  <si>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</si>
  <si>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</si>
  <si>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</si>
  <si>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</si>
  <si>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</si>
  <si>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</si>
  <si>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</si>
  <si>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</si>
  <si>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</si>
  <si>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</si>
  <si>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</si>
  <si>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</si>
  <si>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</si>
  <si>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</si>
  <si>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</si>
  <si>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</si>
  <si>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</si>
  <si>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</si>
  <si>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</si>
  <si>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</si>
  <si>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</si>
  <si>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</si>
  <si>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</si>
  <si>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</si>
  <si>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</si>
  <si>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</si>
  <si>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</si>
  <si>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</si>
  <si>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</si>
  <si>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</si>
  <si>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</si>
  <si>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</si>
  <si>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</si>
  <si>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</si>
  <si>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</si>
  <si>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</si>
  <si>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</si>
  <si>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</si>
  <si>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</si>
  <si>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</si>
  <si>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</si>
  <si>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</si>
  <si>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</si>
  <si>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</si>
  <si>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</si>
  <si>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</si>
  <si>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</si>
  <si>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</si>
  <si>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</si>
  <si>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</si>
  <si>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</si>
  <si>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</si>
  <si>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</si>
  <si>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</si>
  <si>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</si>
  <si>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</si>
  <si>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</si>
  <si>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</si>
  <si>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</si>
  <si>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</si>
  <si>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</si>
  <si>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</si>
  <si>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</si>
  <si>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</si>
  <si>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</si>
  <si>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</si>
  <si>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</si>
  <si>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</si>
  <si>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</si>
  <si>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</si>
  <si>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</si>
  <si>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</si>
  <si>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</si>
  <si>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</si>
  <si>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</si>
  <si>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</si>
  <si>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</si>
  <si>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</si>
  <si>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</si>
  <si>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</si>
  <si>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</si>
  <si>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</si>
  <si>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</si>
  <si>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</si>
  <si>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</si>
  <si>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</si>
  <si>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</si>
  <si>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</si>
  <si>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</si>
  <si>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</si>
  <si>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</si>
  <si>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</si>
  <si>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</si>
  <si>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</si>
  <si>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</si>
  <si>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</si>
  <si>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</si>
  <si>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</si>
  <si>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</si>
  <si>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</si>
  <si>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</si>
  <si>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</si>
  <si>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</si>
  <si>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</si>
  <si>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</si>
  <si>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</si>
  <si>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</si>
  <si>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</si>
  <si>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</si>
  <si>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</si>
  <si>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</si>
  <si>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</si>
  <si>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</si>
  <si>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</si>
  <si>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</si>
  <si>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</si>
  <si>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</si>
  <si>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</si>
  <si>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</si>
  <si>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</si>
  <si>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</si>
  <si>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</si>
  <si>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</si>
  <si>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</si>
  <si>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</si>
  <si>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</si>
  <si>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</si>
  <si>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</si>
  <si>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</si>
  <si>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</si>
  <si>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</si>
  <si>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</si>
  <si>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</si>
  <si>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</si>
  <si>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</si>
  <si>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</si>
  <si>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</si>
  <si>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</si>
  <si>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</si>
  <si>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</si>
  <si>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</si>
  <si>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</si>
  <si>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</si>
  <si>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</si>
  <si>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</si>
  <si>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</si>
  <si>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</si>
  <si>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</si>
  <si>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</si>
  <si>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</si>
  <si>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</si>
  <si>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</si>
  <si>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</si>
  <si>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</si>
  <si>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</si>
  <si>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</si>
  <si>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</si>
  <si>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</si>
  <si>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</si>
  <si>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</si>
  <si>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</si>
  <si>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</si>
  <si>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</si>
  <si>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</si>
  <si>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</si>
  <si>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</si>
  <si>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</si>
  <si>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</si>
  <si>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</si>
  <si>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</si>
  <si>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</si>
  <si>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</si>
  <si>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</si>
  <si>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</si>
  <si>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</si>
  <si>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</si>
  <si>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</si>
  <si>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</si>
  <si>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</si>
  <si>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</si>
  <si>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</si>
  <si>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</si>
  <si>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</si>
  <si>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</si>
  <si>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</si>
  <si>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</si>
  <si>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</si>
  <si>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</si>
  <si>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</si>
  <si>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</si>
  <si>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</si>
  <si>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</si>
  <si>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</si>
  <si>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</si>
  <si>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</si>
  <si>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</si>
  <si>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</si>
  <si>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</si>
  <si>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</si>
  <si>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</si>
  <si>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</si>
  <si>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</si>
  <si>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</si>
  <si>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</si>
  <si>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</si>
  <si>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</si>
  <si>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</si>
  <si>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</si>
  <si>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</si>
  <si>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</si>
  <si>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</si>
  <si>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</si>
  <si>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</si>
  <si>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</si>
  <si>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</si>
  <si>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</si>
  <si>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</si>
  <si>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</si>
  <si>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</si>
  <si>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</si>
  <si>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</si>
  <si>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</si>
  <si>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</si>
  <si>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</si>
  <si>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</si>
  <si>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</si>
  <si>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</si>
  <si>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</si>
  <si>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</si>
  <si>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</si>
  <si>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</si>
  <si>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</si>
  <si>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</si>
  <si>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</si>
  <si>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</si>
  <si>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</si>
  <si>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</si>
  <si>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</si>
  <si>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</si>
  <si>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</si>
  <si>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</si>
  <si>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</si>
  <si>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</si>
  <si>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</si>
  <si>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</si>
  <si>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</si>
  <si>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</si>
  <si>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</si>
  <si>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</si>
  <si>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</si>
  <si>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</si>
  <si>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</si>
  <si>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</si>
  <si>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</si>
  <si>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</si>
  <si>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</si>
  <si>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</si>
  <si>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</si>
  <si>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</si>
  <si>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</si>
  <si>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</si>
  <si>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</si>
  <si>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</si>
  <si>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</si>
  <si>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</si>
  <si>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</si>
  <si>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</si>
  <si>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</si>
  <si>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</si>
  <si>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</si>
  <si>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</si>
  <si>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</si>
  <si>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</si>
  <si>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</si>
  <si>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</si>
  <si>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</si>
  <si>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</si>
  <si>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</si>
  <si>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</si>
  <si>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</si>
  <si>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</si>
  <si>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</si>
  <si>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</si>
  <si>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</si>
  <si>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</si>
  <si>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</si>
  <si>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</si>
  <si>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</si>
  <si>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</si>
  <si>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</si>
  <si>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</si>
  <si>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</si>
  <si>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</si>
  <si>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</si>
  <si>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</si>
  <si>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</si>
  <si>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</si>
  <si>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</si>
  <si>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</si>
  <si>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</si>
  <si>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</si>
  <si>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</si>
  <si>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</si>
  <si>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</si>
  <si>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</si>
  <si>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</si>
  <si>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</si>
  <si>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</si>
  <si>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</si>
  <si>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</si>
  <si>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</si>
  <si>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</si>
  <si>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</si>
  <si>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</si>
  <si>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</si>
  <si>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</si>
  <si>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</si>
  <si>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</si>
  <si>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</si>
  <si>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</si>
  <si>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</si>
  <si>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</si>
  <si>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</si>
  <si>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</si>
  <si>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</si>
  <si>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</si>
  <si>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</si>
  <si>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</si>
  <si>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</si>
  <si>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</si>
  <si>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</si>
  <si>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</si>
  <si>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</si>
  <si>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</si>
  <si>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</si>
  <si>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</si>
  <si>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</si>
  <si>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</si>
  <si>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</si>
  <si>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</si>
  <si>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</si>
  <si>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</si>
  <si>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</si>
  <si>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</si>
  <si>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</si>
  <si>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</si>
  <si>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</si>
  <si>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</si>
  <si>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</si>
  <si>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</si>
  <si>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</si>
  <si>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</si>
  <si>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</si>
  <si>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</si>
  <si>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</si>
  <si>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</si>
  <si>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</si>
  <si>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</si>
  <si>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</si>
  <si>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</si>
  <si>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</si>
  <si>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</si>
  <si>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</si>
  <si>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</si>
  <si>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</si>
  <si>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</si>
  <si>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</si>
  <si>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</si>
  <si>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</si>
  <si>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</si>
  <si>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</si>
  <si>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</si>
  <si>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</si>
  <si>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</si>
  <si>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</si>
  <si>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</si>
  <si>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</si>
  <si>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</si>
  <si>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</si>
  <si>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</si>
  <si>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</si>
  <si>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</si>
  <si>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</si>
  <si>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</si>
  <si>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</si>
  <si>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</si>
  <si>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</si>
  <si>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</si>
  <si>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</si>
  <si>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</si>
  <si>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</si>
  <si>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</si>
  <si>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</si>
  <si>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</si>
  <si>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</si>
  <si>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</si>
  <si>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</si>
  <si>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</si>
  <si>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</si>
  <si>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</si>
  <si>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</si>
  <si>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</si>
  <si>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</si>
  <si>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</si>
  <si>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</si>
  <si>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</si>
  <si>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</si>
  <si>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</si>
  <si>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</si>
  <si>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</si>
  <si>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</si>
  <si>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</si>
  <si>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</si>
  <si>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</si>
  <si>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</si>
  <si>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</si>
  <si>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</si>
  <si>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</si>
  <si>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</si>
  <si>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</si>
  <si>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</si>
  <si>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</si>
  <si>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</si>
  <si>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>2 (Maicon + Elder)</t>
  </si>
  <si>
    <t>POU-PGO</t>
  </si>
  <si>
    <t>POUPGO</t>
  </si>
  <si>
    <t>Esmerilhamento de POU a PGO considerar 40 min para troca de rebolo, VMA13kmh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</si>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</sst>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W1" activePane="topRight" state="frozen"/>
      <selection pane="topRight" activeCell="BK113" sqref="BK11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1</v>
      </c>
      <c r="BI112" s="14"/>
      <c r="BJ112" s="14" t="s">
        <v>1450</v>
      </c>
      <c r="BK112" s="14" t="s">
        <v>1451</v>
      </c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 t="s">
        <v>1453</v>
      </c>
      <c r="BK114" s="14" t="s">
        <v>1453</v>
      </c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1454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1455</v>
      </c>
      <c r="X125" s="152" t="s">
        <v>378</v>
      </c>
      <c r="Y125" s="129" t="s">
        <v>381</v>
      </c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1456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1457</v>
      </c>
      <c r="N126" s="149" t="s">
        <v>1458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 t="s">
        <v>381</v>
      </c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 t="s">
        <v>381</v>
      </c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 t="s">
        <v>381</v>
      </c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 t="s">
        <v>381</v>
      </c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2496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1459</v>
      </c>
      <c r="X133" s="152" t="s">
        <v>373</v>
      </c>
      <c r="Y133" s="129" t="s">
        <v>372</v>
      </c>
      <c r="Z133" s="129"/>
      <c r="AA133" s="71" t="s">
        <v>1460</v>
      </c>
      <c r="AB133" s="59" t="s">
        <v>370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 t="s">
        <v>381</v>
      </c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>E1446090</v>
      </c>
      <c r="B136" s="133">
        <v>46090</v>
      </c>
      <c r="C136" s="7">
        <f>IF(BS_CONTROLE[[#This Row],[DATA]]="","",WEEKNUM(BS_CONTROLE[[#This Row],[DATA]]))</f>
        <v>11</v>
      </c>
      <c r="D136" s="45" t="s">
        <v>149</v>
      </c>
      <c r="E136" s="185">
        <v>153</v>
      </c>
      <c r="F136" s="134" t="s">
        <v>107</v>
      </c>
      <c r="G136" s="8" t="str">
        <f>IF(D136="","*",VLOOKUP(F136,BS_ATIVIDADE[#All],3,FALSE))</f>
        <v>MECANIZAÇÃO - ESMERILHADORA</v>
      </c>
      <c r="H136" s="135" t="s">
        <v>1107</v>
      </c>
      <c r="I136" s="135" t="s">
        <v>1119</v>
      </c>
      <c r="J136" s="151">
        <v>103</v>
      </c>
      <c r="K136" s="151">
        <v>2152</v>
      </c>
      <c r="L136" s="71" t="s">
        <v>11</v>
      </c>
      <c r="M136" s="149" t="s">
        <v>1461</v>
      </c>
      <c r="N136" s="149" t="s">
        <v>1462</v>
      </c>
      <c r="O136" s="135">
        <v>0.99930555555555556</v>
      </c>
      <c r="P136" s="135">
        <v>4.1666666666666664E-2</v>
      </c>
      <c r="Q136" s="71">
        <v>38000</v>
      </c>
      <c r="R136" s="9" t="str">
        <f>IFERROR(_xlfn.XLOOKUP(F136, BS_ATIVIDADE[ATIVIDADE],BS_ATIVIDADE[UNIDADE] ), "*")</f>
        <v>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199" t="str">
        <f>IFERROR(_xlfn.XLOOKUP(J136, BASE_MAPA!$B$2:$B$408, BASE_MAPA!$G$2:$G$408), "ERRO")</f>
        <v>OURO VERDE - LIGAÇÃO</v>
      </c>
      <c r="V136" s="143" t="s">
        <v>1238</v>
      </c>
      <c r="W136" s="135" t="s">
        <v>1463</v>
      </c>
      <c r="X136" s="152" t="s">
        <v>378</v>
      </c>
      <c r="Y136" s="129" t="s">
        <v>381</v>
      </c>
      <c r="Z136" s="129"/>
      <c r="AA136" s="71">
        <v>1</v>
      </c>
      <c r="AB136" s="59" t="s">
        <v>370</v>
      </c>
      <c r="AC136" s="59"/>
      <c r="AD136" s="135">
        <v>0.95833333333333337</v>
      </c>
      <c r="AE136" s="71">
        <v>6245</v>
      </c>
      <c r="AF136" s="71">
        <v>6246</v>
      </c>
      <c r="AG136" s="71" t="s">
        <v>11</v>
      </c>
      <c r="AH136" s="42"/>
      <c r="AI136" s="119" t="str">
        <f>IF(BS_CONTROLE[[#This Row],[Atividade]]=0, "-", BS_CONTROLE[[#This Row],[Atividade]])</f>
        <v>MECANIZAÇÃO - ESMERILHADORA</v>
      </c>
      <c r="AJ136" s="8" t="str">
        <f>IF(D136="","*",VLOOKUP(AI136,BS_ATIVIDADE[#Data],3,FALSE))</f>
        <v>MECANIZAÇÃO - ESMERILHADORA</v>
      </c>
      <c r="AK136" s="175" t="str">
        <f>IF(BS_CONTROLE[[#This Row],[Local - Partida]]=0, "-", BS_CONTROLE[[#This Row],[Local - Partida]])</f>
        <v>PIT2</v>
      </c>
      <c r="AL136" s="175" t="str">
        <f>IF(BS_CONTROLE[[#This Row],[Local - Encerramento]]=0, "-", BS_CONTROLE[[#This Row],[Local - Encerramento]])</f>
        <v>PGO1</v>
      </c>
      <c r="AM136" s="175" t="str">
        <f>IF(BS_CONTROLE[[#This Row],[Entre - Estações]]=0, "-", BS_CONTROLE[[#This Row],[Entre - Estações]])</f>
        <v>POU-PGO</v>
      </c>
      <c r="AN136" s="175" t="str">
        <f>IF(BS_CONTROLE[[#This Row],[SB]]=0, "-", BS_CONTROLE[[#This Row],[SB]])</f>
        <v>POUPGO</v>
      </c>
      <c r="AO136" s="176">
        <f>IF(BS_CONTROLE[[#This Row],[SUB]]=0, "-", BS_CONTROLE[[#This Row],[SUB]])</f>
        <v>103</v>
      </c>
      <c r="AP136" s="177">
        <f>IF(BS_CONTROLE[[#This Row],[KM - Inicio]]=0, "-", BS_CONTROLE[[#This Row],[KM - Inicio]])</f>
        <v>2152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200" t="str">
        <f>IFERROR(_xlfn.XLOOKUP(AO136, BASE_MAPA!$B$2:$B$408, BASE_MAPA!$G$2:$G$408), "ERRO")</f>
        <v>OURO VERDE - LIGAÇÃO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Produção e Intervalo</v>
      </c>
      <c r="BR136" s="15">
        <f t="shared" si="20"/>
        <v>0</v>
      </c>
      <c r="BS136" s="15">
        <f t="shared" si="21"/>
        <v>0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1464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6" operator="equal">
      <formula>"ERRO"</formula>
    </cfRule>
  </conditionalFormatting>
  <conditionalFormatting sqref="X4 Y1:Z778">
    <cfRule type="cellIs" dxfId="120" priority="18515" operator="equal">
      <formula>"OPORTUNIDADE"</formula>
    </cfRule>
  </conditionalFormatting>
  <conditionalFormatting sqref="AZ6:AZ778">
    <cfRule type="expression" dxfId="119" priority="18510">
      <formula>$BU6=1</formula>
    </cfRule>
  </conditionalFormatting>
  <conditionalFormatting sqref="BQ6:BQ778">
    <cfRule type="cellIs" dxfId="118" priority="18521" operator="equal">
      <formula>"Produção e Intervalo"</formula>
    </cfRule>
    <cfRule type="cellIs" dxfId="117" priority="18522" operator="equal">
      <formula>"Aderente"</formula>
    </cfRule>
    <cfRule type="cellIs" dxfId="116" priority="18523" operator="equal">
      <formula>"Intervalo"</formula>
    </cfRule>
    <cfRule type="cellIs" dxfId="115" priority="18524" operator="equal">
      <formula>"Produção"</formula>
    </cfRule>
    <cfRule type="cellIs" dxfId="114" priority="18525" operator="equal">
      <formula>"ERRO"</formula>
    </cfRule>
  </conditionalFormatting>
  <conditionalFormatting sqref="BR6:BS778">
    <cfRule type="cellIs" dxfId="113" priority="18503" operator="equal">
      <formula>"*"</formula>
    </cfRule>
    <cfRule type="cellIs" dxfId="112" priority="18504" operator="greaterThanOrEqual">
      <formula>1</formula>
    </cfRule>
    <cfRule type="cellIs" dxfId="111" priority="18505" operator="lessThan">
      <formula>1</formula>
    </cfRule>
  </conditionalFormatting>
  <conditionalFormatting sqref="Y6:Z778">
    <cfRule type="cellIs" dxfId="110" priority="18451" operator="equal">
      <formula>"NÃO"</formula>
    </cfRule>
    <cfRule type="cellIs" dxfId="109" priority="18452" operator="equal">
      <formula>"SIM"</formula>
    </cfRule>
  </conditionalFormatting>
  <conditionalFormatting sqref="Y1047841:Y1048576">
    <cfRule type="cellIs" dxfId="108" priority="18332" operator="equal">
      <formula>"OPORTUNIDADE"</formula>
    </cfRule>
  </conditionalFormatting>
  <conditionalFormatting sqref="Y1047841:Y1048576">
    <cfRule type="cellIs" dxfId="107" priority="18330" operator="equal">
      <formula>"NÃO"</formula>
    </cfRule>
    <cfRule type="cellIs" dxfId="106" priority="18331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 BK115:BK778">
    <cfRule type="iconSet" priority="23064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84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8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10">
      <iconSet showValue="0">
        <cfvo type="percent" val="0"/>
        <cfvo type="num" val="1"/>
        <cfvo type="num" val="1" gte="0"/>
      </iconSet>
    </cfRule>
    <cfRule type="iconSet" priority="231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1465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1466</v>
      </c>
      <c r="E3" s="186" t="s">
        <v>1467</v>
      </c>
      <c r="F3" s="186" t="s">
        <v>1468</v>
      </c>
      <c r="G3" s="186" t="s">
        <v>1469</v>
      </c>
      <c r="H3" s="186" t="s">
        <v>1470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1472</v>
      </c>
      <c r="D13" s="187">
        <v>9049</v>
      </c>
      <c r="E13" s="188">
        <v>46044</v>
      </c>
      <c r="F13" s="190" t="s">
        <v>1473</v>
      </c>
      <c r="G13" s="187" t="s">
        <v>1474</v>
      </c>
      <c r="H13" s="187"/>
    </row>
    <row r="14" spans="3:8">
      <c r="C14" s="187" t="s">
        <v>1472</v>
      </c>
      <c r="D14" s="187">
        <v>9044</v>
      </c>
      <c r="E14" s="188">
        <v>46044</v>
      </c>
      <c r="F14" s="190" t="s">
        <v>1475</v>
      </c>
      <c r="G14" s="187" t="s">
        <v>1476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1477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1477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1478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1479</v>
      </c>
      <c r="C4" s="191" t="s">
        <v>1480</v>
      </c>
      <c r="D4" s="191" t="s">
        <v>1481</v>
      </c>
      <c r="E4" s="191" t="s">
        <v>1482</v>
      </c>
      <c r="F4" s="191" t="s">
        <v>547</v>
      </c>
      <c r="G4" s="191" t="s">
        <v>1483</v>
      </c>
    </row>
    <row r="5" spans="2:7">
      <c r="B5" s="192" t="s">
        <v>1484</v>
      </c>
      <c r="C5" s="192">
        <v>309525</v>
      </c>
      <c r="D5" s="192" t="s">
        <v>1485</v>
      </c>
      <c r="E5" s="192" t="s">
        <v>249</v>
      </c>
      <c r="F5" s="192" t="s">
        <v>1486</v>
      </c>
      <c r="G5" s="193">
        <v>46296</v>
      </c>
    </row>
    <row r="6" spans="2:7">
      <c r="B6" s="192" t="s">
        <v>1487</v>
      </c>
      <c r="C6" s="192">
        <v>257410</v>
      </c>
      <c r="D6" s="192" t="s">
        <v>1488</v>
      </c>
      <c r="E6" s="192" t="s">
        <v>249</v>
      </c>
      <c r="F6" s="192" t="s">
        <v>1486</v>
      </c>
      <c r="G6" s="193"/>
    </row>
    <row r="7" spans="2:7">
      <c r="B7" s="192" t="s">
        <v>1259</v>
      </c>
      <c r="C7" s="192">
        <v>256875</v>
      </c>
      <c r="D7" s="192" t="s">
        <v>1489</v>
      </c>
      <c r="E7" s="192" t="s">
        <v>249</v>
      </c>
      <c r="F7" s="192" t="s">
        <v>1486</v>
      </c>
      <c r="G7" s="193">
        <v>46296</v>
      </c>
    </row>
    <row r="8" spans="2:7">
      <c r="B8" s="192" t="s">
        <v>1490</v>
      </c>
      <c r="C8" s="192">
        <v>257278</v>
      </c>
      <c r="D8" s="192" t="s">
        <v>1491</v>
      </c>
      <c r="E8" s="192" t="s">
        <v>240</v>
      </c>
      <c r="F8" s="192" t="s">
        <v>1492</v>
      </c>
      <c r="G8" s="193">
        <v>46235</v>
      </c>
    </row>
    <row r="9" spans="2:7">
      <c r="B9" s="192" t="s">
        <v>1493</v>
      </c>
      <c r="C9" s="192">
        <v>257033</v>
      </c>
      <c r="D9" s="192" t="s">
        <v>1494</v>
      </c>
      <c r="E9" s="192" t="s">
        <v>240</v>
      </c>
      <c r="F9" s="192" t="s">
        <v>564</v>
      </c>
      <c r="G9" s="192" t="s">
        <v>1495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1496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1497</v>
      </c>
      <c r="B2" s="91" t="s">
        <v>1498</v>
      </c>
      <c r="C2" s="91" t="s">
        <v>7</v>
      </c>
      <c r="D2" s="92" t="s">
        <v>1175</v>
      </c>
      <c r="E2" s="92" t="s">
        <v>547</v>
      </c>
      <c r="F2" s="92" t="s">
        <v>1499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1500</v>
      </c>
      <c r="T2" s="94" t="s">
        <v>1178</v>
      </c>
      <c r="U2" s="90">
        <f ca="1">TODAY()-1</f>
        <v>46088</v>
      </c>
      <c r="V2" s="90">
        <f ca="1">U2-1</f>
        <v>46087</v>
      </c>
      <c r="W2" s="90">
        <f ca="1">V2-1</f>
        <v>46086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358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358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210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936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358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80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1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358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1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210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210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358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0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210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1</v>
      </c>
      <c r="V83" s="98">
        <f ca="1">_xlfn.XLOOKUP(G83&amp;$V$2,BS_CONTROLE[CHAVE],BS_CONTROLE[Quantidade_11],"-")</f>
        <v>80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358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1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1500</v>
      </c>
      <c r="V96" s="98">
        <f ca="1">_xlfn.XLOOKUP(G96&amp;$V$2,BS_CONTROLE[CHAVE],BS_CONTROLE[Quantidade_11],"-")</f>
        <v>1300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0</v>
      </c>
      <c r="V97" s="98">
        <f ca="1">_xlfn.XLOOKUP(G97&amp;$V$2,BS_CONTROLE[CHAVE],BS_CONTROLE[Quantidade_11],"-")</f>
        <v>936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0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358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>
        <f ca="1">_xlfn.XLOOKUP(G108&amp;$U$2,BS_CONTROLE[CHAVE],BS_CONTROLE[Quantidade_11],"-")</f>
        <v>1</v>
      </c>
      <c r="V108" s="98">
        <f ca="1">_xlfn.XLOOKUP(G108&amp;$V$2,BS_CONTROLE[CHAVE],BS_CONTROLE[Quantidade_11],"-")</f>
        <v>80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0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1500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1500</v>
      </c>
      <c r="V116" s="98">
        <f ca="1">_xlfn.XLOOKUP(G116&amp;$V$2,BS_CONTROLE[CHAVE],BS_CONTROLE[Quantidade_11],"-")</f>
        <v>1300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>
        <f ca="1">_xlfn.XLOOKUP(G118&amp;$U$2,BS_CONTROLE[CHAVE],BS_CONTROLE[Quantidade_11],"-")</f>
        <v>0</v>
      </c>
      <c r="V118" s="98">
        <f ca="1">_xlfn.XLOOKUP(G118&amp;$V$2,BS_CONTROLE[CHAVE],BS_CONTROLE[Quantidade_11],"-")</f>
        <v>936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358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1500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1500</v>
      </c>
      <c r="V128" s="98">
        <f ca="1">_xlfn.XLOOKUP(G128&amp;$V$2,BS_CONTROLE[CHAVE],BS_CONTROLE[Quantidade_11],"-")</f>
        <v>1300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358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0</v>
      </c>
      <c r="V139" s="98">
        <f ca="1">_xlfn.XLOOKUP(G139&amp;$V$2,BS_CONTROLE[CHAVE],BS_CONTROLE[Quantidade_11],"-")</f>
        <v>1500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IF(FN_MC!Y125="","*",FN_MC!Y125)</f>
        <v>OPORTUNIDADE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IF(FN_MC!Y126="","*",FN_MC!Y126)</f>
        <v>OPORTUNIDADE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IF(FN_MC!Y127="","*",FN_MC!Y127)</f>
        <v>OPORTUNIDADE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IF(FN_MC!Y131="","*",FN_MC!Y131)</f>
        <v>OPORTUNIDADE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1500</v>
      </c>
      <c r="V154" s="98">
        <f ca="1">_xlfn.XLOOKUP(G154&amp;$V$2,BS_CONTROLE[CHAVE],BS_CONTROLE[Quantidade_11],"-")</f>
        <v>1300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IF(FN_MC!Y132="","*",FN_MC!Y132)</f>
        <v>OPORTUNIDADE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IF(FN_MC!Y133="","*",FN_MC!Y133)</f>
        <v>SIM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2496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0</v>
      </c>
      <c r="V156" s="98">
        <f ca="1">_xlfn.XLOOKUP(G156&amp;$V$2,BS_CONTROLE[CHAVE],BS_CONTROLE[Quantidade_11],"-")</f>
        <v>936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IF(FN_MC!Y135="","*",FN_MC!Y135)</f>
        <v>OPORTUNIDADE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IF(FN_MC!Y136="","*",FN_MC!Y136)</f>
        <v>OPORTUNIDADE</v>
      </c>
      <c r="B159" s="95" t="str">
        <f>IF(FN_MC!X136="","*",FN_MC!X136)</f>
        <v>Oportunidade</v>
      </c>
      <c r="C159" s="95" t="str">
        <f>IF(FN_MC!Z136="","*",FN_MC!Z136)</f>
        <v>*</v>
      </c>
      <c r="D159" s="96" t="str">
        <f>IF(FN_MC!S136="","*",FN_MC!S136)</f>
        <v>MALHA CENTRAL</v>
      </c>
      <c r="E159" s="96" t="str">
        <f>IF(FN_MC!T136="","*",FN_MC!T136)</f>
        <v>PRV-POV</v>
      </c>
      <c r="F159" s="96">
        <f>IF(FN_MC!B136="","*",FN_MC!B136)</f>
        <v>46090</v>
      </c>
      <c r="G159" s="96" t="str">
        <f>IF(FN_MC!D136="","*",FN_MC!D136)</f>
        <v>E14</v>
      </c>
      <c r="H159" s="96" t="str">
        <f>IF(FN_MC!F136="","*",FN_MC!F136)</f>
        <v>MECANIZAÇÃO - ESMERILHADORA</v>
      </c>
      <c r="I159" s="96" t="str">
        <f>IF(FN_MC!H136="","*",FN_MC!H136)</f>
        <v>PIT2</v>
      </c>
      <c r="J159" s="96" t="str">
        <f>IF(FN_MC!I136="","*",FN_MC!I136)</f>
        <v>PGO1</v>
      </c>
      <c r="K159" s="96" t="str">
        <f>IF(FN_MC!M136="","*",FN_MC!M136)</f>
        <v>POU-PGO</v>
      </c>
      <c r="L159" s="196" t="str">
        <f>IF(FN_MC!N136="","*",FN_MC!N136)</f>
        <v>POUPGO</v>
      </c>
      <c r="M159" s="97">
        <f>IF(FN_MC!J136="","*",FN_MC!J136)</f>
        <v>103</v>
      </c>
      <c r="N159" s="183">
        <f>IF(FN_MC!K136="","*",FN_MC!K136)</f>
        <v>2152</v>
      </c>
      <c r="O159" s="183" t="str">
        <f>IF(FN_MC!L136="","*",FN_MC!L136)</f>
        <v>-</v>
      </c>
      <c r="P159" s="107">
        <f>IF(FN_MC!O136="","*",FN_MC!O136)</f>
        <v>0.99930555555555556</v>
      </c>
      <c r="Q159" s="107">
        <f>IF(FN_MC!P136="","*",FN_MC!P136)</f>
        <v>4.1666666666666664E-2</v>
      </c>
      <c r="R159" s="96" t="str">
        <f>IF(FN_MC!Q136="","*",CONCATENATE(FN_MC!Q136," ",FN_MC!R136))</f>
        <v>38000 M</v>
      </c>
      <c r="S159" s="96" t="str">
        <f>IF(FN_MC!V136="","*",FN_MC!V136)</f>
        <v>Fernanda</v>
      </c>
      <c r="T159" s="96" t="str">
        <f>IF(FN_MC!W136="","*",FN_MC!W136)</f>
        <v>Esmerilhamento de POU a PGO considerar 40 min para troca de rebolo, VMA13kmh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1501</v>
      </c>
      <c r="D5" s="247"/>
      <c r="E5" s="247"/>
      <c r="F5" s="247"/>
      <c r="G5" s="247"/>
      <c r="H5" s="247"/>
      <c r="I5" s="247"/>
      <c r="J5" s="248"/>
      <c r="K5" s="249" t="s">
        <v>1502</v>
      </c>
      <c r="L5" s="250"/>
      <c r="M5" s="250"/>
      <c r="N5" s="250"/>
      <c r="O5" s="251" t="s">
        <v>1503</v>
      </c>
      <c r="P5" s="252"/>
      <c r="Q5" s="253"/>
    </row>
    <row r="6" spans="1:17" s="81" customFormat="1" ht="15.75" customHeight="1">
      <c r="A6" s="75" t="s">
        <v>1499</v>
      </c>
      <c r="B6" s="82" t="s">
        <v>1498</v>
      </c>
      <c r="C6" s="83" t="s">
        <v>1175</v>
      </c>
      <c r="D6" s="84" t="s">
        <v>1176</v>
      </c>
      <c r="E6" s="83" t="s">
        <v>1504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1505</v>
      </c>
      <c r="M6" s="116" t="s">
        <v>29</v>
      </c>
      <c r="N6" s="117" t="s">
        <v>1170</v>
      </c>
      <c r="O6" s="165" t="s">
        <v>1213</v>
      </c>
      <c r="P6" s="128"/>
      <c r="Q6" s="139" t="s">
        <v>1506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1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0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>
        <f>IF(FN_MC!B136="","*",FN_MC!B136)</f>
        <v>46090</v>
      </c>
      <c r="B159" s="86" t="str">
        <f>IF(FN_MC!X136="","*",FN_MC!X136)</f>
        <v>Oportunidade</v>
      </c>
      <c r="C159" s="87" t="str">
        <f>IF(FN_MC!S136="","*",FN_MC!S136)</f>
        <v>MALHA CENTRAL</v>
      </c>
      <c r="D159" s="87" t="str">
        <f>IF(FN_MC!T136="","*",FN_MC!T136)</f>
        <v>PRV-POV</v>
      </c>
      <c r="E159" s="87" t="str">
        <f>IF(FN_MC!D136="","*",FN_MC!D136)</f>
        <v>E14</v>
      </c>
      <c r="F159" s="87" t="str">
        <f>IF(FN_MC!H136="","*",FN_MC!H136)</f>
        <v>PIT2</v>
      </c>
      <c r="G159" s="87" t="str">
        <f>IF(FN_MC!M136="","*",FN_MC!M136)</f>
        <v>POU-PGO</v>
      </c>
      <c r="H159" s="125">
        <f>IF(FN_MC!K136="","*",FN_MC!K136)</f>
        <v>2152</v>
      </c>
      <c r="I159" s="110">
        <f>IF(FN_MC!O136="","*",FN_MC!O136)</f>
        <v>0.99930555555555556</v>
      </c>
      <c r="J159" s="110">
        <f>IF(FN_MC!P136="","*",FN_MC!P136)</f>
        <v>4.1666666666666664E-2</v>
      </c>
      <c r="K159" s="118" t="str">
        <f>IF(FN_MC!AK136="","*",FN_MC!AK136)</f>
        <v>PIT2</v>
      </c>
      <c r="L159" s="118" t="str">
        <f>IF(FN_MC!AM136="","*",FN_MC!AM136)</f>
        <v>POU-PGO</v>
      </c>
      <c r="M159" s="118">
        <f>IF(FN_MC!AP136="","*",FN_MC!AP136)</f>
        <v>2152</v>
      </c>
      <c r="N159" s="118" t="str">
        <f>IF(FN_MC!AM136="","*",FN_MC!AM136)</f>
        <v>POU-PGO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1507</v>
      </c>
      <c r="C2" s="83" t="s">
        <v>1160</v>
      </c>
      <c r="D2" s="83" t="s">
        <v>1162</v>
      </c>
      <c r="E2" s="83" t="s">
        <v>1508</v>
      </c>
      <c r="F2" s="83" t="s">
        <v>1509</v>
      </c>
      <c r="G2" s="83" t="s">
        <v>1510</v>
      </c>
      <c r="H2" s="83" t="s">
        <v>1511</v>
      </c>
      <c r="I2" s="83" t="s">
        <v>1512</v>
      </c>
      <c r="J2" s="83" t="s">
        <v>1513</v>
      </c>
      <c r="K2" s="109" t="s">
        <v>1514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OPORTUNIDADE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OPORTUNIDADE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OPORTUNIDADE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OPORTUNIDADE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OPORTUNIDADE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>
      <c r="B152" s="100" t="str">
        <f>IF(FN_MC!Y133="","*",FN_MC!Y133)</f>
        <v>SIM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</v>
      </c>
      <c r="I152" s="101" t="str">
        <f>IF(FN_MC!AC133="","*",FN_MC!AC133)</f>
        <v>*</v>
      </c>
      <c r="J152" s="102" t="str">
        <f>IF(FN_MC!AA133="","*",FN_MC!AA133)</f>
        <v>2 (Maicon + Elder)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OPORTUNIDADE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OPORTUNIDADE</v>
      </c>
      <c r="C155" s="101">
        <f>IF(FN_MC!B136="","*",FN_MC!B136)</f>
        <v>46090</v>
      </c>
      <c r="D155" s="101" t="str">
        <f>IF(FN_MC!D136="","*",FN_MC!D136)</f>
        <v>E14</v>
      </c>
      <c r="E155" s="101" t="str">
        <f>IF(FN_MC!H136="","*",FN_MC!H136)</f>
        <v>PIT2</v>
      </c>
      <c r="F155" s="114" t="str">
        <f>IF(FN_MC!M136="","*",FN_MC!M136)</f>
        <v>POU-PGO</v>
      </c>
      <c r="G155" s="101" t="str">
        <f>IF(FN_MC!I136="","*",FN_MC!I136)</f>
        <v>PGO1</v>
      </c>
      <c r="H155" s="101" t="str">
        <f>IF(FN_MC!AB136="","*",FN_MC!AB136)</f>
        <v>FIXO</v>
      </c>
      <c r="I155" s="101" t="str">
        <f>IF(FN_MC!AC136="","*",FN_MC!AC136)</f>
        <v>*</v>
      </c>
      <c r="J155" s="102">
        <f>IF(FN_MC!AA136="","*",FN_MC!AA136)</f>
        <v>1</v>
      </c>
      <c r="K155" s="112">
        <f>IF(FN_MC!AD136="","*",FN_MC!AD136)</f>
        <v>0.95833333333333337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2026-03-08T15:43:12Z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