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254" documentId="120_S{118792C3-22EF-5104-A093-F22BFE3913F3}" xr6:coauthVersionLast="47" xr6:coauthVersionMax="47" xr10:uidLastSave="{B06E87FC-C0EA-4AB0-AE97-904BBB9FC5E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7" i="12" l="1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A353" i="1"/>
  <c r="R353" i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M272" i="10" s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M297" i="10" s="1"/>
  <c r="BR296" i="1"/>
  <c r="BS296" i="1"/>
  <c r="C298" i="1"/>
  <c r="G298" i="1"/>
  <c r="R298" i="1"/>
  <c r="AK298" i="1"/>
  <c r="K299" i="10" s="1"/>
  <c r="AL298" i="1"/>
  <c r="AP298" i="1"/>
  <c r="M299" i="10" s="1"/>
  <c r="BR298" i="1"/>
  <c r="BS298" i="1"/>
  <c r="A299" i="1"/>
  <c r="C299" i="1"/>
  <c r="G299" i="1"/>
  <c r="R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M322" i="10" s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G353" i="10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BB382" i="1"/>
  <c r="AK382" i="1"/>
  <c r="K377" i="10" s="1"/>
  <c r="AL382" i="1"/>
  <c r="AP382" i="1"/>
  <c r="M377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AN183" i="1" l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E49" i="12"/>
  <c r="F53" i="10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<sst xmlns="http://schemas.openxmlformats.org/spreadsheetml/2006/main" count="11516" uniqueCount="1904">
  <si>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</si>
  <si>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</si>
  <si>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</si>
  <si>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</si>
  <si>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</si>
  <si>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</si>
  <si>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</si>
  <si>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</si>
  <si>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</si>
  <si>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</si>
  <si>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</si>
  <si>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</si>
  <si>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</si>
  <si>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</si>
  <si>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</si>
  <si>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</si>
  <si>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</si>
  <si>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</si>
  <si>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</si>
  <si>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</si>
  <si>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</si>
  <si>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</si>
  <si>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</si>
  <si>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</si>
  <si>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</si>
  <si>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</si>
  <si>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</si>
  <si>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</si>
  <si>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</si>
  <si>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</si>
  <si>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</si>
  <si>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</si>
  <si>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</si>
  <si>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</si>
  <si>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</si>
  <si>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</si>
  <si>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</si>
  <si>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</si>
  <si>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</si>
  <si>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</si>
  <si>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</si>
  <si>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</si>
  <si>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</si>
  <si>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</si>
  <si>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</si>
  <si>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</si>
  <si>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</si>
  <si>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</si>
  <si>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</si>
  <si>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</si>
  <si>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</si>
  <si>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</si>
  <si>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</si>
  <si>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</si>
  <si>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</si>
  <si>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</si>
  <si>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</si>
  <si>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</si>
  <si>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</si>
  <si>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</si>
  <si>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</si>
  <si>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</si>
  <si>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</si>
  <si>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</si>
  <si>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</si>
  <si>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</si>
  <si>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</si>
  <si>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</si>
  <si>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</si>
  <si>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</si>
  <si>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</si>
  <si>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</si>
  <si>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</si>
  <si>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</si>
  <si>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</si>
  <si>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</si>
  <si>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</si>
  <si>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</si>
  <si>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</si>
  <si>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</si>
  <si>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</si>
  <si>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</si>
  <si>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</si>
  <si>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</si>
  <si>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</si>
  <si>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</si>
  <si>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</si>
  <si>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</si>
  <si>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</si>
  <si>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</si>
  <si>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</si>
  <si>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</si>
  <si>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</si>
  <si>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</si>
  <si>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</si>
  <si>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</si>
  <si>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</si>
  <si>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</si>
  <si>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</si>
  <si>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</si>
  <si>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</si>
  <si>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</si>
  <si>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</si>
  <si>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</si>
  <si>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</si>
  <si>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</si>
  <si>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</si>
  <si>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</si>
  <si>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</si>
  <si>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</si>
  <si>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</si>
  <si>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</si>
  <si>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</si>
  <si>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</si>
  <si>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</si>
  <si>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</si>
  <si>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</si>
  <si>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</si>
  <si>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</si>
  <si>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</si>
  <si>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</si>
  <si>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</si>
  <si>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</si>
  <si>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</si>
  <si>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</si>
  <si>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</si>
  <si>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</si>
  <si>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</si>
  <si>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</si>
  <si>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</si>
  <si>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</si>
  <si>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</si>
  <si>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</si>
  <si>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</si>
  <si>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</si>
  <si>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</si>
  <si>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</si>
  <si>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</si>
  <si>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</si>
  <si>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</si>
  <si>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</si>
  <si>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</si>
  <si>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</si>
  <si>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</si>
  <si>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</si>
  <si>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</si>
  <si>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</si>
  <si>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</si>
  <si>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</si>
  <si>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</si>
  <si>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</si>
  <si>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</si>
  <si>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</si>
  <si>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</si>
  <si>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</si>
  <si>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</si>
  <si>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</si>
  <si>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</si>
  <si>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</si>
  <si>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</si>
  <si>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</si>
  <si>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</si>
  <si>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</si>
  <si>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</si>
  <si>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</si>
  <si>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</si>
  <si>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</si>
  <si>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</si>
  <si>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</si>
  <si>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</si>
  <si>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</si>
  <si>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</si>
  <si>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</si>
  <si>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</si>
  <si>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</si>
  <si>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</si>
  <si>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</si>
  <si>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</si>
  <si>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</si>
  <si>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</si>
  <si>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</si>
  <si>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</si>
  <si>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</si>
  <si>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</si>
  <si>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</si>
  <si>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</si>
  <si>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</si>
  <si>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</si>
  <si>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</si>
  <si>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</si>
  <si>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</si>
  <si>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</si>
  <si>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</si>
  <si>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</si>
  <si>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</si>
  <si>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</si>
  <si>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</si>
  <si>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</si>
  <si>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</si>
  <si>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</si>
  <si>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</si>
  <si>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</si>
  <si>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</si>
  <si>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</si>
  <si>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</si>
  <si>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</si>
  <si>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</si>
  <si>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</si>
  <si>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</si>
  <si>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</si>
  <si>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</si>
  <si>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</si>
  <si>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</si>
  <si>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</si>
  <si>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</si>
  <si>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</si>
  <si>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</si>
  <si>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</si>
  <si>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</si>
  <si>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</si>
  <si>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</si>
  <si>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</si>
  <si>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</si>
  <si>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</si>
  <si>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</si>
  <si>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</si>
  <si>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</si>
  <si>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</si>
  <si>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</si>
  <si>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</si>
  <si>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</si>
  <si>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</si>
  <si>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</si>
  <si>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</si>
  <si>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</si>
  <si>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</si>
  <si>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</si>
  <si>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</si>
  <si>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</si>
  <si>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</si>
  <si>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</si>
  <si>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</si>
  <si>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</si>
  <si>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</si>
  <si>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</si>
  <si>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</si>
  <si>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</si>
  <si>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</si>
  <si>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</si>
  <si>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</si>
  <si>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</si>
  <si>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</si>
  <si>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</si>
  <si>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</si>
  <si>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</si>
  <si>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</si>
  <si>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</si>
  <si>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</si>
  <si>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</si>
  <si>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</si>
  <si>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</si>
  <si>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</si>
  <si>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</si>
  <si>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</si>
  <si>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</si>
  <si>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</si>
  <si>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</si>
  <si>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</si>
  <si>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</si>
  <si>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</si>
  <si>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</si>
  <si>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</si>
  <si>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</si>
  <si>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</si>
  <si>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</si>
  <si>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</si>
  <si>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</si>
  <si>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</si>
  <si>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</si>
  <si>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</si>
  <si>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</si>
  <si>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</si>
  <si>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</si>
  <si>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</si>
  <si>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</si>
  <si>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</si>
  <si>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</si>
  <si>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</si>
  <si>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</si>
  <si>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</si>
  <si>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</si>
  <si>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</si>
  <si>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</si>
  <si>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</si>
  <si>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</si>
  <si>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</si>
  <si>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</si>
  <si>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</si>
  <si>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</si>
  <si>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</si>
  <si>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</si>
  <si>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</si>
  <si>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</si>
  <si>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</si>
  <si>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</si>
  <si>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</si>
  <si>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</si>
  <si>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</si>
  <si>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</si>
  <si>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</si>
  <si>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</si>
  <si>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</si>
  <si>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</si>
  <si>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</si>
  <si>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</si>
  <si>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</si>
  <si>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</si>
  <si>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</si>
  <si>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</si>
  <si>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</si>
  <si>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</si>
  <si>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</si>
  <si>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</si>
  <si>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</si>
  <si>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</si>
  <si>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</si>
  <si>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</si>
  <si>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</si>
  <si>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</si>
  <si>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</si>
  <si>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</si>
  <si>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</si>
  <si>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</si>
  <si>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</si>
  <si>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</si>
  <si>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</si>
  <si>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</si>
  <si>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</si>
  <si>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</si>
  <si>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</si>
  <si>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</si>
  <si>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</si>
  <si>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</si>
  <si>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</si>
  <si>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</si>
  <si>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</si>
  <si>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</si>
  <si>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</si>
  <si>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</si>
  <si>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</si>
  <si>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</si>
  <si>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</si>
  <si>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</si>
  <si>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</si>
  <si>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</si>
  <si>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</si>
  <si>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</si>
  <si>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</si>
  <si>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</si>
  <si>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</si>
  <si>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</si>
  <si>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</si>
  <si>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</si>
  <si>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</si>
  <si>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</si>
  <si>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</si>
  <si>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</si>
  <si>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</si>
  <si>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</si>
  <si>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</si>
  <si>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</si>
  <si>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</si>
  <si>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</si>
  <si>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</si>
  <si>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</si>
  <si>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</si>
  <si>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</si>
  <si>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</si>
  <si>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</si>
  <si>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</si>
  <si>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</si>
  <si>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</si>
  <si>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</si>
  <si>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</si>
  <si>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</si>
  <si>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</si>
  <si>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</si>
  <si>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</si>
  <si>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</si>
  <si>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</si>
  <si>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</si>
  <si>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</si>
  <si>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</si>
  <si>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</si>
  <si>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</si>
  <si>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</si>
  <si>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</si>
  <si>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</si>
  <si>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</si>
  <si>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</si>
  <si>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</si>
  <si>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</si>
  <si>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</si>
  <si>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</si>
  <si>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</si>
  <si>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</si>
  <si>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</si>
  <si>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</si>
  <si>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</si>
  <si>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</si>
  <si>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</si>
  <si>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</si>
  <si>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</si>
  <si>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</si>
  <si>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</si>
  <si>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</si>
  <si>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</si>
  <si>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</si>
  <si>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</si>
  <si>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</si>
  <si>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</si>
  <si>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</si>
  <si>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</si>
  <si>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</si>
  <si>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</si>
  <si>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</si>
  <si>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</si>
  <si>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</si>
  <si>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</si>
  <si>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</si>
  <si>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</si>
  <si>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</si>
  <si>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</si>
  <si>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</si>
  <si>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</si>
  <si>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</si>
  <si>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</si>
  <si>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</si>
  <si>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</si>
  <si>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</si>
  <si>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</si>
  <si>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</si>
  <si>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</si>
  <si>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</si>
  <si>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</si>
  <si>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</si>
  <si>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</si>
  <si>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</si>
  <si>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</si>
  <si>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</si>
  <si>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</si>
  <si>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</si>
  <si>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</si>
  <si>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</si>
  <si>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</si>
  <si>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</si>
  <si>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</si>
  <si>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</si>
  <si>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</si>
  <si>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</si>
  <si>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</si>
  <si>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</si>
  <si>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</si>
  <si>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</si>
  <si>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</si>
  <si>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</si>
  <si>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</si>
  <si>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</si>
  <si>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</si>
  <si>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</si>
  <si>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</si>
  <si>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</si>
  <si>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</si>
  <si>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</si>
  <si>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</si>
  <si>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</si>
  <si>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</si>
  <si>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</si>
  <si>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</si>
  <si>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</si>
  <si>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</si>
  <si>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</si>
  <si>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</si>
  <si>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</si>
  <si>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</si>
  <si>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</si>
  <si>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</si>
  <si>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</si>
  <si>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</si>
  <si>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</si>
  <si>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</si>
  <si>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</si>
  <si>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</si>
  <si>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</si>
  <si>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</si>
  <si>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</si>
  <si>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</si>
  <si>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</si>
  <si>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</si>
  <si>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</si>
  <si>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</si>
  <si>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</si>
  <si>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</si>
  <si>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</si>
  <si>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</si>
  <si>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</si>
  <si>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</si>
  <si>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</si>
  <si>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</si>
  <si>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</si>
  <si>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</si>
  <si>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</si>
  <si>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</si>
  <si>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</si>
  <si>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</si>
  <si>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</si>
  <si>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</si>
  <si>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</si>
  <si>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</si>
  <si>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</si>
  <si>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</si>
  <si>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</si>
  <si>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</si>
  <si>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</si>
  <si>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</si>
  <si>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</si>
  <si>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</si>
  <si>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</si>
  <si>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</si>
  <si>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</si>
  <si>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</si>
  <si>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</si>
  <si>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</si>
  <si>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</si>
  <si>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</si>
  <si>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</si>
  <si>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</si>
  <si>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</si>
  <si>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</si>
  <si>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</si>
  <si>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</si>
  <si>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</si>
  <si>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</si>
  <si>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</si>
  <si>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</si>
  <si>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</si>
  <si>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</si>
  <si>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</si>
  <si>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</si>
  <si>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</si>
  <si>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</si>
  <si>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</si>
  <si>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</si>
  <si>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</si>
  <si>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</si>
  <si>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</si>
  <si>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</si>
  <si>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</si>
  <si>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</si>
  <si>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</si>
  <si>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</si>
  <si>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</si>
  <si>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</si>
  <si>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</si>
  <si>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</si>
  <si>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</si>
  <si>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</si>
  <si>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</si>
  <si>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</si>
  <si>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</si>
  <si>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</si>
  <si>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</si>
  <si>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</si>
  <si>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</si>
  <si>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</si>
  <si>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</si>
  <si>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</si>
  <si>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</si>
  <si>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</si>
  <si>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</si>
  <si>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</si>
  <si>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</si>
  <si>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</si>
  <si>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</si>
  <si>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</si>
  <si>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</si>
  <si>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</si>
  <si>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</si>
  <si>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</si>
  <si>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</si>
  <si>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</si>
  <si>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</si>
  <si>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</si>
  <si>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</si>
  <si>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</si>
  <si>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</si>
  <si>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</si>
  <si>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</si>
  <si>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</si>
  <si>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</si>
  <si>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</si>
  <si>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</si>
  <si>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</si>
  <si>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</si>
  <si>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</si>
  <si>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</si>
  <si>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</si>
  <si>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</si>
  <si>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</si>
  <si>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</si>
  <si>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</si>
  <si>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</si>
  <si>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</si>
  <si>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</si>
  <si>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</si>
  <si>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</si>
  <si>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</si>
  <si>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</si>
  <si>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</si>
  <si>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</si>
  <si>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</si>
  <si>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</si>
  <si>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</si>
  <si>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</si>
  <si>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</si>
  <si>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</si>
  <si>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</si>
  <si>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</si>
  <si>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</si>
  <si>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</si>
  <si>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</si>
  <si>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</si>
  <si>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</si>
  <si>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</si>
  <si>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</si>
  <si>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</si>
  <si>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</si>
  <si>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</si>
  <si>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</si>
  <si>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</si>
  <si>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</si>
  <si>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</si>
  <si>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</si>
  <si>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</si>
  <si>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</si>
  <si>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</si>
  <si>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</si>
  <si>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</si>
  <si>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</si>
  <si>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</si>
  <si>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</si>
  <si>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</si>
  <si>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</si>
  <si>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</si>
  <si>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</si>
  <si>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</si>
  <si>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</si>
  <si>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</si>
  <si>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</si>
  <si>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</si>
  <si>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</si>
  <si>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</si>
  <si>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</si>
  <si>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</si>
  <si>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</si>
  <si>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</si>
  <si>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</si>
  <si>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</si>
  <si>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</si>
  <si>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</si>
  <si>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</si>
  <si>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</si>
  <si>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</si>
  <si>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</si>
  <si>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</si>
  <si>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</si>
  <si>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</si>
  <si>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</si>
  <si>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</si>
  <si>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</si>
  <si>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</si>
  <si>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</si>
  <si>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</si>
  <si>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</si>
  <si>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</si>
  <si>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</si>
  <si>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</si>
  <si>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</si>
  <si>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</si>
  <si>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</si>
  <si>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</si>
  <si>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</si>
  <si>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</si>
  <si>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</si>
  <si>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</si>
  <si>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</si>
  <si>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</si>
  <si>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</si>
  <si>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</si>
  <si>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</si>
  <si>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</si>
  <si>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</si>
  <si>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</si>
  <si>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</si>
  <si>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</si>
  <si>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</si>
  <si>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</si>
  <si>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</si>
  <si>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</si>
  <si>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</si>
  <si>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</si>
  <si>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</si>
  <si>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</si>
  <si>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</si>
  <si>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</si>
  <si>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</si>
  <si>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</si>
  <si>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</si>
  <si>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</si>
  <si>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</si>
  <si>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</si>
  <si>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</si>
  <si>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</si>
  <si>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</si>
  <si>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</si>
  <si>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</si>
  <si>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</si>
  <si>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</si>
  <si>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</si>
  <si>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</si>
  <si>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</si>
  <si>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</si>
  <si>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</si>
  <si>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</si>
  <si>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</si>
  <si>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</si>
  <si>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</si>
  <si>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</si>
  <si>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</si>
  <si>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</si>
  <si>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</si>
  <si>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</si>
  <si>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</si>
  <si>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</si>
  <si>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</si>
  <si>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</si>
  <si>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</si>
  <si>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</si>
  <si>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</si>
  <si>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</si>
  <si>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</si>
  <si>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</si>
  <si>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</si>
  <si>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</si>
  <si>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</si>
  <si>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</si>
  <si>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</si>
  <si>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</si>
  <si>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</si>
  <si>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</si>
  <si>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</si>
  <si>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</si>
  <si>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</si>
  <si>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</si>
  <si>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</si>
  <si>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</si>
  <si>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</si>
  <si>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</si>
  <si>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</si>
  <si>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</si>
  <si>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</si>
  <si>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</si>
  <si>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</si>
  <si>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</si>
  <si>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</si>
  <si>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</si>
  <si>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</si>
  <si>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</si>
  <si>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</si>
  <si>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</si>
  <si>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</si>
  <si>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</si>
  <si>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</si>
  <si>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</si>
  <si>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</si>
  <si>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</si>
  <si>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</si>
  <si>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</si>
  <si>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</si>
  <si>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</si>
  <si>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</si>
  <si>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</si>
  <si>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</si>
  <si>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</si>
  <si>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</si>
  <si>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</si>
  <si>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</si>
  <si>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</si>
  <si>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</si>
  <si>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</si>
  <si>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</si>
  <si>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</si>
  <si>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</si>
  <si>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</si>
  <si>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</si>
  <si>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</si>
  <si>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</si>
  <si>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</si>
  <si>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</si>
  <si>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</si>
  <si>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</si>
  <si>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</si>
  <si>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</si>
  <si>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</si>
  <si>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</si>
  <si>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</si>
  <si>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</si>
  <si>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</si>
  <si>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</si>
  <si>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</si>
  <si>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</si>
  <si>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</si>
  <si>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</si>
  <si>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</si>
  <si>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</si>
  <si>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</si>
  <si>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</si>
  <si>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</si>
  <si>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</si>
  <si>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</si>
  <si>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</si>
  <si>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</si>
  <si>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</si>
  <si>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</si>
  <si>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</si>
  <si>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</si>
  <si>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</si>
  <si>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</si>
  <si>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</si>
  <si>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</si>
  <si>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</si>
  <si>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</si>
  <si>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</si>
  <si>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</si>
  <si>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</si>
  <si>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</si>
  <si>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</si>
  <si>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</si>
  <si>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</si>
  <si>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</si>
  <si>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</si>
  <si>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</si>
  <si>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</si>
  <si>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</si>
  <si>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</si>
  <si>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</si>
  <si>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</si>
  <si>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</si>
  <si>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</si>
  <si>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</si>
  <si>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</si>
  <si>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</si>
  <si>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</si>
  <si>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</si>
  <si>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</si>
  <si>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</si>
  <si>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</si>
  <si>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</si>
  <si>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</si>
  <si>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</si>
  <si>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</si>
  <si>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</si>
  <si>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</si>
  <si>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</si>
  <si>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</si>
  <si>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</si>
  <si>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</si>
  <si>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</si>
  <si>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</si>
  <si>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</si>
  <si>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</si>
  <si>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</si>
  <si>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</si>
  <si>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</si>
  <si>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</si>
  <si>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</si>
  <si>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</si>
  <si>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</si>
  <si>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</si>
  <si>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</si>
  <si>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</si>
  <si>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</si>
  <si>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</si>
  <si>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</si>
  <si>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</si>
  <si>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</si>
  <si>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</si>
  <si>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</si>
  <si>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</si>
  <si>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</si>
  <si>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</si>
  <si>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</si>
  <si>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</si>
  <si>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</si>
  <si>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</si>
  <si>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</si>
  <si>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</si>
  <si>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</si>
  <si>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</si>
  <si>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</si>
  <si>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</si>
  <si>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</si>
  <si>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</si>
  <si>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</si>
  <si>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</si>
  <si>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</si>
  <si>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</si>
  <si>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</si>
  <si>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</si>
  <si>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</si>
  <si>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</si>
  <si>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</si>
  <si>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</si>
  <si>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</si>
  <si>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</si>
  <si>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</si>
  <si>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</si>
  <si>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</si>
  <si>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</si>
  <si>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</si>
  <si>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</si>
  <si>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</si>
  <si>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</si>
  <si>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</si>
  <si>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</si>
  <si>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</si>
  <si>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</si>
  <si>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</si>
  <si>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</si>
  <si>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</si>
  <si>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</si>
  <si>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</si>
  <si>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</si>
  <si>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</si>
  <si>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</si>
  <si>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</si>
  <si>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</si>
  <si>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</si>
  <si>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</si>
  <si>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</si>
  <si>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</si>
  <si>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</si>
  <si>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</si>
  <si>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</si>
  <si>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</si>
  <si>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</si>
  <si>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</si>
  <si>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</si>
  <si>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</si>
  <si>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</si>
  <si>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</si>
  <si>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</si>
  <si>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</si>
  <si>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</si>
  <si>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</si>
  <si>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</si>
  <si>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</si>
  <si>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</si>
  <si>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</si>
  <si>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</si>
  <si>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</si>
  <si>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</si>
  <si>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</si>
  <si>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</si>
  <si>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</si>
  <si>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</si>
  <si>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</si>
  <si>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</si>
  <si>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</si>
  <si>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</si>
  <si>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</si>
  <si>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</si>
  <si>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</si>
  <si>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</si>
  <si>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</si>
  <si>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</si>
  <si>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</si>
  <si>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</si>
  <si>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</si>
  <si>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</si>
  <si>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</si>
  <si>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</si>
  <si>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</si>
  <si>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</si>
  <si>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</si>
  <si>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</si>
  <si>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</si>
  <si>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</si>
  <si>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</si>
  <si>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</si>
  <si>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</si>
  <si>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</si>
  <si>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</si>
  <si>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</si>
  <si>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</si>
  <si>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</si>
  <si>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</si>
  <si>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</si>
  <si>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</si>
  <si>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</si>
  <si>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</si>
  <si>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</si>
  <si>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</si>
  <si>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</si>
  <si>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</si>
  <si>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</si>
  <si>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</si>
  <si>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</si>
  <si>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</si>
  <si>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</si>
  <si>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</si>
  <si>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</si>
  <si>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</si>
  <si>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</si>
  <si>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</si>
  <si>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</si>
  <si>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</si>
  <si>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</si>
  <si>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</si>
  <si>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</si>
  <si>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</si>
  <si>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</si>
  <si>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</si>
  <si>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</si>
  <si>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</si>
  <si>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</si>
  <si>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</si>
  <si>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</si>
  <si>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</si>
  <si>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</si>
  <si>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</si>
  <si>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</si>
  <si>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</si>
  <si>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</si>
  <si>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</si>
  <si>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</si>
  <si>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</si>
  <si>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</si>
  <si>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</si>
  <si>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</si>
  <si>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</si>
  <si>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</si>
  <si>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</si>
  <si>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</si>
  <si>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</si>
  <si>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</si>
  <si>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</si>
  <si>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</si>
  <si>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</si>
  <si>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</si>
  <si>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</si>
  <si>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</si>
  <si>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</si>
  <si>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</si>
  <si>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</si>
  <si>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</si>
  <si>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</si>
  <si>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</si>
  <si>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</si>
  <si>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</si>
  <si>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</si>
  <si>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</si>
  <si>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</si>
  <si>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</si>
  <si>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</si>
  <si>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</si>
  <si>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</si>
  <si>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</si>
  <si>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</si>
  <si>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</si>
  <si>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</si>
  <si>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</si>
  <si>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</si>
  <si>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</si>
  <si>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</si>
  <si>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</si>
  <si>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</si>
  <si>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</si>
  <si>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</si>
  <si>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</si>
  <si>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</si>
  <si>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</si>
  <si>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</si>
  <si>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</si>
  <si>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</si>
  <si>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</si>
  <si>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</si>
  <si>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</si>
  <si>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</si>
  <si>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</si>
  <si>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</si>
  <si>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</si>
  <si>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</si>
  <si>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</si>
  <si>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</si>
  <si>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</si>
  <si>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</si>
  <si>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</si>
  <si>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</si>
  <si>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</si>
  <si>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</si>
  <si>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</si>
  <si>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</si>
  <si>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</si>
  <si>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</si>
  <si>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</si>
  <si>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</si>
  <si>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</si>
  <si>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</si>
  <si>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</si>
  <si>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</si>
  <si>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</si>
  <si>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</si>
  <si>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</si>
  <si>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</si>
  <si>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</si>
  <si>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</si>
  <si>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</si>
  <si>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</si>
  <si>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</si>
  <si>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</si>
  <si>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</si>
  <si>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</si>
  <si>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</si>
  <si>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</si>
  <si>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</si>
  <si>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</si>
  <si>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</si>
  <si>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</si>
  <si>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</si>
  <si>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</si>
  <si>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</si>
  <si>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</si>
  <si>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</si>
  <si>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</si>
  <si>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</si>
  <si>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</si>
  <si>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</si>
  <si>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</si>
  <si>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</si>
  <si>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</si>
  <si>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</si>
  <si>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</si>
  <si>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</si>
  <si>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</si>
  <si>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</si>
  <si>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</si>
  <si>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</si>
  <si>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</si>
  <si>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</si>
  <si>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</si>
  <si>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</si>
  <si>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</si>
  <si>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</si>
  <si>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</si>
  <si>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</si>
  <si>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</si>
  <si>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</si>
  <si>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</si>
  <si>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</si>
  <si>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</si>
  <si>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</si>
  <si>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</si>
  <si>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</si>
  <si>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</si>
  <si>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</si>
  <si>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</si>
  <si>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</si>
  <si>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</si>
  <si>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</si>
  <si>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</si>
  <si>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</si>
  <si>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</si>
  <si>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</si>
  <si>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</si>
  <si>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</si>
  <si>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</si>
  <si>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</si>
  <si>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</si>
  <si>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</si>
  <si>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</si>
  <si>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</si>
  <si>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</si>
  <si>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</si>
  <si>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</si>
  <si>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</si>
  <si>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</si>
  <si>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</si>
  <si>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</si>
  <si>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</si>
  <si>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</si>
  <si>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</si>
  <si>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</si>
  <si>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</si>
  <si>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</si>
  <si>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</si>
  <si>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</si>
  <si>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</si>
  <si>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</si>
  <si>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</si>
  <si>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</si>
  <si>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</si>
  <si>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</si>
  <si>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</si>
  <si>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</si>
  <si>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</si>
  <si>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</si>
  <si>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</si>
  <si>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</si>
  <si>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</si>
  <si>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</si>
  <si>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</si>
  <si>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</si>
  <si>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</si>
  <si>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</si>
  <si>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</si>
  <si>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</si>
  <si>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</si>
  <si>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</si>
  <si>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</si>
  <si>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</si>
  <si>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</si>
  <si>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</si>
  <si>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</si>
  <si>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</si>
  <si>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</si>
  <si>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</si>
  <si>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</si>
  <si>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</si>
  <si>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</si>
  <si>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</si>
  <si>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</si>
  <si>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</si>
  <si>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</si>
  <si>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</si>
  <si>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</si>
  <si>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</si>
  <si>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</si>
  <si>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</si>
  <si>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</si>
  <si>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</si>
  <si>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</si>
  <si>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</si>
  <si>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</si>
  <si>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</si>
  <si>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</si>
  <si>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</si>
  <si>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</si>
  <si>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</si>
  <si>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</si>
  <si>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</si>
  <si>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</si>
  <si>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</si>
  <si>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</si>
  <si>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</si>
  <si>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</si>
  <si>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</si>
  <si>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</si>
  <si>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</si>
  <si>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</si>
  <si>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</si>
  <si>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</si>
  <si>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</si>
  <si>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</si>
  <si>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</si>
  <si>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</si>
  <si>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</si>
  <si>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</si>
  <si>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</si>
  <si>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</si>
  <si>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</si>
  <si>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</si>
  <si>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</si>
  <si>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</si>
  <si>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</si>
  <si>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</si>
  <si>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</si>
  <si>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</si>
  <si>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</si>
  <si>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</si>
  <si>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</si>
  <si>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</si>
  <si>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</si>
  <si>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</si>
  <si>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</si>
  <si>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</si>
  <si>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</si>
  <si>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</si>
  <si>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</si>
  <si>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</si>
  <si>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</si>
  <si>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</si>
  <si>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</si>
  <si>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</si>
  <si>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</si>
  <si>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</si>
  <si>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</si>
  <si>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</si>
  <si>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</si>
  <si>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</si>
  <si>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</si>
  <si>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</si>
  <si>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</si>
  <si>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</si>
  <si>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</si>
  <si>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</si>
  <si>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</si>
  <si>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</si>
  <si>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</si>
  <si>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</si>
  <si>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</si>
  <si>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</si>
  <si>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</si>
  <si>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</si>
  <si>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</si>
  <si>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</si>
  <si>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</si>
  <si>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</si>
  <si>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</si>
  <si>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</si>
  <si>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</si>
  <si>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</si>
  <si>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</si>
  <si>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</si>
  <si>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</si>
  <si>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</si>
  <si>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</si>
  <si>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</si>
  <si>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</si>
  <si>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</si>
  <si>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</si>
  <si>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</si>
  <si>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</si>
  <si>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</si>
  <si>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</si>
  <si>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</si>
  <si>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</si>
  <si>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</si>
  <si>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</si>
  <si>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</si>
  <si>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</si>
  <si>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</si>
  <si>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</si>
  <si>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</si>
  <si>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</si>
  <si>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</si>
  <si>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</si>
  <si>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</si>
  <si>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</si>
  <si>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</si>
  <si>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</si>
  <si>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</si>
  <si>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</si>
  <si>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</si>
  <si>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</si>
  <si>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</si>
  <si>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</si>
  <si>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</si>
  <si>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</si>
  <si>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</si>
  <si>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</si>
  <si>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</si>
  <si>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</si>
  <si>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</si>
  <si>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</si>
  <si>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</si>
  <si>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</si>
  <si>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</si>
  <si>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</si>
  <si>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</si>
  <si>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</si>
  <si>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</si>
  <si>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</si>
  <si>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</si>
  <si>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</si>
  <si>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</si>
  <si>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</si>
  <si>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</si>
  <si>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</si>
  <si>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</si>
  <si>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</si>
  <si>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</si>
  <si>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</si>
  <si>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</si>
  <si>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</si>
  <si>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</si>
  <si>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</si>
  <si>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</si>
  <si>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</si>
  <si>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</si>
  <si>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</si>
  <si>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</si>
  <si>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</si>
  <si>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</si>
  <si>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</si>
  <si>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</si>
  <si>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</si>
  <si>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</si>
  <si>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</si>
  <si>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</si>
  <si>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</si>
  <si>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</si>
  <si>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</si>
  <si>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</si>
  <si>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</si>
  <si>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</si>
  <si>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</si>
  <si>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</si>
  <si>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</si>
  <si>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</si>
  <si>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</si>
  <si>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</si>
  <si>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</si>
  <si>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</si>
  <si>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</si>
  <si>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</si>
  <si>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</si>
  <si>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</si>
  <si>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</si>
  <si>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</si>
  <si>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</si>
  <si>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</si>
  <si>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</si>
  <si>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</si>
  <si>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</si>
  <si>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</si>
  <si>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</si>
  <si>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</si>
  <si>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</si>
  <si>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</si>
  <si>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</si>
  <si>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</si>
  <si>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</si>
  <si>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</si>
  <si>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</si>
  <si>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</si>
  <si>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</si>
  <si>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</si>
  <si>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</si>
  <si>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</si>
  <si>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</si>
  <si>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</si>
  <si>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</si>
  <si>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</si>
  <si>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</si>
  <si>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</si>
  <si>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</si>
  <si>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</si>
  <si>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</si>
  <si>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</si>
  <si>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</si>
  <si>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</si>
  <si>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</si>
  <si>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</si>
  <si>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</si>
  <si>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</si>
  <si>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</si>
  <si>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</si>
  <si>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</si>
  <si>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</si>
  <si>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</si>
  <si>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</si>
  <si>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</si>
  <si>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</si>
  <si>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</si>
  <si>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</si>
  <si>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</si>
  <si>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</si>
  <si>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</si>
  <si>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</si>
  <si>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</si>
  <si>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</si>
  <si>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</si>
  <si>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</si>
  <si>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</si>
  <si>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</si>
  <si>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</si>
  <si>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</si>
  <si>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</si>
  <si>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</si>
  <si>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</si>
  <si>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</si>
  <si>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</si>
  <si>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</si>
  <si>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</si>
  <si>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</si>
  <si>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</si>
  <si>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</si>
  <si>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</si>
  <si>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</si>
  <si>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</si>
  <si>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</si>
  <si>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</si>
  <si>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</si>
  <si>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</si>
  <si>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</si>
  <si>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</si>
  <si>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</si>
  <si>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</si>
  <si>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</si>
  <si>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</si>
  <si>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</si>
  <si>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</si>
  <si>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</si>
  <si>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</si>
  <si>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</si>
  <si>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</si>
  <si>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</si>
  <si>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</si>
  <si>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</si>
  <si>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</si>
  <si>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</si>
  <si>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</si>
  <si>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</si>
  <si>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</si>
  <si>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</si>
  <si>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</si>
  <si>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</si>
  <si>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</si>
  <si>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</si>
  <si>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</si>
  <si>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</si>
  <si>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</si>
  <si>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</si>
  <si>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</si>
  <si>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</si>
  <si>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</si>
  <si>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</si>
  <si>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</si>
  <si>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</si>
  <si>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</si>
  <si>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</si>
  <si>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</si>
  <si>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</si>
  <si>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</si>
  <si>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</si>
  <si>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</si>
  <si>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</si>
  <si>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</si>
  <si>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</si>
  <si>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</si>
  <si>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</si>
  <si>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</si>
  <si>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</si>
  <si>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</si>
  <si>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</si>
  <si>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</si>
  <si>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</si>
  <si>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</si>
  <si>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</si>
  <si>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</si>
  <si>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</si>
  <si>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</si>
  <si>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</si>
  <si>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</si>
  <si>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</si>
  <si>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</si>
  <si>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</si>
  <si>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</si>
  <si>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</si>
  <si>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</si>
  <si>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</si>
  <si>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</si>
  <si>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</si>
  <si>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</si>
  <si>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</si>
  <si>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</si>
  <si>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</si>
  <si>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</si>
  <si>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</si>
  <si>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</si>
  <si>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</si>
  <si>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</si>
  <si>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</si>
  <si>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</si>
  <si>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</si>
  <si>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</si>
  <si>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</si>
  <si>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</si>
  <si>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</si>
  <si>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</si>
  <si>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</si>
  <si>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</si>
  <si>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</si>
  <si>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</si>
  <si>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</si>
  <si>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</si>
  <si>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</si>
  <si>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</si>
  <si>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</si>
  <si>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</si>
  <si>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</si>
  <si>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</si>
  <si>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</si>
  <si>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</si>
  <si>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</si>
  <si>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</si>
  <si>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</si>
  <si>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</si>
  <si>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</si>
  <si>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</si>
  <si>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</si>
  <si>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</si>
  <si>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</si>
  <si>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</si>
  <si>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</si>
  <si>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</si>
  <si>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</si>
  <si>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</si>
  <si>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</si>
  <si>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</si>
  <si>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</si>
  <si>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</si>
  <si>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</si>
  <si>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</si>
  <si>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</si>
  <si>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</si>
  <si>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</si>
  <si>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</si>
  <si>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</si>
  <si>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</si>
  <si>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</si>
  <si>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</si>
  <si>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</si>
  <si>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</si>
  <si>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</si>
  <si>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</si>
  <si>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</si>
  <si>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</si>
  <si>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</si>
  <si>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</si>
  <si>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</si>
  <si>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</si>
  <si>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</si>
  <si>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</si>
  <si>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</si>
  <si>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</si>
  <si>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</si>
  <si>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</si>
  <si>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</si>
  <si>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</si>
  <si>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</si>
  <si>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</si>
  <si>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</si>
  <si>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</si>
  <si>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</si>
  <si>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</si>
  <si>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</si>
  <si>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</si>
  <si>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</si>
  <si>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</si>
  <si>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</si>
  <si>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</si>
  <si>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</si>
  <si>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</si>
  <si>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</si>
  <si>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</si>
  <si>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</si>
  <si>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</si>
  <si>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</si>
  <si>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</si>
  <si>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</si>
  <si>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</si>
  <si>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</si>
  <si>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</si>
  <si>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</si>
  <si>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</si>
  <si>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</si>
  <si>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</si>
  <si>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</si>
  <si>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</si>
  <si>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</si>
  <si>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</si>
  <si>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</si>
  <si>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</si>
  <si>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</si>
  <si>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</si>
  <si>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</si>
  <si>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</si>
  <si>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</si>
  <si>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</si>
  <si>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</si>
  <si>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</si>
  <si>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</si>
  <si>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</si>
  <si>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</si>
  <si>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</si>
  <si>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</si>
  <si>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</si>
  <si>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</si>
  <si>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</si>
  <si>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</si>
  <si>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</si>
  <si>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</si>
  <si>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</si>
  <si>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</si>
  <si>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</si>
  <si>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</si>
  <si>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</si>
  <si>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</si>
  <si>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</si>
  <si>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</si>
  <si>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</si>
  <si>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</si>
  <si>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</si>
  <si>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</si>
  <si>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</si>
  <si>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</si>
  <si>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</si>
  <si>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</si>
  <si>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</si>
  <si>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</si>
  <si>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</si>
  <si>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</si>
  <si>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</si>
  <si>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</si>
  <si>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</si>
  <si>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</si>
  <si>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</si>
  <si>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</si>
  <si>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</si>
  <si>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</si>
  <si>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</si>
  <si>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</si>
  <si>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</si>
  <si>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</si>
  <si>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</si>
  <si>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</si>
  <si>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</si>
  <si>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</si>
  <si>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</si>
  <si>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</si>
  <si>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</si>
  <si>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</si>
  <si>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</si>
  <si>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</si>
  <si>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</si>
  <si>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</si>
  <si>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</si>
  <si>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</si>
  <si>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</si>
  <si>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</si>
  <si>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</si>
  <si>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</si>
  <si>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</si>
  <si>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</si>
  <si>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</si>
  <si>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</si>
  <si>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</si>
  <si>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</si>
  <si>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</si>
  <si>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</si>
  <si>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</si>
  <si>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</si>
  <si>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</si>
  <si>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</si>
  <si>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</si>
  <si>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</si>
  <si>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</si>
  <si>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</si>
  <si>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</si>
  <si>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</si>
  <si>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</si>
  <si>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</si>
  <si>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</si>
  <si>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</si>
  <si>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</si>
  <si>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</si>
  <si>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</si>
  <si>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</si>
  <si>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</si>
  <si>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</si>
  <si>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</si>
  <si>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</si>
  <si>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</si>
  <si>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</si>
  <si>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</si>
  <si>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</si>
  <si>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</si>
  <si>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</si>
  <si>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</si>
  <si>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</si>
  <si>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</si>
  <si>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</si>
  <si>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</si>
  <si>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</si>
  <si>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</si>
  <si>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</si>
  <si>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</si>
  <si>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</si>
  <si>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</si>
  <si>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</si>
  <si>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</si>
  <si>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</si>
  <si>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</si>
  <si>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</si>
  <si>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</si>
  <si>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</si>
  <si>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</si>
  <si>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</si>
  <si>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</si>
  <si>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</si>
  <si>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</si>
  <si>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</si>
  <si>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</si>
  <si>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</si>
  <si>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</si>
  <si>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</si>
  <si>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</si>
  <si>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</si>
  <si>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</si>
  <si>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</si>
  <si>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</si>
  <si>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</si>
  <si>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</si>
  <si>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</si>
  <si>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</si>
  <si>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</si>
  <si>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</si>
  <si>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</si>
  <si>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</si>
  <si>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</si>
  <si>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</si>
  <si>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</si>
  <si>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</si>
  <si>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</si>
  <si>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</si>
  <si>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</si>
  <si>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</si>
  <si>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</si>
  <si>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</si>
  <si>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</si>
  <si>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</si>
  <si>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</si>
  <si>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</si>
  <si>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</si>
  <si>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</si>
  <si>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</si>
  <si>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</si>
  <si>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</si>
  <si>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</si>
  <si>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</si>
  <si>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</si>
  <si>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</si>
  <si>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</si>
  <si>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</si>
  <si>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</si>
  <si>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</si>
  <si>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</si>
  <si>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</si>
  <si>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</si>
  <si>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</si>
  <si>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</si>
  <si>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</si>
  <si>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</si>
  <si>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</si>
  <si>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Solda - Condicionada à temperatura</t>
  </si>
  <si>
    <t>ZMA-ZLI</t>
  </si>
  <si>
    <t>ZLMAZLI</t>
  </si>
  <si>
    <t>Deslocamento para ZTO. Anexa locomotivas vandalizadas em ZSK - 1:30 de manobra, ocupando ZSK208 e ZSKPAT2</t>
  </si>
  <si>
    <t>ZAC-N</t>
  </si>
  <si>
    <t>ZACN</t>
  </si>
  <si>
    <t>Substituição de meia chave em ZAC-N</t>
  </si>
  <si>
    <t>ZAC-2</t>
  </si>
  <si>
    <t>Solda - Condicionada à temperatura em ZAC-2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</si>
  <si>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</si>
  <si>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</si>
  <si>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</si>
  <si>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</si>
  <si>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</si>
  <si>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</si>
  <si>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</si>
  <si>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</si>
  <si>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ZJY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</si>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</sst>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/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BK1" activePane="topRight" state="frozen"/>
      <selection pane="topRight" activeCell="BM325" sqref="BM325:BN32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6"/>
      <c r="AN3" s="287"/>
      <c r="AO3" s="265"/>
      <c r="AP3" s="265"/>
      <c r="AQ3" s="266"/>
      <c r="AR3" s="67"/>
      <c r="AS3" s="258" t="s">
        <v>1038</v>
      </c>
      <c r="AT3" s="259"/>
      <c r="AU3" s="258" t="s">
        <v>1039</v>
      </c>
      <c r="AV3" s="259"/>
      <c r="AW3" s="258" t="s">
        <v>1040</v>
      </c>
      <c r="AX3" s="259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1818</v>
      </c>
      <c r="BK324" s="19" t="s">
        <v>1819</v>
      </c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</v>
      </c>
      <c r="BR324" s="22">
        <f>IF(OR(B324="",F324=""),"*",AY324/P324)</f>
        <v>1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1820</v>
      </c>
      <c r="BK325" s="228" t="s">
        <v>1821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1822</v>
      </c>
      <c r="N326" s="142" t="s">
        <v>1823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1824</v>
      </c>
      <c r="BK326" s="20" t="s">
        <v>1825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 t="shared" ref="A329:A330" si="6"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1826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 t="shared" ref="AY329:AY330" si="7"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1827</v>
      </c>
      <c r="BK329" s="169" t="s">
        <v>1828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 t="shared" si="6"/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1829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1830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 t="shared" si="7"/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1831</v>
      </c>
      <c r="BK330" s="19" t="s">
        <v>1832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1833</v>
      </c>
      <c r="BK332" s="169" t="s">
        <v>1833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1834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1835</v>
      </c>
      <c r="N334" s="142" t="s">
        <v>1836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1837</v>
      </c>
      <c r="W334" s="118" t="s">
        <v>1838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1839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1840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1841</v>
      </c>
      <c r="W336" s="118" t="s">
        <v>1842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1843</v>
      </c>
      <c r="BK336" s="19" t="s">
        <v>1844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1845</v>
      </c>
      <c r="BK337" s="19" t="s">
        <v>1846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1845</v>
      </c>
      <c r="BK338" s="19" t="s">
        <v>1846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1847</v>
      </c>
      <c r="N339" s="142" t="s">
        <v>1848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1849</v>
      </c>
      <c r="BK339" s="20" t="s">
        <v>1850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1851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1852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1853</v>
      </c>
      <c r="BK340" s="195" t="s">
        <v>1853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1854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1855</v>
      </c>
      <c r="N341" s="142" t="s">
        <v>1856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1857</v>
      </c>
      <c r="BK341" s="19" t="s">
        <v>1857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1858</v>
      </c>
      <c r="BK342" s="19" t="s">
        <v>1859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1860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1861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1862</v>
      </c>
      <c r="BK343" s="19" t="s">
        <v>1863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1864</v>
      </c>
      <c r="BK344" s="19" t="s">
        <v>1864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1865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/>
      <c r="BI346" s="19"/>
      <c r="BJ346" s="19"/>
      <c r="BK346" s="20"/>
      <c r="BL346" s="18"/>
      <c r="BM346" s="145"/>
      <c r="BN346" s="145"/>
      <c r="BO346" s="145"/>
      <c r="BP346" s="21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8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1866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/>
      <c r="AS347" s="121"/>
      <c r="AT347" s="121"/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/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/>
      <c r="BI347" s="19"/>
      <c r="BJ347" s="19"/>
      <c r="BK347" s="20"/>
      <c r="BL347" s="18"/>
      <c r="BM347" s="145"/>
      <c r="BN347" s="145"/>
      <c r="BO347" s="145"/>
      <c r="BP347" s="21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8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1829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1830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/>
      <c r="AS348" s="121"/>
      <c r="AT348" s="121"/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/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/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1867</v>
      </c>
      <c r="N349" s="142" t="s">
        <v>1868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/>
      <c r="AS349" s="121"/>
      <c r="AT349" s="121"/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0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 e Intervalo</v>
      </c>
      <c r="BR349" s="22">
        <f>IF(OR(B349="",F349=""),"*",AY349/P349)</f>
        <v>0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1847</v>
      </c>
      <c r="N352" s="142" t="s">
        <v>1848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/>
      <c r="AS352" s="121"/>
      <c r="AT352" s="121"/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/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/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1866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/>
      <c r="AS353" s="121"/>
      <c r="AT353" s="121"/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/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/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1851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1869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/>
      <c r="AS354" s="121"/>
      <c r="AT354" s="121"/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/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82.355000000000004</v>
      </c>
      <c r="L355" s="118" t="s">
        <v>520</v>
      </c>
      <c r="M355" s="142" t="s">
        <v>1870</v>
      </c>
      <c r="N355" s="142" t="s">
        <v>1871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1872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ZAC-N</v>
      </c>
      <c r="AN355" s="118" t="str">
        <f>IF(BS_CONTROLE[[#This Row],[SB]]=0, "-", BS_CONTROLE[[#This Row],[SB]])</f>
        <v>ZACN</v>
      </c>
      <c r="AO355" s="118">
        <f>IF(BS_CONTROLE[[#This Row],[SUB]]=0, "-", BS_CONTROLE[[#This Row],[SUB]])</f>
        <v>70</v>
      </c>
      <c r="AP355" s="118">
        <f>BS_CONTROLE[[#This Row],[KM - Inicio]]</f>
        <v>82.355000000000004</v>
      </c>
      <c r="AQ355" s="118">
        <f>BS_CONTROLE[[#This Row],[KM - Inicio]]</f>
        <v>82.355000000000004</v>
      </c>
      <c r="AR355" s="121"/>
      <c r="AS355" s="121"/>
      <c r="AT355" s="121"/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/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/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1873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1874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/>
      <c r="AS356" s="121"/>
      <c r="AT356" s="121"/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/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1829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1830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178</v>
      </c>
      <c r="I359" s="119" t="s">
        <v>1875</v>
      </c>
      <c r="J359" s="118">
        <v>70</v>
      </c>
      <c r="K359" s="118">
        <v>104</v>
      </c>
      <c r="L359" s="118" t="s">
        <v>520</v>
      </c>
      <c r="M359" s="142" t="s">
        <v>1876</v>
      </c>
      <c r="N359" s="142" t="s">
        <v>1877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ZLI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ZLI-ZBV</v>
      </c>
      <c r="AN359" s="118" t="str">
        <f>IF(BS_CONTROLE[[#This Row],[SB]]=0, "-", BS_CONTROLE[[#This Row],[SB]])</f>
        <v>ZLIZBV</v>
      </c>
      <c r="AO359" s="118">
        <f>IF(BS_CONTROLE[[#This Row],[SUB]]=0, "-", BS_CONTROLE[[#This Row],[SUB]])</f>
        <v>70</v>
      </c>
      <c r="AP359" s="118">
        <f>BS_CONTROLE[[#This Row],[KM - Inicio]]</f>
        <v>104</v>
      </c>
      <c r="AQ359" s="118">
        <f>BS_CONTROLE[[#This Row],[KM - Inicio]]</f>
        <v>104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190" t="s">
        <v>134</v>
      </c>
      <c r="I361" s="119" t="s">
        <v>1875</v>
      </c>
      <c r="J361" s="118">
        <v>70</v>
      </c>
      <c r="K361" s="118">
        <v>97</v>
      </c>
      <c r="L361" s="118">
        <v>52</v>
      </c>
      <c r="M361" s="142" t="s">
        <v>1878</v>
      </c>
      <c r="N361" s="142" t="s">
        <v>1879</v>
      </c>
      <c r="O361" s="119">
        <v>0.375</v>
      </c>
      <c r="P361" s="119">
        <v>4.1666666666666664E-2</v>
      </c>
      <c r="Q361" s="118">
        <v>45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ZTT</v>
      </c>
      <c r="AL361" s="35" t="str">
        <f>BS_CONTROLE[[#This Row],[Local - Encerramento]]</f>
        <v>ZBV</v>
      </c>
      <c r="AM361" s="118" t="str">
        <f>IF(BS_CONTROLE[[#This Row],[Entre - Estações]]=0, "-", BS_CONTROLE[[#This Row],[Entre - Estações]])</f>
        <v>ZTT-ZBV</v>
      </c>
      <c r="AN361" s="118" t="str">
        <f>IF(BS_CONTROLE[[#This Row],[SB]]=0, "-", BS_CONTROLE[[#This Row],[SB]])</f>
        <v>ZTTZBV</v>
      </c>
      <c r="AO361" s="118">
        <f>IF(BS_CONTROLE[[#This Row],[SUB]]=0, "-", BS_CONTROLE[[#This Row],[SUB]])</f>
        <v>70</v>
      </c>
      <c r="AP361" s="118">
        <f>BS_CONTROLE[[#This Row],[KM - Inicio]]</f>
        <v>97</v>
      </c>
      <c r="AQ361" s="118">
        <f>BS_CONTROLE[[#This Row],[KM - Inicio]]</f>
        <v>97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1866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1866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1866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1829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1830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1866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1866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1866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1880</v>
      </c>
      <c r="J378" s="118">
        <v>70</v>
      </c>
      <c r="K378" s="118">
        <v>168</v>
      </c>
      <c r="L378" s="118">
        <v>228</v>
      </c>
      <c r="M378" s="142" t="s">
        <v>1881</v>
      </c>
      <c r="N378" s="142" t="s">
        <v>1882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1875</v>
      </c>
      <c r="J380" s="118">
        <v>70</v>
      </c>
      <c r="K380" s="118">
        <v>97</v>
      </c>
      <c r="L380" s="118">
        <v>52</v>
      </c>
      <c r="M380" s="142" t="s">
        <v>1878</v>
      </c>
      <c r="N380" s="142" t="s">
        <v>1879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1873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1874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1875</v>
      </c>
      <c r="I383" s="119" t="s">
        <v>1883</v>
      </c>
      <c r="J383" s="118">
        <v>66</v>
      </c>
      <c r="K383" s="118">
        <v>52</v>
      </c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ZBV</v>
      </c>
      <c r="AL383" s="35" t="str">
        <f>BS_CONTROLE[[#This Row],[Local - Encerramento]]</f>
        <v>ZJY</v>
      </c>
      <c r="AM383" s="118" t="str">
        <f>IF(BS_CONTROLE[[#This Row],[Entre - Estações]]=0, "-", BS_CONTROLE[[#This Row],[Entre - Estações]])</f>
        <v>ZQB-ZBV</v>
      </c>
      <c r="AN383" s="118" t="str">
        <f>IF(BS_CONTROLE[[#This Row],[SB]]=0, "-", BS_CONTROLE[[#This Row],[SB]])</f>
        <v>ZQBZBV</v>
      </c>
      <c r="AO383" s="118">
        <f>IF(BS_CONTROLE[[#This Row],[SUB]]=0, "-", BS_CONTROLE[[#This Row],[SUB]])</f>
        <v>66</v>
      </c>
      <c r="AP383" s="118">
        <f>BS_CONTROLE[[#This Row],[KM - Inicio]]</f>
        <v>52</v>
      </c>
      <c r="AQ383" s="118">
        <f>BS_CONTROLE[[#This Row],[KM - Inicio]]</f>
        <v>52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T3010" sqref="T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1884</v>
      </c>
      <c r="V1" s="293"/>
      <c r="W1" s="293"/>
    </row>
    <row r="2" spans="1:23" s="92" customFormat="1">
      <c r="A2" s="95" t="s">
        <v>1885</v>
      </c>
      <c r="B2" s="95" t="s">
        <v>1886</v>
      </c>
      <c r="C2" s="95" t="s">
        <v>511</v>
      </c>
      <c r="D2" s="96" t="s">
        <v>1063</v>
      </c>
      <c r="E2" s="96" t="s">
        <v>1064</v>
      </c>
      <c r="F2" s="96" t="s">
        <v>1887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1888</v>
      </c>
      <c r="T2" s="99" t="s">
        <v>1066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</v>
      </c>
      <c r="V327" s="172" t="str">
        <f ca="1">_xlfn.XLOOKUP(G327&amp;$V$2,BS_CONTROLE[CHAVE],BS_CONTROLE[Quantidade_11],"-")</f>
        <v>-</v>
      </c>
      <c r="W327" s="172">
        <f ca="1">_xlfn.XLOOKUP(G327&amp;$W$2,BS_CONTROLE[CHAVE],BS_CONTROLE[Quantidade_11],"-")</f>
        <v>1336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1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1260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1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2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16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1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1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1</v>
      </c>
    </row>
    <row r="344" spans="1:23" s="100" customFormat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1</v>
      </c>
    </row>
    <row r="345" spans="1:23" s="100" customFormat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1</v>
      </c>
      <c r="V345" s="172" t="str">
        <f ca="1">_xlfn.XLOOKUP(G345&amp;$V$2,BS_CONTROLE[CHAVE],BS_CONTROLE[Quantidade_11],"-")</f>
        <v>-</v>
      </c>
      <c r="W345" s="172">
        <f ca="1">_xlfn.XLOOKUP(G345&amp;$W$2,BS_CONTROLE[CHAVE],BS_CONTROLE[Quantidade_11],"-")</f>
        <v>1336</v>
      </c>
    </row>
    <row r="346" spans="1:23" s="100" customFormat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650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16</v>
      </c>
    </row>
    <row r="350" spans="1:23" s="100" customFormat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1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1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ZAC-N</v>
      </c>
      <c r="L352" s="174" t="str">
        <f>IF(SP_NORTE!N355="","*",SP_NORTE!N355)</f>
        <v>ZACN</v>
      </c>
      <c r="M352" s="175">
        <f>IF(SP_NORTE!J355="","*",SP_NORTE!J355)</f>
        <v>70</v>
      </c>
      <c r="N352" s="182">
        <f>IF(SP_NORTE!K355="","*",SP_NORTE!K355)</f>
        <v>82.355000000000004</v>
      </c>
      <c r="O352" s="182" t="str">
        <f>IF(SP_NORTE!L355="","*",SP_NORTE!L355)</f>
        <v>-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ZAC-N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>
        <f ca="1">_xlfn.XLOOKUP(G353&amp;$V$2,BS_CONTROLE[CHAVE],BS_CONTROLE[Quantidade_11],"-")</f>
        <v>1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*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1</v>
      </c>
      <c r="V355" s="172" t="str">
        <f ca="1">_xlfn.XLOOKUP(G355&amp;$V$2,BS_CONTROLE[CHAVE],BS_CONTROLE[Quantidade_11],"-")</f>
        <v>-</v>
      </c>
      <c r="W355" s="172">
        <f ca="1">_xlfn.XLOOKUP(G355&amp;$W$2,BS_CONTROLE[CHAVE],BS_CONTROLE[Quantidade_11],"-")</f>
        <v>1336</v>
      </c>
    </row>
    <row r="356" spans="1:23" s="100" customFormat="1" hidden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ZBV-ZTI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ZLI</v>
      </c>
      <c r="J356" s="183" t="str">
        <f>IF(SP_NORTE!I359="","*",SP_NORTE!I359)</f>
        <v>ZBV</v>
      </c>
      <c r="K356" s="174" t="str">
        <f>IF(SP_NORTE!M359="","*",SP_NORTE!M359)</f>
        <v>ZLI-ZBV</v>
      </c>
      <c r="L356" s="174" t="str">
        <f>IF(SP_NORTE!N359="","*",SP_NORTE!N359)</f>
        <v>ZLIZBV</v>
      </c>
      <c r="M356" s="175">
        <f>IF(SP_NORTE!J359="","*",SP_NORTE!J359)</f>
        <v>70</v>
      </c>
      <c r="N356" s="182">
        <f>IF(SP_NORTE!K359="","*",SP_NORTE!K359)</f>
        <v>104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650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*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ZBV-ZTI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ZTT</v>
      </c>
      <c r="J358" s="183" t="str">
        <f>IF(SP_NORTE!I361="","*",SP_NORTE!I361)</f>
        <v>ZBV</v>
      </c>
      <c r="K358" s="174" t="str">
        <f>IF(SP_NORTE!M361="","*",SP_NORTE!M361)</f>
        <v>ZTT-ZBV</v>
      </c>
      <c r="L358" s="174" t="str">
        <f>IF(SP_NORTE!N361="","*",SP_NORTE!N361)</f>
        <v>ZTTZBV</v>
      </c>
      <c r="M358" s="175">
        <f>IF(SP_NORTE!J361="","*",SP_NORTE!J361)</f>
        <v>70</v>
      </c>
      <c r="N358" s="182">
        <f>IF(SP_NORTE!K361="","*",SP_NORTE!K361)</f>
        <v>97</v>
      </c>
      <c r="O358" s="182">
        <f>IF(SP_NORTE!L361="","*",SP_NORTE!L361)</f>
        <v>52</v>
      </c>
      <c r="P358" s="181">
        <f>IF(SP_NORTE!O361="","*",SP_NORTE!O361)</f>
        <v>0.375</v>
      </c>
      <c r="Q358" s="181">
        <f>IF(SP_NORTE!P361="","*",SP_NORTE!P361)</f>
        <v>4.1666666666666664E-2</v>
      </c>
      <c r="R358" s="183" t="str">
        <f>IF(SP_NORTE!Q361="","*",CONCATENATE(SP_NORTE!Q361," ",SP_NORTE!R361))</f>
        <v>45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16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1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>
        <f ca="1">_xlfn.XLOOKUP(G364&amp;$U$2,BS_CONTROLE[CHAVE],BS_CONTROLE[Quantidade_11],"-")</f>
        <v>0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1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1</v>
      </c>
      <c r="V366" s="172" t="str">
        <f ca="1">_xlfn.XLOOKUP(G366&amp;$V$2,BS_CONTROLE[CHAVE],BS_CONTROLE[Quantidade_11],"-")</f>
        <v>-</v>
      </c>
      <c r="W366" s="172">
        <f ca="1">_xlfn.XLOOKUP(G366&amp;$W$2,BS_CONTROLE[CHAVE],BS_CONTROLE[Quantidade_11],"-")</f>
        <v>1336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1260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>
        <f ca="1">_xlfn.XLOOKUP(G369&amp;$V$2,BS_CONTROLE[CHAVE],BS_CONTROLE[Quantidade_11],"-")</f>
        <v>0</v>
      </c>
      <c r="W369" s="172">
        <f ca="1">_xlfn.XLOOKUP(G369&amp;$W$2,BS_CONTROLE[CHAVE],BS_CONTROLE[Quantidade_11],"-")</f>
        <v>1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>
        <f ca="1">_xlfn.XLOOKUP(G370&amp;$V$2,BS_CONTROLE[CHAVE],BS_CONTROLE[Quantidade_11],"-")</f>
        <v>0</v>
      </c>
      <c r="W370" s="172">
        <f ca="1">_xlfn.XLOOKUP(G370&amp;$W$2,BS_CONTROLE[CHAVE],BS_CONTROLE[Quantidade_11],"-")</f>
        <v>2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1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16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0</v>
      </c>
      <c r="V379" s="172">
        <f ca="1">_xlfn.XLOOKUP(G379&amp;$V$2,BS_CONTROLE[CHAVE],BS_CONTROLE[Quantidade_11],"-")</f>
        <v>1</v>
      </c>
      <c r="W379" s="172">
        <f ca="1">_xlfn.XLOOKUP(G379&amp;$W$2,BS_CONTROLE[CHAVE],BS_CONTROLE[Quantidade_11],"-")</f>
        <v>0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ZBV</v>
      </c>
      <c r="J380" s="183" t="str">
        <f>IF(SP_NORTE!I383="","*",SP_NORTE!I383)</f>
        <v>ZJY</v>
      </c>
      <c r="K380" s="174" t="str">
        <f>IF(SP_NORTE!M383="","*",SP_NORTE!M383)</f>
        <v>ZQB-ZBV</v>
      </c>
      <c r="L380" s="174" t="str">
        <f>IF(SP_NORTE!N383="","*",SP_NORTE!N383)</f>
        <v>ZQBZBV</v>
      </c>
      <c r="M380" s="175">
        <f>IF(SP_NORTE!J383="","*",SP_NORTE!J383)</f>
        <v>66</v>
      </c>
      <c r="N380" s="182">
        <f>IF(SP_NORTE!K383="","*",SP_NORTE!K383)</f>
        <v>52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650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1889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1890</v>
      </c>
      <c r="D5" s="295"/>
      <c r="E5" s="295"/>
      <c r="F5" s="295"/>
      <c r="G5" s="295"/>
      <c r="H5" s="295"/>
      <c r="I5" s="295"/>
      <c r="J5" s="296"/>
      <c r="K5" s="297" t="s">
        <v>1891</v>
      </c>
      <c r="L5" s="298"/>
      <c r="M5" s="298"/>
      <c r="N5" s="298"/>
      <c r="O5" s="299" t="s">
        <v>1892</v>
      </c>
      <c r="P5" s="300"/>
    </row>
    <row r="6" spans="1:16" s="82" customFormat="1" ht="15" customHeight="1">
      <c r="A6" s="74" t="s">
        <v>1887</v>
      </c>
      <c r="B6" s="83" t="s">
        <v>1886</v>
      </c>
      <c r="C6" s="84" t="s">
        <v>1063</v>
      </c>
      <c r="D6" s="85" t="s">
        <v>1064</v>
      </c>
      <c r="E6" s="84" t="s">
        <v>1893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1894</v>
      </c>
      <c r="M6" s="88" t="s">
        <v>710</v>
      </c>
      <c r="N6" s="89" t="s">
        <v>1058</v>
      </c>
      <c r="O6" s="225" t="s">
        <v>1101</v>
      </c>
      <c r="P6" s="150" t="s">
        <v>1895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 t="str">
        <f>IF(SP_NORTE!BH348="","*",SP_NORTE!BH348)</f>
        <v>*</v>
      </c>
      <c r="P347" s="185" t="str">
        <f>IF($A$2=1,IF(SP_NORTE!BJ348="","*",SP_NORTE!BJ348),IF(SP_NORTE!BK348="","*",SP_NORTE!BK348))</f>
        <v>*</v>
      </c>
    </row>
    <row r="348" spans="1:16" ht="27" hidden="1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 t="str">
        <f>IF(SP_NORTE!BH349="","*",SP_NORTE!BH349)</f>
        <v>*</v>
      </c>
      <c r="P348" s="185" t="str">
        <f>IF($A$2=1,IF(SP_NORTE!BJ349="","*",SP_NORTE!BJ349),IF(SP_NORTE!BK349="","*",SP_NORTE!BK349))</f>
        <v>*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 hidden="1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 t="str">
        <f>IF(SP_NORTE!BH352="","*",SP_NORTE!BH352)</f>
        <v>*</v>
      </c>
      <c r="P351" s="185" t="str">
        <f>IF($A$2=1,IF(SP_NORTE!BJ352="","*",SP_NORTE!BJ352),IF(SP_NORTE!BK352="","*",SP_NORTE!BK352))</f>
        <v>*</v>
      </c>
    </row>
    <row r="352" spans="1:16" ht="27" hidden="1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 t="str">
        <f>IF(SP_NORTE!BH353="","*",SP_NORTE!BH353)</f>
        <v>*</v>
      </c>
      <c r="P352" s="185" t="str">
        <f>IF($A$2=1,IF(SP_NORTE!BJ353="","*",SP_NORTE!BJ353),IF(SP_NORTE!BK353="","*",SP_NORTE!BK353))</f>
        <v>*</v>
      </c>
    </row>
    <row r="353" spans="1:16" ht="27" hidden="1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e">
        <f>IF(SP_NORTE!#REF!="","*",SP_NORTE!#REF!)</f>
        <v>#REF!</v>
      </c>
      <c r="F353" s="91" t="e">
        <f>IF(SP_NORTE!#REF!="","*",SP_NORTE!#REF!)</f>
        <v>#REF!</v>
      </c>
      <c r="G353" s="91" t="e">
        <f>IF(SP_NORTE!#REF!="","*",SP_NORTE!#REF!)</f>
        <v>#REF!</v>
      </c>
      <c r="H353" s="130" t="e">
        <f>IF(SP_NORTE!#REF!="","*",SP_NORTE!#REF!)</f>
        <v>#REF!</v>
      </c>
      <c r="I353" s="127" t="e">
        <f>IF(SP_NORTE!#REF!="","*",SP_NORTE!#REF!)</f>
        <v>#REF!</v>
      </c>
      <c r="J353" s="127" t="e">
        <f>IF(SP_NORTE!#REF!="","*",SP_NORTE!#REF!)</f>
        <v>#REF!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 t="str">
        <f>IF(SP_NORTE!BH354="","*",SP_NORTE!BH354)</f>
        <v>*</v>
      </c>
      <c r="P353" s="185" t="str">
        <f>IF($A$2=1,IF(SP_NORTE!BJ354="","*",SP_NORTE!BJ354),IF(SP_NORTE!BK354="","*",SP_NORTE!BK354))</f>
        <v>*</v>
      </c>
    </row>
    <row r="354" spans="1:16" ht="27" hidden="1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ZAC-N</v>
      </c>
      <c r="H354" s="130">
        <f>IF(SP_NORTE!K355="","*",SP_NORTE!K355)</f>
        <v>82.355000000000004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ZAC-N</v>
      </c>
      <c r="M354" s="91">
        <f>IF(SP_NORTE!AP355="","*",SP_NORTE!AP355)</f>
        <v>82.355000000000004</v>
      </c>
      <c r="N354" s="91" t="str">
        <f>IF(SP_NORTE!AM355="","*",SP_NORTE!AM355)</f>
        <v>ZAC-N</v>
      </c>
      <c r="O354" s="123" t="str">
        <f>IF(SP_NORTE!BH355="","*",SP_NORTE!BH355)</f>
        <v>*</v>
      </c>
      <c r="P354" s="185" t="str">
        <f>IF($A$2=1,IF(SP_NORTE!BJ355="","*",SP_NORTE!BJ355),IF(SP_NORTE!BK355="","*",SP_NORTE!BK355))</f>
        <v>*</v>
      </c>
    </row>
    <row r="355" spans="1:16" ht="27" hidden="1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 t="str">
        <f>IF(SP_NORTE!BH356="","*",SP_NORTE!BH356)</f>
        <v>*</v>
      </c>
      <c r="P355" s="185" t="str">
        <f>IF($A$2=1,IF(SP_NORTE!BJ356="","*",SP_NORTE!BJ356),IF(SP_NORTE!BK356="","*",SP_NORTE!BK356))</f>
        <v>*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ZBV-ZTI</v>
      </c>
      <c r="E358" s="91" t="str">
        <f>IF(SP_NORTE!D359="","*",SP_NORTE!D359)</f>
        <v>V88</v>
      </c>
      <c r="F358" s="91" t="str">
        <f>IF(SP_NORTE!H359="","*",SP_NORTE!H359)</f>
        <v>ZLI</v>
      </c>
      <c r="G358" s="91" t="str">
        <f>IF(SP_NORTE!M359="","*",SP_NORTE!M359)</f>
        <v>ZLI-ZBV</v>
      </c>
      <c r="H358" s="130">
        <f>IF(SP_NORTE!K359="","*",SP_NORTE!K359)</f>
        <v>104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ZLI</v>
      </c>
      <c r="L358" s="91" t="str">
        <f>IF(SP_NORTE!AM359="","*",SP_NORTE!AM359)</f>
        <v>ZLI-ZBV</v>
      </c>
      <c r="M358" s="91">
        <f>IF(SP_NORTE!AP359="","*",SP_NORTE!AP359)</f>
        <v>104</v>
      </c>
      <c r="N358" s="91" t="str">
        <f>IF(SP_NORTE!AM359="","*",SP_NORTE!AM359)</f>
        <v>ZLI-ZBV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ZBV-ZTI</v>
      </c>
      <c r="E360" s="91" t="str">
        <f>IF(SP_NORTE!D361="","*",SP_NORTE!D361)</f>
        <v>V97</v>
      </c>
      <c r="F360" s="91" t="str">
        <f>IF(SP_NORTE!H361="","*",SP_NORTE!H361)</f>
        <v>ZTT</v>
      </c>
      <c r="G360" s="91" t="str">
        <f>IF(SP_NORTE!M361="","*",SP_NORTE!M361)</f>
        <v>ZTT-ZBV</v>
      </c>
      <c r="H360" s="130">
        <f>IF(SP_NORTE!K361="","*",SP_NORTE!K361)</f>
        <v>97</v>
      </c>
      <c r="I360" s="127">
        <f>IF(SP_NORTE!O361="","*",SP_NORTE!O361)</f>
        <v>0.375</v>
      </c>
      <c r="J360" s="127">
        <f>IF(SP_NORTE!P361="","*",SP_NORTE!P361)</f>
        <v>4.1666666666666664E-2</v>
      </c>
      <c r="K360" s="91" t="str">
        <f>IF(SP_NORTE!AK361="","*",SP_NORTE!AK361)</f>
        <v>ZTT</v>
      </c>
      <c r="L360" s="91" t="str">
        <f>IF(SP_NORTE!AM361="","*",SP_NORTE!AM361)</f>
        <v>ZTT-ZBV</v>
      </c>
      <c r="M360" s="91">
        <f>IF(SP_NORTE!AP361="","*",SP_NORTE!AP361)</f>
        <v>97</v>
      </c>
      <c r="N360" s="91" t="str">
        <f>IF(SP_NORTE!AM361="","*",SP_NORTE!AM361)</f>
        <v>ZTT-ZBV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ZBV</v>
      </c>
      <c r="G378" s="91" t="str">
        <f>IF(SP_NORTE!M383="","*",SP_NORTE!M383)</f>
        <v>ZQB-ZBV</v>
      </c>
      <c r="H378" s="130">
        <f>IF(SP_NORTE!K383="","*",SP_NORTE!K383)</f>
        <v>52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ZBV</v>
      </c>
      <c r="L378" s="91" t="str">
        <f>IF(SP_NORTE!AM383="","*",SP_NORTE!AM383)</f>
        <v>ZQB-ZBV</v>
      </c>
      <c r="M378" s="91">
        <f>IF(SP_NORTE!AP383="","*",SP_NORTE!AP383)</f>
        <v>52</v>
      </c>
      <c r="N378" s="91" t="str">
        <f>IF(SP_NORTE!AM383="","*",SP_NORTE!AM383)</f>
        <v>ZQB-ZBV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1896</v>
      </c>
      <c r="C2" s="135" t="s">
        <v>1048</v>
      </c>
      <c r="D2" s="84" t="s">
        <v>1050</v>
      </c>
      <c r="E2" s="84" t="s">
        <v>1897</v>
      </c>
      <c r="F2" s="112" t="s">
        <v>1898</v>
      </c>
      <c r="G2" s="84" t="s">
        <v>1899</v>
      </c>
      <c r="H2" s="84" t="s">
        <v>1900</v>
      </c>
      <c r="I2" s="84" t="s">
        <v>1901</v>
      </c>
      <c r="J2" s="84" t="s">
        <v>1902</v>
      </c>
      <c r="K2" s="86" t="s">
        <v>1903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ZAC-N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ZAC-N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ZLI</v>
      </c>
      <c r="F322" s="113" t="str">
        <f>IF(SP_NORTE!M359="","*",SP_NORTE!M359)</f>
        <v>ZLI-ZBV</v>
      </c>
      <c r="G322" s="108" t="str">
        <f>IF(SP_NORTE!I359="","*",SP_NORTE!I359)</f>
        <v>ZBV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ZTT</v>
      </c>
      <c r="F324" s="113" t="str">
        <f>IF(SP_NORTE!M361="","*",SP_NORTE!M361)</f>
        <v>ZTT-ZBV</v>
      </c>
      <c r="G324" s="108" t="str">
        <f>IF(SP_NORTE!I361="","*",SP_NORTE!I361)</f>
        <v>ZBV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ZBV</v>
      </c>
      <c r="F342" s="113" t="str">
        <f>IF(SP_NORTE!M383="","*",SP_NORTE!M383)</f>
        <v>ZQB-ZBV</v>
      </c>
      <c r="G342" s="108" t="str">
        <f>IF(SP_NORTE!I383="","*",SP_NORTE!I383)</f>
        <v>ZJY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2025-10-24T23:03:10Z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