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33" documentId="120_S{118792C3-22EF-5104-A093-F22BFE3913F3}" xr6:coauthVersionLast="47" xr6:coauthVersionMax="47" xr10:uidLastSave="{1F8B47B7-4DCA-4FCB-9581-87A9871F20F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<sst xmlns="http://schemas.openxmlformats.org/spreadsheetml/2006/main" count="4561" uniqueCount="1274">
  <si>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</si>
  <si>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</si>
  <si>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</si>
  <si>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</si>
  <si>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</si>
  <si>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</si>
  <si>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</si>
  <si>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</si>
  <si>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</si>
  <si>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</si>
  <si>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</si>
  <si>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</si>
  <si>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</si>
  <si>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</si>
  <si>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</si>
  <si>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</si>
  <si>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</si>
  <si>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</si>
  <si>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</si>
  <si>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</si>
  <si>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</si>
  <si>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</si>
  <si>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</si>
  <si>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</si>
  <si>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</si>
  <si>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</si>
  <si>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</si>
  <si>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</si>
  <si>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</si>
  <si>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</si>
  <si>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</si>
  <si>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</si>
  <si>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</si>
  <si>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</si>
  <si>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</si>
  <si>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</si>
  <si>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</si>
  <si>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</si>
  <si>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</si>
  <si>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</si>
  <si>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</si>
  <si>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</si>
  <si>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</si>
  <si>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</si>
  <si>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</si>
  <si>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</si>
  <si>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</si>
  <si>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</si>
  <si>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</si>
  <si>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</si>
  <si>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</si>
  <si>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</si>
  <si>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</si>
  <si>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</si>
  <si>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</si>
  <si>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</si>
  <si>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</si>
  <si>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</si>
  <si>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</si>
  <si>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</si>
  <si>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</si>
  <si>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</si>
  <si>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</si>
  <si>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</si>
  <si>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</si>
  <si>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</si>
  <si>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</si>
  <si>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</si>
  <si>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</si>
  <si>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</si>
  <si>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</si>
  <si>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</si>
  <si>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</si>
  <si>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</si>
  <si>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</si>
  <si>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</si>
  <si>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</si>
  <si>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</si>
  <si>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</si>
  <si>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</si>
  <si>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</si>
  <si>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</si>
  <si>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</si>
  <si>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</si>
  <si>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</si>
  <si>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</si>
  <si>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</si>
  <si>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</si>
  <si>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</si>
  <si>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</si>
  <si>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</si>
  <si>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</si>
  <si>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</si>
  <si>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</si>
  <si>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</si>
  <si>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</si>
  <si>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</si>
  <si>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</si>
  <si>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</si>
  <si>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</si>
  <si>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</si>
  <si>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</si>
  <si>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</si>
  <si>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</si>
  <si>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</si>
  <si>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</si>
  <si>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</si>
  <si>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</si>
  <si>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</si>
  <si>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</si>
  <si>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</si>
  <si>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</si>
  <si>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</si>
  <si>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</si>
  <si>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</si>
  <si>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</si>
  <si>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</si>
  <si>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</si>
  <si>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</si>
  <si>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</si>
  <si>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</si>
  <si>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</si>
  <si>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</si>
  <si>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</si>
  <si>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</si>
  <si>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</si>
  <si>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</si>
  <si>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</si>
  <si>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</si>
  <si>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</si>
  <si>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</si>
  <si>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</si>
  <si>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</si>
  <si>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</si>
  <si>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</si>
  <si>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</si>
  <si>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</si>
  <si>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</si>
  <si>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</si>
  <si>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</si>
  <si>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</si>
  <si>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</si>
  <si>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</si>
  <si>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</si>
  <si>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</si>
  <si>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</si>
  <si>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</si>
  <si>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</si>
  <si>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</si>
  <si>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</si>
  <si>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</si>
  <si>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</si>
  <si>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</si>
  <si>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</si>
  <si>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</si>
  <si>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</si>
  <si>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</si>
  <si>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</si>
  <si>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</si>
  <si>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</si>
  <si>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</si>
  <si>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</si>
  <si>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</si>
  <si>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</si>
  <si>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</si>
  <si>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</si>
  <si>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</si>
  <si>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</si>
  <si>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</si>
  <si>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</si>
  <si>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</si>
  <si>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</si>
  <si>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</si>
  <si>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</si>
  <si>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</si>
  <si>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</si>
  <si>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</si>
  <si>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</si>
  <si>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</si>
  <si>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</si>
  <si>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</si>
  <si>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</si>
  <si>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</si>
  <si>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</si>
  <si>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</si>
  <si>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</si>
  <si>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</si>
  <si>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</si>
  <si>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</si>
  <si>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</si>
  <si>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</si>
  <si>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</si>
  <si>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</si>
  <si>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</si>
  <si>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</si>
  <si>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</si>
  <si>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</si>
  <si>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</si>
  <si>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</si>
  <si>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</si>
  <si>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</si>
  <si>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</si>
  <si>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</si>
  <si>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</si>
  <si>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</si>
  <si>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</si>
  <si>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</si>
  <si>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</si>
  <si>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</si>
  <si>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</si>
  <si>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</si>
  <si>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</si>
  <si>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</si>
  <si>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</si>
  <si>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</si>
  <si>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</si>
  <si>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</si>
  <si>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</si>
  <si>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</si>
  <si>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</si>
  <si>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</si>
  <si>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</si>
  <si>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</si>
  <si>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</si>
  <si>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</si>
  <si>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</si>
  <si>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</si>
  <si>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</si>
  <si>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</si>
  <si>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</si>
  <si>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</si>
  <si>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</si>
  <si>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</si>
  <si>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</si>
  <si>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</si>
  <si>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</si>
  <si>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</si>
  <si>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</si>
  <si>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</si>
  <si>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</si>
  <si>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</si>
  <si>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</si>
  <si>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</si>
  <si>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</si>
  <si>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</si>
  <si>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</si>
  <si>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</si>
  <si>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</si>
  <si>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</si>
  <si>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</si>
  <si>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</si>
  <si>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</si>
  <si>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</si>
  <si>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</si>
  <si>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</si>
  <si>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</si>
  <si>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</si>
  <si>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</si>
  <si>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</si>
  <si>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</si>
  <si>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</si>
  <si>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</si>
  <si>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</si>
  <si>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</si>
  <si>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</si>
  <si>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</si>
  <si>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</si>
  <si>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</si>
  <si>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</si>
  <si>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</si>
  <si>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</si>
  <si>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</si>
  <si>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</si>
  <si>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</si>
  <si>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</si>
  <si>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</si>
  <si>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</si>
  <si>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</si>
  <si>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</si>
  <si>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</si>
  <si>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</si>
  <si>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</si>
  <si>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</si>
  <si>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</si>
  <si>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</si>
  <si>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</si>
  <si>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</si>
  <si>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</si>
  <si>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</si>
  <si>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</si>
  <si>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</si>
  <si>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</si>
  <si>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</si>
  <si>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</si>
  <si>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</si>
  <si>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</si>
  <si>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</si>
  <si>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</si>
  <si>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</si>
  <si>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</si>
  <si>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</si>
  <si>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</si>
  <si>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</si>
  <si>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</si>
  <si>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</si>
  <si>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</si>
  <si>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</si>
  <si>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</si>
  <si>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</si>
  <si>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</si>
  <si>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</si>
  <si>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</si>
  <si>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</si>
  <si>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</si>
  <si>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</si>
  <si>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</si>
  <si>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</si>
  <si>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</si>
  <si>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</si>
  <si>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</si>
  <si>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</si>
  <si>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</si>
  <si>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</si>
  <si>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</si>
  <si>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</si>
  <si>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</si>
  <si>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</si>
  <si>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</si>
  <si>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</si>
  <si>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</si>
  <si>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</si>
  <si>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</si>
  <si>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</si>
  <si>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</si>
  <si>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</si>
  <si>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</si>
  <si>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</si>
  <si>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</si>
  <si>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</si>
  <si>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</si>
  <si>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</si>
  <si>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</si>
  <si>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</si>
  <si>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</si>
  <si>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</si>
  <si>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</si>
  <si>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</si>
  <si>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</si>
  <si>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</si>
  <si>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</si>
  <si>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</si>
  <si>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</si>
  <si>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</si>
  <si>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</si>
  <si>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</si>
  <si>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</si>
  <si>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</si>
  <si>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</si>
  <si>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</si>
  <si>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</si>
  <si>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</si>
  <si>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</si>
  <si>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</si>
  <si>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</si>
  <si>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</si>
  <si>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</si>
  <si>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</si>
  <si>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</si>
  <si>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</si>
  <si>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</si>
  <si>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</si>
  <si>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</si>
  <si>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</si>
  <si>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</si>
  <si>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</si>
  <si>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</si>
  <si>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</si>
  <si>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</si>
  <si>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</si>
  <si>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</si>
  <si>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</si>
  <si>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</si>
  <si>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</si>
  <si>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</si>
  <si>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</si>
  <si>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</si>
  <si>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</si>
  <si>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</si>
  <si>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</si>
  <si>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</si>
  <si>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</si>
  <si>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</si>
  <si>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</si>
  <si>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</si>
  <si>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</si>
  <si>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</si>
  <si>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</si>
  <si>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</si>
  <si>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</si>
  <si>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</si>
  <si>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</si>
  <si>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</si>
  <si>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</si>
  <si>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</si>
  <si>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</si>
  <si>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</si>
  <si>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</si>
  <si>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</si>
  <si>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</si>
  <si>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</si>
  <si>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</si>
  <si>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</si>
  <si>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</si>
  <si>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</si>
  <si>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</si>
  <si>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</si>
  <si>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</si>
  <si>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</si>
  <si>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</si>
  <si>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</si>
  <si>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</si>
  <si>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</si>
  <si>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</si>
  <si>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</si>
  <si>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</si>
  <si>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</si>
  <si>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</si>
  <si>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</si>
  <si>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</si>
  <si>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</si>
  <si>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</si>
  <si>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</si>
  <si>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</si>
  <si>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</si>
  <si>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</si>
  <si>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</si>
  <si>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</si>
  <si>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</si>
  <si>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</si>
  <si>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</si>
  <si>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</si>
  <si>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</si>
  <si>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</si>
  <si>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</si>
  <si>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</si>
  <si>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</si>
  <si>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</si>
  <si>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</si>
  <si>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</si>
  <si>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</si>
  <si>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</si>
  <si>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</si>
  <si>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</si>
  <si>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</si>
  <si>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</si>
  <si>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</si>
  <si>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</si>
  <si>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</si>
  <si>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</si>
  <si>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</si>
  <si>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</si>
  <si>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</si>
  <si>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</si>
  <si>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</si>
  <si>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</si>
  <si>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</si>
  <si>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</si>
  <si>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</si>
  <si>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</si>
  <si>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</si>
  <si>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</si>
  <si>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</si>
  <si>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</si>
  <si>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</si>
  <si>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</si>
  <si>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</si>
  <si>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</si>
  <si>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</si>
  <si>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</si>
  <si>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</si>
  <si>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</si>
  <si>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</si>
  <si>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</si>
  <si>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</si>
  <si>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</si>
  <si>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</si>
  <si>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</si>
  <si>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</si>
  <si>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</si>
  <si>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</si>
  <si>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</si>
  <si>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</si>
  <si>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</si>
  <si>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</si>
  <si>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</si>
  <si>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</si>
  <si>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</si>
  <si>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</si>
  <si>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</si>
  <si>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</si>
  <si>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</si>
  <si>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</si>
  <si>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</si>
  <si>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</si>
  <si>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</si>
  <si>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</si>
  <si>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</si>
  <si>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</si>
  <si>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</si>
  <si>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</si>
  <si>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</si>
  <si>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</si>
  <si>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</si>
  <si>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</si>
  <si>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</si>
  <si>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</si>
  <si>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</si>
  <si>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</si>
  <si>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</si>
  <si>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</si>
  <si>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</si>
  <si>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</si>
  <si>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</si>
  <si>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</si>
  <si>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</si>
  <si>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</si>
  <si>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</si>
  <si>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</si>
  <si>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</si>
  <si>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</si>
  <si>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</si>
  <si>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</si>
  <si>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</si>
  <si>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</si>
  <si>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</si>
  <si>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</si>
  <si>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</si>
  <si>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</si>
  <si>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</si>
  <si>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</si>
  <si>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</si>
  <si>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</si>
  <si>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</si>
  <si>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</si>
  <si>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</si>
  <si>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</si>
  <si>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</si>
  <si>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</si>
  <si>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</si>
  <si>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</si>
  <si>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</si>
  <si>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</si>
  <si>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</si>
  <si>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</si>
  <si>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</si>
  <si>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</si>
  <si>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</si>
  <si>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</si>
  <si>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</si>
  <si>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</si>
  <si>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</si>
  <si>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</si>
  <si>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</si>
  <si>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</si>
  <si>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</si>
  <si>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</si>
  <si>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</si>
  <si>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</si>
  <si>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</si>
  <si>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</si>
  <si>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</si>
  <si>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</si>
  <si>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</si>
  <si>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</si>
  <si>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</si>
  <si>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</si>
  <si>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</si>
  <si>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</si>
  <si>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</si>
  <si>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</si>
  <si>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</si>
  <si>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</si>
  <si>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</si>
  <si>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</si>
  <si>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</si>
  <si>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</si>
  <si>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</si>
  <si>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</si>
  <si>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</si>
  <si>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</si>
  <si>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</si>
  <si>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</si>
  <si>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</si>
  <si>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</si>
  <si>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</si>
  <si>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</si>
  <si>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</si>
  <si>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</si>
  <si>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</si>
  <si>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</si>
  <si>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</si>
  <si>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</si>
  <si>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</si>
  <si>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</si>
  <si>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</si>
  <si>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</si>
  <si>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</si>
  <si>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</si>
  <si>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</si>
  <si>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</si>
  <si>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</si>
  <si>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</si>
  <si>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</si>
  <si>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</si>
  <si>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</si>
  <si>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</si>
  <si>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</si>
  <si>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</si>
  <si>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</si>
  <si>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</si>
  <si>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</si>
  <si>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</si>
  <si>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</si>
  <si>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</si>
  <si>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</si>
  <si>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</si>
  <si>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</si>
  <si>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</si>
  <si>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</si>
  <si>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</si>
  <si>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</si>
  <si>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</si>
  <si>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</si>
  <si>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</si>
  <si>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</si>
  <si>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</si>
  <si>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</si>
  <si>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</si>
  <si>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</si>
  <si>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</si>
  <si>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</si>
  <si>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</si>
  <si>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</si>
  <si>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</si>
  <si>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</si>
  <si>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</si>
  <si>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</si>
  <si>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</si>
  <si>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</si>
  <si>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</si>
  <si>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</si>
  <si>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</si>
  <si>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</si>
  <si>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</si>
  <si>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</si>
  <si>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</si>
  <si>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</si>
  <si>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</si>
  <si>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</si>
  <si>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</si>
  <si>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</si>
  <si>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</si>
  <si>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</si>
  <si>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</si>
  <si>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</si>
  <si>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</si>
  <si>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</si>
  <si>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</si>
  <si>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</si>
  <si>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</si>
  <si>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</si>
  <si>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</si>
  <si>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</si>
  <si>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</si>
  <si>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</si>
  <si>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</si>
  <si>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</si>
  <si>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</si>
  <si>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</si>
  <si>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</si>
  <si>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</si>
  <si>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</si>
  <si>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</si>
  <si>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</si>
  <si>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</si>
  <si>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</si>
  <si>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</si>
  <si>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</si>
  <si>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</si>
  <si>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</si>
  <si>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</si>
  <si>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</si>
  <si>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</si>
  <si>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</si>
  <si>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</si>
  <si>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</si>
  <si>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</si>
  <si>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</si>
  <si>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</si>
  <si>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</si>
  <si>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</si>
  <si>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</si>
  <si>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</si>
  <si>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</si>
  <si>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</si>
  <si>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</si>
  <si>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</si>
  <si>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</si>
  <si>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</si>
  <si>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</si>
  <si>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</si>
  <si>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</si>
  <si>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</si>
  <si>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</si>
  <si>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</si>
  <si>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</si>
  <si>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</si>
  <si>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</si>
  <si>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</si>
  <si>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</si>
  <si>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</si>
  <si>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</si>
  <si>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</si>
  <si>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</si>
  <si>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</si>
  <si>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</si>
  <si>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</si>
  <si>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</si>
  <si>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</si>
  <si>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</si>
  <si>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</si>
  <si>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</si>
  <si>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</si>
  <si>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</si>
  <si>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</si>
  <si>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</si>
  <si>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</si>
  <si>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</si>
  <si>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</si>
  <si>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</si>
  <si>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</si>
  <si>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</si>
  <si>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</si>
  <si>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</si>
  <si>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</si>
  <si>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</si>
  <si>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</si>
  <si>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</si>
  <si>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</si>
  <si>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</si>
  <si>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</si>
  <si>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</si>
  <si>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</si>
  <si>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</si>
  <si>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</si>
  <si>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</si>
  <si>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</si>
  <si>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</si>
  <si>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</si>
  <si>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</si>
  <si>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</si>
  <si>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</si>
  <si>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</si>
  <si>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</si>
  <si>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</si>
  <si>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</si>
  <si>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</si>
  <si>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</si>
  <si>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</si>
  <si>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</si>
  <si>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</si>
  <si>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</si>
  <si>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</si>
  <si>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</si>
  <si>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</si>
  <si>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</si>
  <si>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</si>
  <si>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</si>
  <si>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</si>
  <si>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</si>
  <si>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</si>
  <si>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</si>
  <si>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</si>
  <si>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</si>
  <si>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</si>
  <si>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</si>
  <si>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</si>
  <si>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</si>
  <si>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</si>
  <si>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</si>
  <si>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</si>
  <si>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</si>
  <si>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</si>
  <si>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</si>
  <si>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</si>
  <si>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</si>
  <si>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</si>
  <si>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</si>
  <si>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</si>
  <si>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</si>
  <si>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</si>
  <si>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</si>
  <si>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</si>
  <si>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</si>
  <si>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</si>
  <si>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</si>
  <si>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</si>
  <si>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</si>
  <si>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</si>
  <si>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</si>
  <si>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</si>
  <si>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</si>
  <si>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</si>
  <si>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</si>
  <si>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</si>
  <si>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</si>
  <si>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</si>
  <si>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</si>
  <si>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</si>
  <si>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</si>
  <si>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</si>
  <si>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</si>
  <si>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</si>
  <si>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</si>
  <si>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</si>
  <si>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</si>
  <si>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</si>
  <si>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</si>
  <si>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</si>
  <si>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</si>
  <si>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</si>
  <si>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</si>
  <si>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</si>
  <si>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</si>
  <si>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</si>
  <si>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</si>
  <si>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</si>
  <si>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</si>
  <si>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</si>
  <si>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</si>
  <si>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</si>
  <si>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</si>
  <si>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</si>
  <si>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</si>
  <si>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</si>
  <si>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</si>
  <si>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</si>
  <si>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</si>
  <si>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</si>
  <si>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</si>
  <si>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</si>
  <si>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</si>
  <si>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</si>
  <si>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</si>
  <si>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</si>
  <si>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</si>
  <si>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</si>
  <si>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</si>
  <si>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</si>
  <si>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</si>
  <si>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</si>
  <si>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</si>
  <si>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</si>
  <si>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</si>
  <si>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</si>
  <si>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</si>
  <si>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</si>
  <si>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</si>
  <si>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</si>
  <si>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</si>
  <si>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</si>
  <si>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</si>
  <si>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</si>
  <si>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</si>
  <si>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</si>
  <si>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</si>
  <si>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</si>
  <si>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</si>
  <si>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</si>
  <si>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</si>
  <si>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</si>
  <si>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</si>
  <si>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</si>
  <si>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</si>
  <si>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</si>
  <si>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</si>
  <si>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</si>
  <si>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</si>
  <si>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</si>
  <si>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</si>
  <si>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</si>
  <si>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</si>
  <si>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</si>
  <si>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</si>
  <si>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</si>
  <si>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</si>
  <si>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</si>
  <si>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</si>
  <si>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</si>
  <si>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</si>
  <si>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</si>
  <si>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</si>
  <si>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</si>
  <si>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</si>
  <si>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</si>
  <si>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</si>
  <si>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</si>
  <si>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</si>
  <si>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</si>
  <si>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</si>
  <si>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</si>
  <si>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</si>
  <si>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</si>
  <si>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</si>
  <si>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</si>
  <si>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</si>
  <si>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</si>
  <si>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</si>
  <si>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</si>
  <si>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</si>
  <si>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</si>
  <si>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</si>
  <si>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</si>
  <si>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</si>
  <si>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</si>
  <si>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</si>
  <si>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</si>
  <si>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</si>
  <si>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</si>
  <si>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</si>
  <si>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</si>
  <si>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</si>
  <si>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</si>
  <si>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</si>
  <si>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</si>
  <si>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</si>
  <si>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</si>
  <si>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</si>
  <si>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</si>
  <si>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</si>
  <si>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</si>
  <si>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</si>
  <si>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</si>
  <si>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</si>
  <si>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</si>
  <si>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</si>
  <si>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</si>
  <si>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</si>
  <si>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</si>
  <si>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</si>
  <si>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</si>
  <si>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</si>
  <si>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</si>
  <si>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</si>
  <si>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</si>
  <si>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</si>
  <si>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</si>
  <si>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</si>
  <si>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</si>
  <si>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</si>
  <si>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</si>
  <si>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</si>
  <si>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</si>
  <si>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</si>
  <si>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</si>
  <si>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</si>
  <si>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</si>
  <si>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</si>
  <si>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</si>
  <si>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</si>
  <si>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</si>
  <si>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</si>
  <si>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</si>
  <si>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</si>
  <si>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</si>
  <si>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</si>
  <si>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</si>
  <si>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</si>
  <si>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</si>
  <si>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</si>
  <si>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</si>
  <si>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</si>
  <si>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</si>
  <si>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</si>
  <si>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</si>
  <si>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</si>
  <si>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</si>
  <si>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</si>
  <si>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</si>
  <si>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</si>
  <si>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</si>
  <si>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</si>
  <si>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</si>
  <si>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</si>
  <si>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</si>
  <si>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</si>
  <si>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</si>
  <si>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</si>
  <si>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</si>
  <si>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</si>
  <si>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</si>
  <si>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</si>
  <si>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</si>
  <si>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</si>
  <si>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</si>
  <si>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</si>
  <si>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</si>
  <si>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</si>
  <si>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</si>
  <si>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</si>
  <si>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</si>
  <si>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</si>
  <si>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</si>
  <si>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</si>
  <si>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</si>
  <si>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</si>
  <si>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</si>
  <si>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</si>
  <si>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</si>
  <si>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</si>
  <si>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</si>
  <si>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</si>
  <si>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</si>
  <si>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</si>
  <si>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</si>
  <si>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</si>
  <si>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</si>
  <si>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</si>
  <si>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</si>
  <si>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</si>
  <si>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</si>
  <si>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</si>
  <si>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</si>
  <si>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</si>
  <si>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</si>
  <si>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</si>
  <si>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</si>
  <si>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</si>
  <si>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</si>
  <si>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</si>
  <si>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</si>
  <si>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</si>
  <si>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</si>
  <si>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</si>
  <si>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</si>
  <si>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</si>
  <si>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</si>
  <si>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</si>
  <si>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</si>
  <si>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</si>
  <si>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</si>
  <si>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</si>
  <si>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</si>
  <si>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</si>
  <si>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</si>
  <si>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</si>
  <si>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</si>
  <si>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</si>
  <si>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</si>
  <si>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</si>
  <si>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</si>
  <si>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</si>
  <si>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</si>
  <si>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</si>
  <si>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</si>
  <si>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</si>
  <si>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</si>
  <si>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</si>
  <si>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</si>
  <si>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</si>
  <si>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</si>
  <si>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</si>
  <si>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</si>
  <si>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</si>
  <si>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</si>
  <si>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</si>
  <si>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</si>
  <si>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</si>
  <si>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</si>
  <si>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</si>
  <si>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</si>
  <si>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</si>
  <si>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</si>
  <si>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</si>
  <si>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</si>
  <si>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</si>
  <si>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</si>
  <si>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</si>
  <si>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</si>
  <si>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</si>
  <si>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</si>
  <si>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</si>
  <si>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</si>
  <si>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</si>
  <si>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</si>
  <si>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</si>
  <si>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</si>
  <si>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</si>
  <si>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</si>
  <si>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</si>
  <si>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</si>
  <si>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</si>
  <si>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</si>
  <si>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</si>
  <si>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</si>
  <si>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</si>
  <si>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</si>
  <si>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</si>
  <si>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</si>
  <si>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</si>
  <si>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</si>
  <si>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</si>
  <si>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</si>
  <si>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</si>
  <si>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</si>
  <si>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</si>
  <si>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</si>
  <si>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</si>
  <si>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</si>
  <si>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</si>
  <si>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</si>
  <si>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</si>
  <si>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</si>
  <si>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</si>
  <si>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</si>
  <si>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</si>
  <si>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</si>
  <si>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</si>
  <si>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</si>
  <si>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</si>
  <si>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</si>
  <si>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</si>
  <si>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</si>
  <si>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</si>
  <si>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</si>
  <si>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</si>
  <si>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</si>
  <si>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</si>
  <si>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</si>
  <si>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</si>
  <si>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</si>
  <si>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</si>
  <si>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</si>
  <si>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</si>
  <si>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</si>
  <si>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</si>
  <si>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</si>
  <si>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</si>
  <si>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</si>
  <si>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</si>
  <si>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</si>
  <si>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</si>
  <si>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</si>
  <si>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</si>
  <si>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</si>
  <si>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</si>
  <si>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</si>
  <si>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</si>
  <si>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</si>
  <si>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</si>
  <si>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</si>
  <si>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</si>
  <si>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</si>
  <si>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</si>
  <si>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</si>
  <si>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</si>
  <si>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</si>
  <si>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</si>
  <si>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</si>
  <si>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</si>
  <si>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</si>
  <si>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</si>
  <si>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</si>
  <si>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</si>
  <si>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</si>
  <si>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</si>
  <si>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</si>
  <si>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</si>
  <si>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</si>
  <si>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</si>
  <si>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</si>
  <si>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</si>
  <si>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</si>
  <si>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</si>
  <si>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</si>
  <si>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</si>
  <si>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</si>
  <si>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</si>
  <si>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</si>
  <si>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</si>
  <si>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</si>
  <si>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</si>
  <si>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</si>
  <si>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</si>
  <si>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</si>
  <si>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</si>
  <si>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</si>
  <si>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</si>
  <si>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</si>
  <si>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</si>
  <si>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</si>
  <si>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</si>
  <si>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</si>
  <si>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>Moise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</si>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</sst>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S123" activePane="topRight" state="frozen"/>
      <selection pane="topRight" activeCell="AB152" sqref="AB1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1199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1200</v>
      </c>
      <c r="W127" s="151" t="s">
        <v>1201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1198</v>
      </c>
      <c r="W147" s="151" t="s">
        <v>1202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46059</v>
      </c>
      <c r="B149" s="102">
        <v>46059</v>
      </c>
      <c r="C149" s="135">
        <f>IF(BS_CONTROLE[[#This Row],[DATA]]="","",WEEKNUM(BS_CONTROLE[[#This Row],[DATA]]))</f>
        <v>6</v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>46059</v>
      </c>
      <c r="B150" s="102">
        <v>46059</v>
      </c>
      <c r="C150" s="135">
        <f>IF(BS_CONTROLE[[#This Row],[DATA]]="","",WEEKNUM(BS_CONTROLE[[#This Row],[DATA]]))</f>
        <v>6</v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>HUELTON (TP-725)46059</v>
      </c>
      <c r="B152" s="102">
        <v>46059</v>
      </c>
      <c r="C152" s="135">
        <f>IF(BS_CONTROLE[[#This Row],[DATA]]="","",WEEKNUM(BS_CONTROLE[[#This Row],[DATA]]))</f>
        <v>6</v>
      </c>
      <c r="D152" s="104" t="s">
        <v>889</v>
      </c>
      <c r="E152" s="159">
        <v>146</v>
      </c>
      <c r="F152" s="126" t="s">
        <v>775</v>
      </c>
      <c r="G152" s="142" t="str">
        <f>IF(D152="","*",VLOOKUP(F152,BS_ATIVIDADE[],3,FALSE))</f>
        <v>SOLDA</v>
      </c>
      <c r="H152" s="106" t="s">
        <v>593</v>
      </c>
      <c r="I152" s="106" t="s">
        <v>593</v>
      </c>
      <c r="J152" s="105">
        <v>92</v>
      </c>
      <c r="K152" s="105">
        <v>106.7</v>
      </c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2" s="127" t="s">
        <v>337</v>
      </c>
      <c r="O152" s="106">
        <v>0.41666666666666669</v>
      </c>
      <c r="P152" s="106">
        <v>6.25E-2</v>
      </c>
      <c r="Q152" s="105">
        <v>1</v>
      </c>
      <c r="R152" s="10" t="str">
        <f>IFERROR(_xlfn.XLOOKUP(F152, BS_ATIVIDADE[ATIVIDADE],BS_ATIVIDADE[UNIDADE] ), "*")</f>
        <v>Nº DE SOLDA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1203</v>
      </c>
      <c r="W152" s="151" t="s">
        <v>1055</v>
      </c>
      <c r="X152" s="104" t="s">
        <v>421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SOLDA</v>
      </c>
      <c r="AJ152" s="9" t="str">
        <f>IF(BS_CONTROLE[[#This Row],[Atividade]]=0, "-", BS_CONTROLE[[#This Row],[Atividade]])</f>
        <v>PDM - SOLDA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ZPT</v>
      </c>
      <c r="AN152" s="105" t="str">
        <f>IF(BS_CONTROLE[[#This Row],[SB]]=0, "-", BS_CONTROLE[[#This Row],[SB]])</f>
        <v>ZPT2</v>
      </c>
      <c r="AO152" s="105">
        <f>IF(BS_CONTROLE[[#This Row],[SUB]]=0, "-", BS_CONTROLE[[#This Row],[SUB]])</f>
        <v>92</v>
      </c>
      <c r="AP152" s="105">
        <f>BS_CONTROLE[[#This Row],[KM - Inicio]]</f>
        <v>106.7</v>
      </c>
      <c r="AQ152" s="105">
        <f>BS_CONTROLE[[#This Row],[KM - Inicio]]</f>
        <v>106.7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Nº DE SOLDA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1205</v>
      </c>
      <c r="C4" s="160" t="s">
        <v>1206</v>
      </c>
      <c r="D4" s="160" t="s">
        <v>1207</v>
      </c>
      <c r="E4" s="160" t="s">
        <v>1208</v>
      </c>
      <c r="F4" s="160" t="s">
        <v>4</v>
      </c>
      <c r="G4" s="160" t="s">
        <v>1209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1210</v>
      </c>
      <c r="C6" s="161">
        <v>407867</v>
      </c>
      <c r="D6" s="161" t="s">
        <v>1211</v>
      </c>
      <c r="E6" s="161" t="s">
        <v>824</v>
      </c>
      <c r="F6" s="161" t="s">
        <v>1212</v>
      </c>
      <c r="G6" s="162"/>
    </row>
    <row r="7" spans="2:7">
      <c r="B7" s="161" t="s">
        <v>1213</v>
      </c>
      <c r="C7" s="161">
        <v>293644</v>
      </c>
      <c r="D7" s="161" t="s">
        <v>1214</v>
      </c>
      <c r="E7" s="161" t="s">
        <v>824</v>
      </c>
      <c r="F7" s="161" t="s">
        <v>1212</v>
      </c>
      <c r="G7" s="162"/>
    </row>
    <row r="8" spans="2:7">
      <c r="B8" s="161" t="s">
        <v>1215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1216</v>
      </c>
      <c r="C9" s="161">
        <v>256790</v>
      </c>
      <c r="D9" s="161" t="s">
        <v>1217</v>
      </c>
      <c r="E9" s="161" t="s">
        <v>825</v>
      </c>
      <c r="F9" s="161" t="s">
        <v>1218</v>
      </c>
      <c r="G9" s="162">
        <v>46357</v>
      </c>
    </row>
    <row r="10" spans="2:7">
      <c r="B10" s="161" t="s">
        <v>1219</v>
      </c>
      <c r="C10" s="161">
        <v>265193</v>
      </c>
      <c r="D10" s="161" t="s">
        <v>1220</v>
      </c>
      <c r="E10" s="161" t="s">
        <v>826</v>
      </c>
      <c r="F10" s="161" t="s">
        <v>54</v>
      </c>
      <c r="G10" s="161" t="s">
        <v>1221</v>
      </c>
    </row>
    <row r="11" spans="2:7">
      <c r="B11" s="161" t="s">
        <v>1222</v>
      </c>
      <c r="C11" s="161">
        <v>293716</v>
      </c>
      <c r="D11" s="161" t="s">
        <v>1223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1224</v>
      </c>
      <c r="C12" s="161">
        <v>257258</v>
      </c>
      <c r="D12" s="161" t="s">
        <v>1225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1226</v>
      </c>
      <c r="C13" s="161">
        <v>371147</v>
      </c>
      <c r="D13" s="161" t="s">
        <v>1227</v>
      </c>
      <c r="E13" s="161" t="s">
        <v>827</v>
      </c>
      <c r="F13" s="161" t="s">
        <v>71</v>
      </c>
      <c r="G13" s="161" t="s">
        <v>1221</v>
      </c>
    </row>
    <row r="14" spans="2:7">
      <c r="B14" s="161" t="s">
        <v>1228</v>
      </c>
      <c r="C14" s="161">
        <v>259230</v>
      </c>
      <c r="D14" s="161" t="s">
        <v>1229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1230</v>
      </c>
      <c r="C15" s="161">
        <v>370705</v>
      </c>
      <c r="D15" s="161"/>
      <c r="E15" s="161" t="s">
        <v>827</v>
      </c>
      <c r="F15" s="161" t="s">
        <v>71</v>
      </c>
      <c r="G15" s="161" t="s">
        <v>1221</v>
      </c>
    </row>
    <row r="16" spans="2:7">
      <c r="B16" s="161" t="s">
        <v>1231</v>
      </c>
      <c r="C16" s="161">
        <v>258542</v>
      </c>
      <c r="D16" s="161" t="s">
        <v>1232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1233</v>
      </c>
      <c r="C17" s="161">
        <v>257050</v>
      </c>
      <c r="D17" s="161" t="s">
        <v>1234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1236</v>
      </c>
      <c r="D4" s="163" t="s">
        <v>1237</v>
      </c>
      <c r="E4" s="163" t="s">
        <v>1238</v>
      </c>
      <c r="F4" s="160" t="s">
        <v>1239</v>
      </c>
      <c r="G4" s="163" t="s">
        <v>1240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1242</v>
      </c>
      <c r="G7" s="167" t="s">
        <v>1243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1241</v>
      </c>
      <c r="G9" s="167"/>
    </row>
    <row r="10" spans="2:7" ht="19.5" customHeight="1">
      <c r="B10" s="167" t="s">
        <v>1244</v>
      </c>
      <c r="C10" s="167">
        <v>9038</v>
      </c>
      <c r="D10" s="168">
        <v>46049</v>
      </c>
      <c r="E10" s="167">
        <v>15098</v>
      </c>
      <c r="F10" s="169" t="s">
        <v>1245</v>
      </c>
      <c r="G10" s="167" t="s">
        <v>1246</v>
      </c>
    </row>
    <row r="11" spans="2:7" ht="19.5" customHeight="1">
      <c r="B11" s="167" t="s">
        <v>744</v>
      </c>
      <c r="C11" s="167" t="s">
        <v>1247</v>
      </c>
      <c r="D11" s="168">
        <v>46056</v>
      </c>
      <c r="E11" s="167">
        <v>9100</v>
      </c>
      <c r="F11" s="169" t="s">
        <v>1248</v>
      </c>
      <c r="G11" s="167" t="s">
        <v>1249</v>
      </c>
    </row>
    <row r="12" spans="2:7" ht="19.5" customHeight="1">
      <c r="B12" s="167" t="s">
        <v>744</v>
      </c>
      <c r="C12" s="167" t="s">
        <v>1250</v>
      </c>
      <c r="D12" s="168">
        <v>46056</v>
      </c>
      <c r="E12" s="167">
        <v>11000</v>
      </c>
      <c r="F12" s="169" t="s">
        <v>1248</v>
      </c>
      <c r="G12" s="167" t="s">
        <v>1251</v>
      </c>
    </row>
    <row r="13" spans="2:7" ht="19.5" customHeight="1">
      <c r="B13" s="167" t="s">
        <v>744</v>
      </c>
      <c r="C13" s="167" t="s">
        <v>1252</v>
      </c>
      <c r="D13" s="168">
        <v>46056</v>
      </c>
      <c r="E13" s="167">
        <v>11000</v>
      </c>
      <c r="F13" s="169" t="s">
        <v>1248</v>
      </c>
      <c r="G13" s="167"/>
    </row>
    <row r="14" spans="2:7" ht="19.5" customHeight="1">
      <c r="B14" s="167" t="s">
        <v>744</v>
      </c>
      <c r="C14" s="167" t="s">
        <v>1253</v>
      </c>
      <c r="D14" s="168">
        <v>46056</v>
      </c>
      <c r="E14" s="167">
        <v>4000</v>
      </c>
      <c r="F14" s="169" t="s">
        <v>1241</v>
      </c>
      <c r="G14" s="167" t="s">
        <v>1254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1255</v>
      </c>
      <c r="D5" s="212"/>
      <c r="E5" s="212"/>
      <c r="F5" s="212"/>
      <c r="G5" s="212"/>
      <c r="H5" s="212"/>
      <c r="I5" s="212"/>
      <c r="J5" s="213"/>
      <c r="K5" s="214" t="s">
        <v>1256</v>
      </c>
      <c r="L5" s="215"/>
      <c r="M5" s="215"/>
      <c r="N5" s="215"/>
      <c r="O5" s="216" t="s">
        <v>1257</v>
      </c>
      <c r="P5" s="217"/>
    </row>
    <row r="6" spans="1:16" s="74" customFormat="1" ht="15" customHeight="1">
      <c r="A6" s="66" t="s">
        <v>1258</v>
      </c>
      <c r="B6" s="75" t="s">
        <v>1259</v>
      </c>
      <c r="C6" s="76" t="s">
        <v>992</v>
      </c>
      <c r="D6" s="77" t="s">
        <v>993</v>
      </c>
      <c r="E6" s="76" t="s">
        <v>1260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1261</v>
      </c>
      <c r="M6" s="80" t="s">
        <v>611</v>
      </c>
      <c r="N6" s="81" t="s">
        <v>987</v>
      </c>
      <c r="O6" s="158" t="s">
        <v>1030</v>
      </c>
      <c r="P6" s="133" t="s">
        <v>1262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HUELTON (TP-725)</v>
      </c>
      <c r="F152" s="83" t="str">
        <f>IF(SP_SUL!H152="","*",SP_SUL!H152)</f>
        <v>-</v>
      </c>
      <c r="G152" s="83" t="str">
        <f>IF(SP_SUL!M152="","*",SP_SUL!M152)</f>
        <v>ZPT</v>
      </c>
      <c r="H152" s="116">
        <f>IF(SP_SUL!K152="","*",SP_SUL!K152)</f>
        <v>106.7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-</v>
      </c>
      <c r="L152" s="83" t="str">
        <f>IF(SP_SUL!AM152="","*",SP_SUL!AM152)</f>
        <v>ZPT</v>
      </c>
      <c r="M152" s="83">
        <f>IF(SP_SUL!AP152="","*",SP_SUL!AP152)</f>
        <v>106.7</v>
      </c>
      <c r="N152" s="83" t="str">
        <f>IF(SP_SUL!AM152="","*",SP_SUL!AM152)</f>
        <v>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1263</v>
      </c>
      <c r="V1" s="223"/>
      <c r="W1" s="223"/>
    </row>
    <row r="2" spans="1:23" ht="15" customHeight="1">
      <c r="A2" s="87" t="s">
        <v>1264</v>
      </c>
      <c r="B2" s="87" t="s">
        <v>1259</v>
      </c>
      <c r="C2" s="87" t="s">
        <v>411</v>
      </c>
      <c r="D2" s="88" t="s">
        <v>992</v>
      </c>
      <c r="E2" s="88" t="s">
        <v>4</v>
      </c>
      <c r="F2" s="88" t="s">
        <v>1258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>
        <f>IF(SP_SUL!B149="","*",SP_SUL!B149)</f>
        <v>46059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>
        <f>IF(SP_SUL!B150="","*",SP_SUL!B150)</f>
        <v>46059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HUELTON (TP-725)</v>
      </c>
      <c r="H149" s="145" t="str">
        <f>IF(SP_SUL!F152="","*",SP_SUL!F152)</f>
        <v>PDM - SOLDA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ZPT</v>
      </c>
      <c r="L149" s="139" t="str">
        <f>IF(SP_SUL!N152="","*",SP_SUL!N152)</f>
        <v>ZPT2</v>
      </c>
      <c r="M149" s="140">
        <f>IF(SP_SUL!J152="","*",SP_SUL!J152)</f>
        <v>92</v>
      </c>
      <c r="N149" s="144">
        <f>IF(SP_SUL!K152="","*",SP_SUL!K152)</f>
        <v>106.7</v>
      </c>
      <c r="O149" s="144" t="str">
        <f>IF(SP_SUL!L152="","*",SP_SUL!L152)</f>
        <v>*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1 Nº DE SOLDA</v>
      </c>
      <c r="S149" s="145" t="str">
        <f>IF(SP_SUL!V152="","*",SP_SUL!V152)</f>
        <v>Moise</v>
      </c>
      <c r="T149" s="145" t="str">
        <f>IF(SP_SUL!W152="","*",SP_SUL!W152)</f>
        <v xml:space="preserve">Execução de solda - Condicionado a temperatura 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1266</v>
      </c>
      <c r="C2" s="121" t="s">
        <v>977</v>
      </c>
      <c r="D2" s="76" t="s">
        <v>979</v>
      </c>
      <c r="E2" s="76" t="s">
        <v>1267</v>
      </c>
      <c r="F2" s="99" t="s">
        <v>1268</v>
      </c>
      <c r="G2" s="76" t="s">
        <v>1269</v>
      </c>
      <c r="H2" s="76" t="s">
        <v>1270</v>
      </c>
      <c r="I2" s="76" t="s">
        <v>1271</v>
      </c>
      <c r="J2" s="76" t="s">
        <v>1272</v>
      </c>
      <c r="K2" s="78" t="s">
        <v>1273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HUELTON (TP-725)</v>
      </c>
      <c r="E148" s="94" t="str">
        <f>IF(SP_SUL!H152="","*",SP_SUL!H152)</f>
        <v>-</v>
      </c>
      <c r="F148" s="100" t="str">
        <f>IF(SP_SUL!M152="","*",SP_SUL!M152)</f>
        <v>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2026-02-04T16:37:57Z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