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67" documentId="8_{B6337239-1A00-434D-AAD0-422EA1FEB5AE}" xr6:coauthVersionLast="47" xr6:coauthVersionMax="47" xr10:uidLastSave="{6CC50832-7791-4B00-9F90-50E94E087F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<sst xmlns="http://schemas.openxmlformats.org/spreadsheetml/2006/main" count="6107" uniqueCount="1621">
  <si>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</si>
  <si>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</si>
  <si>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</si>
  <si>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</si>
  <si>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</si>
  <si>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</si>
  <si>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</si>
  <si>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</si>
  <si>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</si>
  <si>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</si>
  <si>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</si>
  <si>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</si>
  <si>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</si>
  <si>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</si>
  <si>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</si>
  <si>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</si>
  <si>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</si>
  <si>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</si>
  <si>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</si>
  <si>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</si>
  <si>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</si>
  <si>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</si>
  <si>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</si>
  <si>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</si>
  <si>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</si>
  <si>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</si>
  <si>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</si>
  <si>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</si>
  <si>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</si>
  <si>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</si>
  <si>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</si>
  <si>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</si>
  <si>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</si>
  <si>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</si>
  <si>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</si>
  <si>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</si>
  <si>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</si>
  <si>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</si>
  <si>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</si>
  <si>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</si>
  <si>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</si>
  <si>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</si>
  <si>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</si>
  <si>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</si>
  <si>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</si>
  <si>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</si>
  <si>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</si>
  <si>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</si>
  <si>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</si>
  <si>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</si>
  <si>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</si>
  <si>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</si>
  <si>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</si>
  <si>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</si>
  <si>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</si>
  <si>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</si>
  <si>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</si>
  <si>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</si>
  <si>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</si>
  <si>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</si>
  <si>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</si>
  <si>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</si>
  <si>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</si>
  <si>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</si>
  <si>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</si>
  <si>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</si>
  <si>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</si>
  <si>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</si>
  <si>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</si>
  <si>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</si>
  <si>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</si>
  <si>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</si>
  <si>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</si>
  <si>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</si>
  <si>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</si>
  <si>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</si>
  <si>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</si>
  <si>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</si>
  <si>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</si>
  <si>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</si>
  <si>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</si>
  <si>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</si>
  <si>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</si>
  <si>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</si>
  <si>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</si>
  <si>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</si>
  <si>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</si>
  <si>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</si>
  <si>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</si>
  <si>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</si>
  <si>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</si>
  <si>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</si>
  <si>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</si>
  <si>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</si>
  <si>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</si>
  <si>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</si>
  <si>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</si>
  <si>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</si>
  <si>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</si>
  <si>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</si>
  <si>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</si>
  <si>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</si>
  <si>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</si>
  <si>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</si>
  <si>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</si>
  <si>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</si>
  <si>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</si>
  <si>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</si>
  <si>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</si>
  <si>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</si>
  <si>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</si>
  <si>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</si>
  <si>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</si>
  <si>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</si>
  <si>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</si>
  <si>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</si>
  <si>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</si>
  <si>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</si>
  <si>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</si>
  <si>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</si>
  <si>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</si>
  <si>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</si>
  <si>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</si>
  <si>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</si>
  <si>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</si>
  <si>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</si>
  <si>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</si>
  <si>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</si>
  <si>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</si>
  <si>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</si>
  <si>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</si>
  <si>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</si>
  <si>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</si>
  <si>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</si>
  <si>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</si>
  <si>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</si>
  <si>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</si>
  <si>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</si>
  <si>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</si>
  <si>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</si>
  <si>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</si>
  <si>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</si>
  <si>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</si>
  <si>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</si>
  <si>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</si>
  <si>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</si>
  <si>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</si>
  <si>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</si>
  <si>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</si>
  <si>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</si>
  <si>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</si>
  <si>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</si>
  <si>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</si>
  <si>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</si>
  <si>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</si>
  <si>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</si>
  <si>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</si>
  <si>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</si>
  <si>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</si>
  <si>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</si>
  <si>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</si>
  <si>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</si>
  <si>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</si>
  <si>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</si>
  <si>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</si>
  <si>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</si>
  <si>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</si>
  <si>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</si>
  <si>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</si>
  <si>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</si>
  <si>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</si>
  <si>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</si>
  <si>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</si>
  <si>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</si>
  <si>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</si>
  <si>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</si>
  <si>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</si>
  <si>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</si>
  <si>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</si>
  <si>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</si>
  <si>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</si>
  <si>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</si>
  <si>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</si>
  <si>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</si>
  <si>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</si>
  <si>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</si>
  <si>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</si>
  <si>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</si>
  <si>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</si>
  <si>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</si>
  <si>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</si>
  <si>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</si>
  <si>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</si>
  <si>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</si>
  <si>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</si>
  <si>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</si>
  <si>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</si>
  <si>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</si>
  <si>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</si>
  <si>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</si>
  <si>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</si>
  <si>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</si>
  <si>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</si>
  <si>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</si>
  <si>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</si>
  <si>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</si>
  <si>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</si>
  <si>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</si>
  <si>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</si>
  <si>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</si>
  <si>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</si>
  <si>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</si>
  <si>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</si>
  <si>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</si>
  <si>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</si>
  <si>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</si>
  <si>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</si>
  <si>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</si>
  <si>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</si>
  <si>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</si>
  <si>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</si>
  <si>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</si>
  <si>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</si>
  <si>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</si>
  <si>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</si>
  <si>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</si>
  <si>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</si>
  <si>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</si>
  <si>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</si>
  <si>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</si>
  <si>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</si>
  <si>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</si>
  <si>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</si>
  <si>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</si>
  <si>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</si>
  <si>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</si>
  <si>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</si>
  <si>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</si>
  <si>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</si>
  <si>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</si>
  <si>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</si>
  <si>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</si>
  <si>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</si>
  <si>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</si>
  <si>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</si>
  <si>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</si>
  <si>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</si>
  <si>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</si>
  <si>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</si>
  <si>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</si>
  <si>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</si>
  <si>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</si>
  <si>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</si>
  <si>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</si>
  <si>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</si>
  <si>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</si>
  <si>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</si>
  <si>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</si>
  <si>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</si>
  <si>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</si>
  <si>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</si>
  <si>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</si>
  <si>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</si>
  <si>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</si>
  <si>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</si>
  <si>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</si>
  <si>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</si>
  <si>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</si>
  <si>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</si>
  <si>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</si>
  <si>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</si>
  <si>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</si>
  <si>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</si>
  <si>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</si>
  <si>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</si>
  <si>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</si>
  <si>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</si>
  <si>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</si>
  <si>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</si>
  <si>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</si>
  <si>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</si>
  <si>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</si>
  <si>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</si>
  <si>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</si>
  <si>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</si>
  <si>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</si>
  <si>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</si>
  <si>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</si>
  <si>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</si>
  <si>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</si>
  <si>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</si>
  <si>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</si>
  <si>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</si>
  <si>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</si>
  <si>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</si>
  <si>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</si>
  <si>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</si>
  <si>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</si>
  <si>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</si>
  <si>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</si>
  <si>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</si>
  <si>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</si>
  <si>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</si>
  <si>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</si>
  <si>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</si>
  <si>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</si>
  <si>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</si>
  <si>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</si>
  <si>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</si>
  <si>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</si>
  <si>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</si>
  <si>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</si>
  <si>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</si>
  <si>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</si>
  <si>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</si>
  <si>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</si>
  <si>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</si>
  <si>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</si>
  <si>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</si>
  <si>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</si>
  <si>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</si>
  <si>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</si>
  <si>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</si>
  <si>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</si>
  <si>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</si>
  <si>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</si>
  <si>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</si>
  <si>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</si>
  <si>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</si>
  <si>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</si>
  <si>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</si>
  <si>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</si>
  <si>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</si>
  <si>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</si>
  <si>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</si>
  <si>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</si>
  <si>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</si>
  <si>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</si>
  <si>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</si>
  <si>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</si>
  <si>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</si>
  <si>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</si>
  <si>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</si>
  <si>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</si>
  <si>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</si>
  <si>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</si>
  <si>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</si>
  <si>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</si>
  <si>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</si>
  <si>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</si>
  <si>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</si>
  <si>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</si>
  <si>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</si>
  <si>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</si>
  <si>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</si>
  <si>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</si>
  <si>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</si>
  <si>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</si>
  <si>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</si>
  <si>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</si>
  <si>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</si>
  <si>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</si>
  <si>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</si>
  <si>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</si>
  <si>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</si>
  <si>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</si>
  <si>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</si>
  <si>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</si>
  <si>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</si>
  <si>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</si>
  <si>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</si>
  <si>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</si>
  <si>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</si>
  <si>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</si>
  <si>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</si>
  <si>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</si>
  <si>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</si>
  <si>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</si>
  <si>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</si>
  <si>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</si>
  <si>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</si>
  <si>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</si>
  <si>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</si>
  <si>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</si>
  <si>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</si>
  <si>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</si>
  <si>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</si>
  <si>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</si>
  <si>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</si>
  <si>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</si>
  <si>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</si>
  <si>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</si>
  <si>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</si>
  <si>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</si>
  <si>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</si>
  <si>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</si>
  <si>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</si>
  <si>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</si>
  <si>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</si>
  <si>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</si>
  <si>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</si>
  <si>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</si>
  <si>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</si>
  <si>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</si>
  <si>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</si>
  <si>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</si>
  <si>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</si>
  <si>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</si>
  <si>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</si>
  <si>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</si>
  <si>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</si>
  <si>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</si>
  <si>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</si>
  <si>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</si>
  <si>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</si>
  <si>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</si>
  <si>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</si>
  <si>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</si>
  <si>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</si>
  <si>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</si>
  <si>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</si>
  <si>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</si>
  <si>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</si>
  <si>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</si>
  <si>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</si>
  <si>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</si>
  <si>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</si>
  <si>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</si>
  <si>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</si>
  <si>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</si>
  <si>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</si>
  <si>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</si>
  <si>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</si>
  <si>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</si>
  <si>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</si>
  <si>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</si>
  <si>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</si>
  <si>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</si>
  <si>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</si>
  <si>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</si>
  <si>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</si>
  <si>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</si>
  <si>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</si>
  <si>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</si>
  <si>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</si>
  <si>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</si>
  <si>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</si>
  <si>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</si>
  <si>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</si>
  <si>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</si>
  <si>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</si>
  <si>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</si>
  <si>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</si>
  <si>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</si>
  <si>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</si>
  <si>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</si>
  <si>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</si>
  <si>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</si>
  <si>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</si>
  <si>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</si>
  <si>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</si>
  <si>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</si>
  <si>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</si>
  <si>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</si>
  <si>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</si>
  <si>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</si>
  <si>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</si>
  <si>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</si>
  <si>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</si>
  <si>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</si>
  <si>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</si>
  <si>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</si>
  <si>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</si>
  <si>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</si>
  <si>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</si>
  <si>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</si>
  <si>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</si>
  <si>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</si>
  <si>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</si>
  <si>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</si>
  <si>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</si>
  <si>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</si>
  <si>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</si>
  <si>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</si>
  <si>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</si>
  <si>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</si>
  <si>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</si>
  <si>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</si>
  <si>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</si>
  <si>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</si>
  <si>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</si>
  <si>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</si>
  <si>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</si>
  <si>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</si>
  <si>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</si>
  <si>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</si>
  <si>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</si>
  <si>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</si>
  <si>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</si>
  <si>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</si>
  <si>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</si>
  <si>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</si>
  <si>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</si>
  <si>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</si>
  <si>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</si>
  <si>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</si>
  <si>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</si>
  <si>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</si>
  <si>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</si>
  <si>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</si>
  <si>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</si>
  <si>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</si>
  <si>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</si>
  <si>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</si>
  <si>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</si>
  <si>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</si>
  <si>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</si>
  <si>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</si>
  <si>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</si>
  <si>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</si>
  <si>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</si>
  <si>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</si>
  <si>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</si>
  <si>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</si>
  <si>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</si>
  <si>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</si>
  <si>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</si>
  <si>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</si>
  <si>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</si>
  <si>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</si>
  <si>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</si>
  <si>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</si>
  <si>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</si>
  <si>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</si>
  <si>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</si>
  <si>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</si>
  <si>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</si>
  <si>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</si>
  <si>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</si>
  <si>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</si>
  <si>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</si>
  <si>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</si>
  <si>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</si>
  <si>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</si>
  <si>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</si>
  <si>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</si>
  <si>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</si>
  <si>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</si>
  <si>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</si>
  <si>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</si>
  <si>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</si>
  <si>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</si>
  <si>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</si>
  <si>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</si>
  <si>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</si>
  <si>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</si>
  <si>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</si>
  <si>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</si>
  <si>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</si>
  <si>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</si>
  <si>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</si>
  <si>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</si>
  <si>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</si>
  <si>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</si>
  <si>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</si>
  <si>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</si>
  <si>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</si>
  <si>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</si>
  <si>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</si>
  <si>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</si>
  <si>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</si>
  <si>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</si>
  <si>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</si>
  <si>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</si>
  <si>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</si>
  <si>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</si>
  <si>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</si>
  <si>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</si>
  <si>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</si>
  <si>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</si>
  <si>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</si>
  <si>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</si>
  <si>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</si>
  <si>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</si>
  <si>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</si>
  <si>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</si>
  <si>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</si>
  <si>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</si>
  <si>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</si>
  <si>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</si>
  <si>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</si>
  <si>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</si>
  <si>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</si>
  <si>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</si>
  <si>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</si>
  <si>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</si>
  <si>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</si>
  <si>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</si>
  <si>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</si>
  <si>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</si>
  <si>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</si>
  <si>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</si>
  <si>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</si>
  <si>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</si>
  <si>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</si>
  <si>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</si>
  <si>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</si>
  <si>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</si>
  <si>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</si>
  <si>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</si>
  <si>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</si>
  <si>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</si>
  <si>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</si>
  <si>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</si>
  <si>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</si>
  <si>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</si>
  <si>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</si>
  <si>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</si>
  <si>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</si>
  <si>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</si>
  <si>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</si>
  <si>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</si>
  <si>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</si>
  <si>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</si>
  <si>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</si>
  <si>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</si>
  <si>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</si>
  <si>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</si>
  <si>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</si>
  <si>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</si>
  <si>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</si>
  <si>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</si>
  <si>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</si>
  <si>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</si>
  <si>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</si>
  <si>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</si>
  <si>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</si>
  <si>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</si>
  <si>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</si>
  <si>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</si>
  <si>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</si>
  <si>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</si>
  <si>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</si>
  <si>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</si>
  <si>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</si>
  <si>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</si>
  <si>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</si>
  <si>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</si>
  <si>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</si>
  <si>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</si>
  <si>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</si>
  <si>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</si>
  <si>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</si>
  <si>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</si>
  <si>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</si>
  <si>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</si>
  <si>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</si>
  <si>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</si>
  <si>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</si>
  <si>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</si>
  <si>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</si>
  <si>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</si>
  <si>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</si>
  <si>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</si>
  <si>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</si>
  <si>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</si>
  <si>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</si>
  <si>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</si>
  <si>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</si>
  <si>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</si>
  <si>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</si>
  <si>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</si>
  <si>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</si>
  <si>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</si>
  <si>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</si>
  <si>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</si>
  <si>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</si>
  <si>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</si>
  <si>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</si>
  <si>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</si>
  <si>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</si>
  <si>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</si>
  <si>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</si>
  <si>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</si>
  <si>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</si>
  <si>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</si>
  <si>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</si>
  <si>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</si>
  <si>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</si>
  <si>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</si>
  <si>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</si>
  <si>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</si>
  <si>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</si>
  <si>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</si>
  <si>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</si>
  <si>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</si>
  <si>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</si>
  <si>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</si>
  <si>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</si>
  <si>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</si>
  <si>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</si>
  <si>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</si>
  <si>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</si>
  <si>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</si>
  <si>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</si>
  <si>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</si>
  <si>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</si>
  <si>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</si>
  <si>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</si>
  <si>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</si>
  <si>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</si>
  <si>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</si>
  <si>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</si>
  <si>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</si>
  <si>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</si>
  <si>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</si>
  <si>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</si>
  <si>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</si>
  <si>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</si>
  <si>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</si>
  <si>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</si>
  <si>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</si>
  <si>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</si>
  <si>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</si>
  <si>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</si>
  <si>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</si>
  <si>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</si>
  <si>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</si>
  <si>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</si>
  <si>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</si>
  <si>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</si>
  <si>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</si>
  <si>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</si>
  <si>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</si>
  <si>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</si>
  <si>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</si>
  <si>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</si>
  <si>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</si>
  <si>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</si>
  <si>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</si>
  <si>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</si>
  <si>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</si>
  <si>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</si>
  <si>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</si>
  <si>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</si>
  <si>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</si>
  <si>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</si>
  <si>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</si>
  <si>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</si>
  <si>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</si>
  <si>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</si>
  <si>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</si>
  <si>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</si>
  <si>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</si>
  <si>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</si>
  <si>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</si>
  <si>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</si>
  <si>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</si>
  <si>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</si>
  <si>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</si>
  <si>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</si>
  <si>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</si>
  <si>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</si>
  <si>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</si>
  <si>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</si>
  <si>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</si>
  <si>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</si>
  <si>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</si>
  <si>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</si>
  <si>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</si>
  <si>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</si>
  <si>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</si>
  <si>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</si>
  <si>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</si>
  <si>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</si>
  <si>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</si>
  <si>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</si>
  <si>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</si>
  <si>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</si>
  <si>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</si>
  <si>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</si>
  <si>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</si>
  <si>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</si>
  <si>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</si>
  <si>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</si>
  <si>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</si>
  <si>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</si>
  <si>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</si>
  <si>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</si>
  <si>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</si>
  <si>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</si>
  <si>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</si>
  <si>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</si>
  <si>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</si>
  <si>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</si>
  <si>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</si>
  <si>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</si>
  <si>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</si>
  <si>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</si>
  <si>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</si>
  <si>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</si>
  <si>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</si>
  <si>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</si>
  <si>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</si>
  <si>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</si>
  <si>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</si>
  <si>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</si>
  <si>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</si>
  <si>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</si>
  <si>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</si>
  <si>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</si>
  <si>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</si>
  <si>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</si>
  <si>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</si>
  <si>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</si>
  <si>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</si>
  <si>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</si>
  <si>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</si>
  <si>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</si>
  <si>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</si>
  <si>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</si>
  <si>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</si>
  <si>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</si>
  <si>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</si>
  <si>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</si>
  <si>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</si>
  <si>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</si>
  <si>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</si>
  <si>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</si>
  <si>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</si>
  <si>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</si>
  <si>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</si>
  <si>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</si>
  <si>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</si>
  <si>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</si>
  <si>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</si>
  <si>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</si>
  <si>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</si>
  <si>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</si>
  <si>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</si>
  <si>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</si>
  <si>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</si>
  <si>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</si>
  <si>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</si>
  <si>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</si>
  <si>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</si>
  <si>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</si>
  <si>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</si>
  <si>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</si>
  <si>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</si>
  <si>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</si>
  <si>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</si>
  <si>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</si>
  <si>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</si>
  <si>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</si>
  <si>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</si>
  <si>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</si>
  <si>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</si>
  <si>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</si>
  <si>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</si>
  <si>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</si>
  <si>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</si>
  <si>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</si>
  <si>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</si>
  <si>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</si>
  <si>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</si>
  <si>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</si>
  <si>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</si>
  <si>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</si>
  <si>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</si>
  <si>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</si>
  <si>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</si>
  <si>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</si>
  <si>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</si>
  <si>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</si>
  <si>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</si>
  <si>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</si>
  <si>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</si>
  <si>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</si>
  <si>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</si>
  <si>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</si>
  <si>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</si>
  <si>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</si>
  <si>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</si>
  <si>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</si>
  <si>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</si>
  <si>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</si>
  <si>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</si>
  <si>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</si>
  <si>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</si>
  <si>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</si>
  <si>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</si>
  <si>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</si>
  <si>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</si>
  <si>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</si>
  <si>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</si>
  <si>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</si>
  <si>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</si>
  <si>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</si>
  <si>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</si>
  <si>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</si>
  <si>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</si>
  <si>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</si>
  <si>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</si>
  <si>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</si>
  <si>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</si>
  <si>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</si>
  <si>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</si>
  <si>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</si>
  <si>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</si>
  <si>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</si>
  <si>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</si>
  <si>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</si>
  <si>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</si>
  <si>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</si>
  <si>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</si>
  <si>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</si>
  <si>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</si>
  <si>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</si>
  <si>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</si>
  <si>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</si>
  <si>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</si>
  <si>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</si>
  <si>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</si>
  <si>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</si>
  <si>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</si>
  <si>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</si>
  <si>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</si>
  <si>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</si>
  <si>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</si>
  <si>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</si>
  <si>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</si>
  <si>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</si>
  <si>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</si>
  <si>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</si>
  <si>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</si>
  <si>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</si>
  <si>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</si>
  <si>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</si>
  <si>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</si>
  <si>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</si>
  <si>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</si>
  <si>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</si>
  <si>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</si>
  <si>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</si>
  <si>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</si>
  <si>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</si>
  <si>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</si>
  <si>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</si>
  <si>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</si>
  <si>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</si>
  <si>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</si>
  <si>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</si>
  <si>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</si>
  <si>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</si>
  <si>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</si>
  <si>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</si>
  <si>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</si>
  <si>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</si>
  <si>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</si>
  <si>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</si>
  <si>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</si>
  <si>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</si>
  <si>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</si>
  <si>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</si>
  <si>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</si>
  <si>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</si>
  <si>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</si>
  <si>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</si>
  <si>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</si>
  <si>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</si>
  <si>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</si>
  <si>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</si>
  <si>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</si>
  <si>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</si>
  <si>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</si>
  <si>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</si>
  <si>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</si>
  <si>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</si>
  <si>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</si>
  <si>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</si>
  <si>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</si>
  <si>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</si>
  <si>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</si>
  <si>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</si>
  <si>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</si>
  <si>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</si>
  <si>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</si>
  <si>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</si>
  <si>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</si>
  <si>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</si>
  <si>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</si>
  <si>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</si>
  <si>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</si>
  <si>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</si>
  <si>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</si>
  <si>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</si>
  <si>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</si>
  <si>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</si>
  <si>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</si>
  <si>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</si>
  <si>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</si>
  <si>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</si>
  <si>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</si>
  <si>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</si>
  <si>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</si>
  <si>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</si>
  <si>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</si>
  <si>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</si>
  <si>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</si>
  <si>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</si>
  <si>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</si>
  <si>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</si>
  <si>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</si>
  <si>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</si>
  <si>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</si>
  <si>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</si>
  <si>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</si>
  <si>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</si>
  <si>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</si>
  <si>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</si>
  <si>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</si>
  <si>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</si>
  <si>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</si>
  <si>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</si>
  <si>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</si>
  <si>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</si>
  <si>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</si>
  <si>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</si>
  <si>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</si>
  <si>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</si>
  <si>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</si>
  <si>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</si>
  <si>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</si>
  <si>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</si>
  <si>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</si>
  <si>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</si>
  <si>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</si>
  <si>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</si>
  <si>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</si>
  <si>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</si>
  <si>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</si>
  <si>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</si>
  <si>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</si>
  <si>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</si>
  <si>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</si>
  <si>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</si>
  <si>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</si>
  <si>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</si>
  <si>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</si>
  <si>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</si>
  <si>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</si>
  <si>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</si>
  <si>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</si>
  <si>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</si>
  <si>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</si>
  <si>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</si>
  <si>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</si>
  <si>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</si>
  <si>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</si>
  <si>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</si>
  <si>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</si>
  <si>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</si>
  <si>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</si>
  <si>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</si>
  <si>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</si>
  <si>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</si>
  <si>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</si>
  <si>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</si>
  <si>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</si>
  <si>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</si>
  <si>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</si>
  <si>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</si>
  <si>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</si>
  <si>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</si>
  <si>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</si>
  <si>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</si>
  <si>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</si>
  <si>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</si>
  <si>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</si>
  <si>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</si>
  <si>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</si>
  <si>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</si>
  <si>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</si>
  <si>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</si>
  <si>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</si>
  <si>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</si>
  <si>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</si>
  <si>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</si>
  <si>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</si>
  <si>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</si>
  <si>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</si>
  <si>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</si>
  <si>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</si>
  <si>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</si>
  <si>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</si>
  <si>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</si>
  <si>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</si>
  <si>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</si>
  <si>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</si>
  <si>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</si>
  <si>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</si>
  <si>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</si>
  <si>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</si>
  <si>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</si>
  <si>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</si>
  <si>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</si>
  <si>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</si>
  <si>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</si>
  <si>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</si>
  <si>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</si>
  <si>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</si>
  <si>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</si>
  <si>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</si>
  <si>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</si>
  <si>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</si>
  <si>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</si>
  <si>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</si>
  <si>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</si>
  <si>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</si>
  <si>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</si>
  <si>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</si>
  <si>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</si>
  <si>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</si>
  <si>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</si>
  <si>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</si>
  <si>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</si>
  <si>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</si>
  <si>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</si>
  <si>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</si>
  <si>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</si>
  <si>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</si>
  <si>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</si>
  <si>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</si>
  <si>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</si>
  <si>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</si>
  <si>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</si>
  <si>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</si>
  <si>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</si>
  <si>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</si>
  <si>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</si>
  <si>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</si>
  <si>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</si>
  <si>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</si>
  <si>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</si>
  <si>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</si>
  <si>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</si>
  <si>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</si>
  <si>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</si>
  <si>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</si>
  <si>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</si>
  <si>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</si>
  <si>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</si>
  <si>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</si>
  <si>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</si>
  <si>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</si>
  <si>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</si>
  <si>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</si>
  <si>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</si>
  <si>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</si>
  <si>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</si>
  <si>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</si>
  <si>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</si>
  <si>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</si>
  <si>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</si>
  <si>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</si>
  <si>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</si>
  <si>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</si>
  <si>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</si>
  <si>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</si>
  <si>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</si>
  <si>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</si>
  <si>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</si>
  <si>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</si>
  <si>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</si>
  <si>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</si>
  <si>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</si>
  <si>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</si>
  <si>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</si>
  <si>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</si>
  <si>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</si>
  <si>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</si>
  <si>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</si>
  <si>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</si>
  <si>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</si>
  <si>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</si>
  <si>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</si>
  <si>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</si>
  <si>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</si>
  <si>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</si>
  <si>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</si>
  <si>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</si>
  <si>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</si>
  <si>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</si>
  <si>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</si>
  <si>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</si>
  <si>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</si>
  <si>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</si>
  <si>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</si>
  <si>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</si>
  <si>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</si>
  <si>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</si>
  <si>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</si>
  <si>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</si>
  <si>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</si>
  <si>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</si>
  <si>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</si>
  <si>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</si>
  <si>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</si>
  <si>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</si>
  <si>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</si>
  <si>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</si>
  <si>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</si>
  <si>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</si>
  <si>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</si>
  <si>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</si>
  <si>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</si>
  <si>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</si>
  <si>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</si>
  <si>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</si>
  <si>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</si>
  <si>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</si>
  <si>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</si>
  <si>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</si>
  <si>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</si>
  <si>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</si>
  <si>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</si>
  <si>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</si>
  <si>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</si>
  <si>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</si>
  <si>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</si>
  <si>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</si>
  <si>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</si>
  <si>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</si>
  <si>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</si>
  <si>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</si>
  <si>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</si>
  <si>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</si>
  <si>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</si>
  <si>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</si>
  <si>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</si>
  <si>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</si>
  <si>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</si>
  <si>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</si>
  <si>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</si>
  <si>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</si>
  <si>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</si>
  <si>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</si>
  <si>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</si>
  <si>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</si>
  <si>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</si>
  <si>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</si>
  <si>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</si>
  <si>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</si>
  <si>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</si>
  <si>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</si>
  <si>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</si>
  <si>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</si>
  <si>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</si>
  <si>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</si>
  <si>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</si>
  <si>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</si>
  <si>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</si>
  <si>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</si>
  <si>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</si>
  <si>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</si>
  <si>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</si>
  <si>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</si>
  <si>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</si>
  <si>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</si>
  <si>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</si>
  <si>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</si>
  <si>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</si>
  <si>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</si>
  <si>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</si>
  <si>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</si>
  <si>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</si>
  <si>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</si>
  <si>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</si>
  <si>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</si>
  <si>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</si>
  <si>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</si>
  <si>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</si>
  <si>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</si>
  <si>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</si>
  <si>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</si>
  <si>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</si>
  <si>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</si>
  <si>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</si>
  <si>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</si>
  <si>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</si>
  <si>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</si>
  <si>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</si>
  <si>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</si>
  <si>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</si>
  <si>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</si>
  <si>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</si>
  <si>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</si>
  <si>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</si>
  <si>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</si>
  <si>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</si>
  <si>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</si>
  <si>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</si>
  <si>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</si>
  <si>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</si>
  <si>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</si>
  <si>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</si>
  <si>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</si>
  <si>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</si>
  <si>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</si>
  <si>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</si>
  <si>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</si>
  <si>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</si>
  <si>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</si>
  <si>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</si>
  <si>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</si>
  <si>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</si>
  <si>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</si>
  <si>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</si>
  <si>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</si>
  <si>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</si>
  <si>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</si>
  <si>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</si>
  <si>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</si>
  <si>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</si>
  <si>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</si>
  <si>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</si>
  <si>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</si>
  <si>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</si>
  <si>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</si>
  <si>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</si>
  <si>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</si>
  <si>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</si>
  <si>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</si>
  <si>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</si>
  <si>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</si>
  <si>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</si>
  <si>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</si>
  <si>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</si>
  <si>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</si>
  <si>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</si>
  <si>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</si>
  <si>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</si>
  <si>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</si>
  <si>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</si>
  <si>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</si>
  <si>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</si>
  <si>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</si>
  <si>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</si>
  <si>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</si>
  <si>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</si>
  <si>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</si>
  <si>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</si>
  <si>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</si>
  <si>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</si>
  <si>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</si>
  <si>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</si>
  <si>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</si>
  <si>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</si>
  <si>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</si>
  <si>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</si>
  <si>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</si>
  <si>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</si>
  <si>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</si>
  <si>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</si>
  <si>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</si>
  <si>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</si>
  <si>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</si>
  <si>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</si>
  <si>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</si>
  <si>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</si>
  <si>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</si>
  <si>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</si>
  <si>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</si>
  <si>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</si>
  <si>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</si>
  <si>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</si>
  <si>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</si>
  <si>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</si>
  <si>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</si>
  <si>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</si>
  <si>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</si>
  <si>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</si>
  <si>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</si>
  <si>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</si>
  <si>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</si>
  <si>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</si>
  <si>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</si>
  <si>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</si>
  <si>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</si>
  <si>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</si>
  <si>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</si>
  <si>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</si>
  <si>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</si>
  <si>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</si>
  <si>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</si>
  <si>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</si>
  <si>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</si>
  <si>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</si>
  <si>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</si>
  <si>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</si>
  <si>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</si>
  <si>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</si>
  <si>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</si>
  <si>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</si>
  <si>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</si>
  <si>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</si>
  <si>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</si>
  <si>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</si>
  <si>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</si>
  <si>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</si>
  <si>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</si>
  <si>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</si>
  <si>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</si>
  <si>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</si>
  <si>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</si>
  <si>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</si>
  <si>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</si>
  <si>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</si>
  <si>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</si>
  <si>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</si>
  <si>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</si>
  <si>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</si>
  <si>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</si>
  <si>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</si>
  <si>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</si>
  <si>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</si>
  <si>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</si>
  <si>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</si>
  <si>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</si>
  <si>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</si>
  <si>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</si>
  <si>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</si>
  <si>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</si>
  <si>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</si>
  <si>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</si>
  <si>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</si>
  <si>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</si>
  <si>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</si>
  <si>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</si>
  <si>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</si>
  <si>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</si>
  <si>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</si>
  <si>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</si>
  <si>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</si>
  <si>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</si>
  <si>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</si>
  <si>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</si>
  <si>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</si>
  <si>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</si>
  <si>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</si>
  <si>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</si>
  <si>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</si>
  <si>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</si>
  <si>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</si>
  <si>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</si>
  <si>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</si>
  <si>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</si>
  <si>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</si>
  <si>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</si>
  <si>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</si>
  <si>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</si>
  <si>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</si>
  <si>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</si>
  <si>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</si>
  <si>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</si>
  <si>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</si>
  <si>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</si>
  <si>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</si>
  <si>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</si>
  <si>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</si>
  <si>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</si>
  <si>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</si>
  <si>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</si>
  <si>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</si>
  <si>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</si>
  <si>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</si>
  <si>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</si>
  <si>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</si>
  <si>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</si>
  <si>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</si>
  <si>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</si>
  <si>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</si>
  <si>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</si>
  <si>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</si>
  <si>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</si>
  <si>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</si>
  <si>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</si>
  <si>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</si>
  <si>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</si>
  <si>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</si>
  <si>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</si>
  <si>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</si>
  <si>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</si>
  <si>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</si>
  <si>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</si>
  <si>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</si>
  <si>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</si>
  <si>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</si>
  <si>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</si>
  <si>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</si>
  <si>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</si>
  <si>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</si>
  <si>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</si>
  <si>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</si>
  <si>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</si>
  <si>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</si>
  <si>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</si>
  <si>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</si>
  <si>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</si>
  <si>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</si>
  <si>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</si>
  <si>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</si>
  <si>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</si>
  <si>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</si>
  <si>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</si>
  <si>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</si>
  <si>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</si>
  <si>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</si>
  <si>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</si>
  <si>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</si>
  <si>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</si>
  <si>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</si>
  <si>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</si>
  <si>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</si>
  <si>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</si>
  <si>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</si>
  <si>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</si>
  <si>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</si>
  <si>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</si>
  <si>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</si>
  <si>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</si>
  <si>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</si>
  <si>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</si>
  <si>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</si>
  <si>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</si>
  <si>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</si>
  <si>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</si>
  <si>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</si>
  <si>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</si>
  <si>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</si>
  <si>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</si>
  <si>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</si>
  <si>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</si>
  <si>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</si>
  <si>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</si>
  <si>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</si>
  <si>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</si>
  <si>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</si>
  <si>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</si>
  <si>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</si>
  <si>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</si>
  <si>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</si>
  <si>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</si>
  <si>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</si>
  <si>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</si>
  <si>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</si>
  <si>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</si>
  <si>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</si>
  <si>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</si>
  <si>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</si>
  <si>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</si>
  <si>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</si>
  <si>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</si>
  <si>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</si>
  <si>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</si>
  <si>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</si>
  <si>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</si>
  <si>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</t>
  </si>
  <si>
    <t>MC1 as 9:03h</t>
  </si>
  <si>
    <t>Previsão de pronto as 9h</t>
  </si>
  <si>
    <t>Inspeção de auto de linha</t>
  </si>
  <si>
    <t>Previsão de MC1 as 9h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</si>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</sst>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A295" activePane="bottomRight" state="frozen"/>
      <selection pane="bottomRight" activeCell="BJ304" sqref="BJ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53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 t="s">
        <v>1564</v>
      </c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1565</v>
      </c>
      <c r="N303" s="199" t="s">
        <v>1566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>
        <v>1</v>
      </c>
      <c r="BI303" s="16"/>
      <c r="BJ303" s="16" t="s">
        <v>1567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430.2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430.2</v>
      </c>
      <c r="AQ305" s="281" t="str">
        <f>IF(BS_CONTROLE[[#This Row],[KM - Fim]]=0, "-", BS_CONTROLE[[#This Row],[KM - Fim]])</f>
        <v>-</v>
      </c>
      <c r="AR305" s="38">
        <v>0.375</v>
      </c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>
        <v>1</v>
      </c>
      <c r="BI305" s="16"/>
      <c r="BJ305" s="16" t="s">
        <v>1568</v>
      </c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>
        <v>0.37708333333333333</v>
      </c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>
        <v>1</v>
      </c>
      <c r="BI309" s="16"/>
      <c r="BJ309" s="16" t="s">
        <v>1569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1570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1571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1572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E4846037</v>
      </c>
      <c r="B322" s="398">
        <v>46037</v>
      </c>
      <c r="C322" s="8">
        <f>IF(BS_CONTROLE[[#This Row],[DATA]]="","",WEEKNUM(BS_CONTROLE[[#This Row],[DATA]]))</f>
        <v>3</v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 t="s">
        <v>1573</v>
      </c>
      <c r="BK322" s="16"/>
      <c r="BL322" s="15"/>
      <c r="BM322" s="14"/>
      <c r="BN322" s="14"/>
      <c r="BO322" s="160"/>
      <c r="BP322" s="16"/>
      <c r="BQ322" s="12" t="str">
        <f t="shared" si="45"/>
        <v>Produção e Intervalo</v>
      </c>
      <c r="BR322" s="18">
        <f t="shared" si="46"/>
        <v>0</v>
      </c>
      <c r="BS322" s="18">
        <f t="shared" si="47"/>
        <v>0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>
        <v>78</v>
      </c>
      <c r="K325" s="212">
        <v>208.5</v>
      </c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0" t="str">
        <f>IFERROR(_xlfn.XLOOKUP(J325, BASE_MAPA!$E$2:$E$359, BASE_MAPA!$J$2:$J$359), "ERRO")</f>
        <v>ITIRAPINA - BAURU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ZBO-ZEP</v>
      </c>
      <c r="AN325" s="279" t="str">
        <f>IF(BS_CONTROLE[[#This Row],[SB]]=0, "-", BS_CONTROLE[[#This Row],[SB]])</f>
        <v>ZBOZEP</v>
      </c>
      <c r="AO325" s="280">
        <f>IF(BS_CONTROLE[[#This Row],[SUB]]=0, "-", BS_CONTROLE[[#This Row],[SUB]])</f>
        <v>78</v>
      </c>
      <c r="AP325" s="281">
        <f>IF(BS_CONTROLE[[#This Row],[KM - Inicio]]=0, "-", BS_CONTROLE[[#This Row],[KM - Inicio]])</f>
        <v>208.5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ITIRAPINA - BAURU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1574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1575</v>
      </c>
      <c r="E3" s="316" t="s">
        <v>1576</v>
      </c>
      <c r="F3" s="316" t="s">
        <v>1577</v>
      </c>
      <c r="G3" s="316" t="s">
        <v>1578</v>
      </c>
      <c r="H3" s="316" t="s">
        <v>1579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1582</v>
      </c>
      <c r="W1" s="387"/>
      <c r="X1" s="387"/>
      <c r="Y1" s="103"/>
    </row>
    <row r="2" spans="1:25" s="100" customFormat="1" ht="11.25" customHeight="1">
      <c r="A2" s="104" t="s">
        <v>1583</v>
      </c>
      <c r="B2" s="104" t="s">
        <v>1584</v>
      </c>
      <c r="C2" s="104" t="s">
        <v>7</v>
      </c>
      <c r="D2" s="105" t="s">
        <v>1177</v>
      </c>
      <c r="E2" s="105" t="s">
        <v>1178</v>
      </c>
      <c r="F2" s="105" t="s">
        <v>1585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430.2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>
        <f>IF(FN_MC!B322="","*",FN_MC!B322)</f>
        <v>46037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MALHA CENTRAL</v>
      </c>
      <c r="E326" s="109" t="str">
        <f>IF(FN_MC!T325="","*",FN_MC!T325)</f>
        <v>RAMAL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ZBO-ZEP</v>
      </c>
      <c r="L326" s="328" t="str">
        <f>IF(FN_MC!N325="","*",FN_MC!N325)</f>
        <v>ZBOZEP</v>
      </c>
      <c r="M326" s="110">
        <f>IF(FN_MC!J325="","*",FN_MC!J325)</f>
        <v>78</v>
      </c>
      <c r="N326" s="291">
        <f>IF(FN_MC!K325="","*",FN_MC!K325)</f>
        <v>208.5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1587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1588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1589</v>
      </c>
      <c r="C4" s="321" t="s">
        <v>1590</v>
      </c>
      <c r="D4" s="321" t="s">
        <v>1591</v>
      </c>
      <c r="E4" s="321" t="s">
        <v>1592</v>
      </c>
      <c r="F4" s="321" t="s">
        <v>545</v>
      </c>
      <c r="G4" s="321" t="s">
        <v>1593</v>
      </c>
      <c r="H4" s="187"/>
    </row>
    <row r="5" spans="1:8" ht="43.5">
      <c r="A5" s="187"/>
      <c r="B5" s="322" t="s">
        <v>1594</v>
      </c>
      <c r="C5" s="322">
        <v>309525</v>
      </c>
      <c r="D5" s="322" t="s">
        <v>1595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1596</v>
      </c>
      <c r="C6" s="322">
        <v>256875</v>
      </c>
      <c r="D6" s="322" t="s">
        <v>1597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1598</v>
      </c>
      <c r="C7" s="322">
        <v>257278</v>
      </c>
      <c r="D7" s="322" t="s">
        <v>1599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1600</v>
      </c>
      <c r="C8" s="322">
        <v>261794</v>
      </c>
      <c r="D8" s="322" t="s">
        <v>1601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1602</v>
      </c>
      <c r="C9" s="322">
        <v>257033</v>
      </c>
      <c r="D9" s="322" t="s">
        <v>1603</v>
      </c>
      <c r="E9" s="322" t="s">
        <v>240</v>
      </c>
      <c r="F9" s="322" t="s">
        <v>732</v>
      </c>
      <c r="G9" s="322" t="s">
        <v>1604</v>
      </c>
      <c r="H9" s="187"/>
    </row>
    <row r="10" spans="1:8" ht="43.5">
      <c r="A10" s="187"/>
      <c r="B10" s="322" t="s">
        <v>1605</v>
      </c>
      <c r="C10" s="322">
        <v>396578</v>
      </c>
      <c r="D10" s="322" t="s">
        <v>1606</v>
      </c>
      <c r="E10" s="322" t="s">
        <v>240</v>
      </c>
      <c r="F10" s="322" t="s">
        <v>732</v>
      </c>
      <c r="G10" s="322" t="s">
        <v>1604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1607</v>
      </c>
      <c r="C2" s="95" t="s">
        <v>1162</v>
      </c>
      <c r="D2" s="95" t="s">
        <v>1164</v>
      </c>
      <c r="E2" s="95" t="s">
        <v>1608</v>
      </c>
      <c r="F2" s="95" t="s">
        <v>1609</v>
      </c>
      <c r="G2" s="95" t="s">
        <v>1610</v>
      </c>
      <c r="H2" s="95" t="s">
        <v>1611</v>
      </c>
      <c r="I2" s="95" t="s">
        <v>1612</v>
      </c>
      <c r="J2" s="95" t="s">
        <v>1613</v>
      </c>
      <c r="K2" s="130" t="s">
        <v>1614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>
        <f>IF(FN_MC!B322="","*",FN_MC!B322)</f>
        <v>46037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ZBO-ZEP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1615</v>
      </c>
      <c r="D5" s="391"/>
      <c r="E5" s="391"/>
      <c r="F5" s="391"/>
      <c r="G5" s="391"/>
      <c r="H5" s="391"/>
      <c r="I5" s="391"/>
      <c r="J5" s="392"/>
      <c r="K5" s="393" t="s">
        <v>1616</v>
      </c>
      <c r="L5" s="394"/>
      <c r="M5" s="394"/>
      <c r="N5" s="394"/>
      <c r="O5" s="395" t="s">
        <v>1617</v>
      </c>
      <c r="P5" s="396"/>
      <c r="Q5" s="397"/>
    </row>
    <row r="6" spans="1:17" s="93" customFormat="1" ht="15.75" customHeight="1">
      <c r="A6" s="87" t="s">
        <v>1585</v>
      </c>
      <c r="B6" s="94" t="s">
        <v>1584</v>
      </c>
      <c r="C6" s="95" t="s">
        <v>1177</v>
      </c>
      <c r="D6" s="96" t="s">
        <v>1178</v>
      </c>
      <c r="E6" s="95" t="s">
        <v>1618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1619</v>
      </c>
      <c r="M6" s="138" t="s">
        <v>30</v>
      </c>
      <c r="N6" s="139" t="s">
        <v>1172</v>
      </c>
      <c r="O6" s="241" t="s">
        <v>1215</v>
      </c>
      <c r="P6" s="152"/>
      <c r="Q6" s="188" t="s">
        <v>1620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1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430.2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430.2</v>
      </c>
      <c r="N307" s="140" t="str">
        <f>IF(FN_MC!AM305="","*",FN_MC!AM305)</f>
        <v>TPC-TVL</v>
      </c>
      <c r="O307" s="169">
        <f>FN_MC!BH305</f>
        <v>1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1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>
        <f>IF(FN_MC!B322="","*",FN_MC!B322)</f>
        <v>46037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MALHA CENTRAL</v>
      </c>
      <c r="D327" s="99" t="str">
        <f>IF(FN_MC!T325="","*",FN_MC!T325)</f>
        <v>RAMAL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ZBO-ZEP</v>
      </c>
      <c r="H327" s="149">
        <f>IF(FN_MC!K325="","*",FN_MC!K325)</f>
        <v>208.5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ZBO-ZEP</v>
      </c>
      <c r="M327" s="140">
        <f>IF(FN_MC!AP325="","*",FN_MC!AP325)</f>
        <v>208.5</v>
      </c>
      <c r="N327" s="140" t="str">
        <f>IF(FN_MC!AM325="","*",FN_MC!AM325)</f>
        <v>ZBO-ZEP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