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299" documentId="120_S{118792C3-22EF-5104-A093-F22BFE3913F3}" xr6:coauthVersionLast="47" xr6:coauthVersionMax="47" xr10:uidLastSave="{88FBC33D-5C7D-4F08-B7AC-0067001753F3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2" l="1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F256" i="12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K294" i="15" l="1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<sst xmlns="http://schemas.openxmlformats.org/spreadsheetml/2006/main" count="6044" uniqueCount="1400">
  <si>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</si>
  <si>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</si>
  <si>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</si>
  <si>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</si>
  <si>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</si>
  <si>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</si>
  <si>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</si>
  <si>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</si>
  <si>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</si>
  <si>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</si>
  <si>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</si>
  <si>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</si>
  <si>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</si>
  <si>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</si>
  <si>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</si>
  <si>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</si>
  <si>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</si>
  <si>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</si>
  <si>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</si>
  <si>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</si>
  <si>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</si>
  <si>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</si>
  <si>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</si>
  <si>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</si>
  <si>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</si>
  <si>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</si>
  <si>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</si>
  <si>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</si>
  <si>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</si>
  <si>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</si>
  <si>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</si>
  <si>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</si>
  <si>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</si>
  <si>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</si>
  <si>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</si>
  <si>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</si>
  <si>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</si>
  <si>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</si>
  <si>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</si>
  <si>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</si>
  <si>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</si>
  <si>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</si>
  <si>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</si>
  <si>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</si>
  <si>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</si>
  <si>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</si>
  <si>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</si>
  <si>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</si>
  <si>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</si>
  <si>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</si>
  <si>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</si>
  <si>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</si>
  <si>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</si>
  <si>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</si>
  <si>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</si>
  <si>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</si>
  <si>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</si>
  <si>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</si>
  <si>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</si>
  <si>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</si>
  <si>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</si>
  <si>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</si>
  <si>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</si>
  <si>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</si>
  <si>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</si>
  <si>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</si>
  <si>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</si>
  <si>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</si>
  <si>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</si>
  <si>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</si>
  <si>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</si>
  <si>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</si>
  <si>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</si>
  <si>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</si>
  <si>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</si>
  <si>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</si>
  <si>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</si>
  <si>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</si>
  <si>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</si>
  <si>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</si>
  <si>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</si>
  <si>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</si>
  <si>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</si>
  <si>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</si>
  <si>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</si>
  <si>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</si>
  <si>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</si>
  <si>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</si>
  <si>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</si>
  <si>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</si>
  <si>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</si>
  <si>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</si>
  <si>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</si>
  <si>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</si>
  <si>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</si>
  <si>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</si>
  <si>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</si>
  <si>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</si>
  <si>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</si>
  <si>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</si>
  <si>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</si>
  <si>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</si>
  <si>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</si>
  <si>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</si>
  <si>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</si>
  <si>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</si>
  <si>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</si>
  <si>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</si>
  <si>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</si>
  <si>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</si>
  <si>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</si>
  <si>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</si>
  <si>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</si>
  <si>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</si>
  <si>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</si>
  <si>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</si>
  <si>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</si>
  <si>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</si>
  <si>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</si>
  <si>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</si>
  <si>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</si>
  <si>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</si>
  <si>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</si>
  <si>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</si>
  <si>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</si>
  <si>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</si>
  <si>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</si>
  <si>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</si>
  <si>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</si>
  <si>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</si>
  <si>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</si>
  <si>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</si>
  <si>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</si>
  <si>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</si>
  <si>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</si>
  <si>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</si>
  <si>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</si>
  <si>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</si>
  <si>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</si>
  <si>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</si>
  <si>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</si>
  <si>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</si>
  <si>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</si>
  <si>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</si>
  <si>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</si>
  <si>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</si>
  <si>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</si>
  <si>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</si>
  <si>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</si>
  <si>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</si>
  <si>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</si>
  <si>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</si>
  <si>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</si>
  <si>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</si>
  <si>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</si>
  <si>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</si>
  <si>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</si>
  <si>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</si>
  <si>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</si>
  <si>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</si>
  <si>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</si>
  <si>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</si>
  <si>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</si>
  <si>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</si>
  <si>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</si>
  <si>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</si>
  <si>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</si>
  <si>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</si>
  <si>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</si>
  <si>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</si>
  <si>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</si>
  <si>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</si>
  <si>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</si>
  <si>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</si>
  <si>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</si>
  <si>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</si>
  <si>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</si>
  <si>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</si>
  <si>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</si>
  <si>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</si>
  <si>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</si>
  <si>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</si>
  <si>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</si>
  <si>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</si>
  <si>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</si>
  <si>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</si>
  <si>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</si>
  <si>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</si>
  <si>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</si>
  <si>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</si>
  <si>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</si>
  <si>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</si>
  <si>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</si>
  <si>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</si>
  <si>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</si>
  <si>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</si>
  <si>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</si>
  <si>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</si>
  <si>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</si>
  <si>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</si>
  <si>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</si>
  <si>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</si>
  <si>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</si>
  <si>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</si>
  <si>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</si>
  <si>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</si>
  <si>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</si>
  <si>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</si>
  <si>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</si>
  <si>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</si>
  <si>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</si>
  <si>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</si>
  <si>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</si>
  <si>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</si>
  <si>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</si>
  <si>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</si>
  <si>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</si>
  <si>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</si>
  <si>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</si>
  <si>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</si>
  <si>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</si>
  <si>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</si>
  <si>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</si>
  <si>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</si>
  <si>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</si>
  <si>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</si>
  <si>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</si>
  <si>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</si>
  <si>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</si>
  <si>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</si>
  <si>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</si>
  <si>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</si>
  <si>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</si>
  <si>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</si>
  <si>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</si>
  <si>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</si>
  <si>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</si>
  <si>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</si>
  <si>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</si>
  <si>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</si>
  <si>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</si>
  <si>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</si>
  <si>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</si>
  <si>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</si>
  <si>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</si>
  <si>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</si>
  <si>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</si>
  <si>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</si>
  <si>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</si>
  <si>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</si>
  <si>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</si>
  <si>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</si>
  <si>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</si>
  <si>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</si>
  <si>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</si>
  <si>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</si>
  <si>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</si>
  <si>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</si>
  <si>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</si>
  <si>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</si>
  <si>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</si>
  <si>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</si>
  <si>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</si>
  <si>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</si>
  <si>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</si>
  <si>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</si>
  <si>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</si>
  <si>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</si>
  <si>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</si>
  <si>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</si>
  <si>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</si>
  <si>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</si>
  <si>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</si>
  <si>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</si>
  <si>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</si>
  <si>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</si>
  <si>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</si>
  <si>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</si>
  <si>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</si>
  <si>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</si>
  <si>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</si>
  <si>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</si>
  <si>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</si>
  <si>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</si>
  <si>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</si>
  <si>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</si>
  <si>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</si>
  <si>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</si>
  <si>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</si>
  <si>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</si>
  <si>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</si>
  <si>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</si>
  <si>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</si>
  <si>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</si>
  <si>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</si>
  <si>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</si>
  <si>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</si>
  <si>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</si>
  <si>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</si>
  <si>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</si>
  <si>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</si>
  <si>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</si>
  <si>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</si>
  <si>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</si>
  <si>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</si>
  <si>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</si>
  <si>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</si>
  <si>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</si>
  <si>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</si>
  <si>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</si>
  <si>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</si>
  <si>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</si>
  <si>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</si>
  <si>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</si>
  <si>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</si>
  <si>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</si>
  <si>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</si>
  <si>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</si>
  <si>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</si>
  <si>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</si>
  <si>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</si>
  <si>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</si>
  <si>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</si>
  <si>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</si>
  <si>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</si>
  <si>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</si>
  <si>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</si>
  <si>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</si>
  <si>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</si>
  <si>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</si>
  <si>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</si>
  <si>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</si>
  <si>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</si>
  <si>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</si>
  <si>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</si>
  <si>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</si>
  <si>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</si>
  <si>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</si>
  <si>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</si>
  <si>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</si>
  <si>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</si>
  <si>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</si>
  <si>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</si>
  <si>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</si>
  <si>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</si>
  <si>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</si>
  <si>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</si>
  <si>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</si>
  <si>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</si>
  <si>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</si>
  <si>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</si>
  <si>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</si>
  <si>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</si>
  <si>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</si>
  <si>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</si>
  <si>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</si>
  <si>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</si>
  <si>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</si>
  <si>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</si>
  <si>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</si>
  <si>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</si>
  <si>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</si>
  <si>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</si>
  <si>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</si>
  <si>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</si>
  <si>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</si>
  <si>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</si>
  <si>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</si>
  <si>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</si>
  <si>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</si>
  <si>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</si>
  <si>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</si>
  <si>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</si>
  <si>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</si>
  <si>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</si>
  <si>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</si>
  <si>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</si>
  <si>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</si>
  <si>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</si>
  <si>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</si>
  <si>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</si>
  <si>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</si>
  <si>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</si>
  <si>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</si>
  <si>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</si>
  <si>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</si>
  <si>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</si>
  <si>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</si>
  <si>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</si>
  <si>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</si>
  <si>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</si>
  <si>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</si>
  <si>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</si>
  <si>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</si>
  <si>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</si>
  <si>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</si>
  <si>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</si>
  <si>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</si>
  <si>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</si>
  <si>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</si>
  <si>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</si>
  <si>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</si>
  <si>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</si>
  <si>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</si>
  <si>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</si>
  <si>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</si>
  <si>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</si>
  <si>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</si>
  <si>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</si>
  <si>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</si>
  <si>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</si>
  <si>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</si>
  <si>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</si>
  <si>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</si>
  <si>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</si>
  <si>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</si>
  <si>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</si>
  <si>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</si>
  <si>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</si>
  <si>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</si>
  <si>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</si>
  <si>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</si>
  <si>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</si>
  <si>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</si>
  <si>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</si>
  <si>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</si>
  <si>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</si>
  <si>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</si>
  <si>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</si>
  <si>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</si>
  <si>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</si>
  <si>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</si>
  <si>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</si>
  <si>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</si>
  <si>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</si>
  <si>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</si>
  <si>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</si>
  <si>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</si>
  <si>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</si>
  <si>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</si>
  <si>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</si>
  <si>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</si>
  <si>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</si>
  <si>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</si>
  <si>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</si>
  <si>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</si>
  <si>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</si>
  <si>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</si>
  <si>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</si>
  <si>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</si>
  <si>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</si>
  <si>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</si>
  <si>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</si>
  <si>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</si>
  <si>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</si>
  <si>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</si>
  <si>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</si>
  <si>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</si>
  <si>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</si>
  <si>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</si>
  <si>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</si>
  <si>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</si>
  <si>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</si>
  <si>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</si>
  <si>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</si>
  <si>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</si>
  <si>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</si>
  <si>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</si>
  <si>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</si>
  <si>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</si>
  <si>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</si>
  <si>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</si>
  <si>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</si>
  <si>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</si>
  <si>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</si>
  <si>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</si>
  <si>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</si>
  <si>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</si>
  <si>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</si>
  <si>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</si>
  <si>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</si>
  <si>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</si>
  <si>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</si>
  <si>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</si>
  <si>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</si>
  <si>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</si>
  <si>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</si>
  <si>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</si>
  <si>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</si>
  <si>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</si>
  <si>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</si>
  <si>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</si>
  <si>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</si>
  <si>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</si>
  <si>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</si>
  <si>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</si>
  <si>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</si>
  <si>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</si>
  <si>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</si>
  <si>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</si>
  <si>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</si>
  <si>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</si>
  <si>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</si>
  <si>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</si>
  <si>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</si>
  <si>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</si>
  <si>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</si>
  <si>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</si>
  <si>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</si>
  <si>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</si>
  <si>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</si>
  <si>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</si>
  <si>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</si>
  <si>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</si>
  <si>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</si>
  <si>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</si>
  <si>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</si>
  <si>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</si>
  <si>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</si>
  <si>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</si>
  <si>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</si>
  <si>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</si>
  <si>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</si>
  <si>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</si>
  <si>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</si>
  <si>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</si>
  <si>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</si>
  <si>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</si>
  <si>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</si>
  <si>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</si>
  <si>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</si>
  <si>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</si>
  <si>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</si>
  <si>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</si>
  <si>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</si>
  <si>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</si>
  <si>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</si>
  <si>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</si>
  <si>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</si>
  <si>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</si>
  <si>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</si>
  <si>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</si>
  <si>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</si>
  <si>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</si>
  <si>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</si>
  <si>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</si>
  <si>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</si>
  <si>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</si>
  <si>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</si>
  <si>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</si>
  <si>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</si>
  <si>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</si>
  <si>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</si>
  <si>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</si>
  <si>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</si>
  <si>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</si>
  <si>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</si>
  <si>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</si>
  <si>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</si>
  <si>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</si>
  <si>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</si>
  <si>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</si>
  <si>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</si>
  <si>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</si>
  <si>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</si>
  <si>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</si>
  <si>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</si>
  <si>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</si>
  <si>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</si>
  <si>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</si>
  <si>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</si>
  <si>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</si>
  <si>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</si>
  <si>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</si>
  <si>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</si>
  <si>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</si>
  <si>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</si>
  <si>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</si>
  <si>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</si>
  <si>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</si>
  <si>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</si>
  <si>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</si>
  <si>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</si>
  <si>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</si>
  <si>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</si>
  <si>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</si>
  <si>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</si>
  <si>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</si>
  <si>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</si>
  <si>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</si>
  <si>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</si>
  <si>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</si>
  <si>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</si>
  <si>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</si>
  <si>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</si>
  <si>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</si>
  <si>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</si>
  <si>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</si>
  <si>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</si>
  <si>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</si>
  <si>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</si>
  <si>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</si>
  <si>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</si>
  <si>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</si>
  <si>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</si>
  <si>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</si>
  <si>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</si>
  <si>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</si>
  <si>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</si>
  <si>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</si>
  <si>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</si>
  <si>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</si>
  <si>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</si>
  <si>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</si>
  <si>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</si>
  <si>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</si>
  <si>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</si>
  <si>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</si>
  <si>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</si>
  <si>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</si>
  <si>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</si>
  <si>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</si>
  <si>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</si>
  <si>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</si>
  <si>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</si>
  <si>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</si>
  <si>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</si>
  <si>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</si>
  <si>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</si>
  <si>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</si>
  <si>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</si>
  <si>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</si>
  <si>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</si>
  <si>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</si>
  <si>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</si>
  <si>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</si>
  <si>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</si>
  <si>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</si>
  <si>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</si>
  <si>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</si>
  <si>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</si>
  <si>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</si>
  <si>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</si>
  <si>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</si>
  <si>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</si>
  <si>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</si>
  <si>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</si>
  <si>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</si>
  <si>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</si>
  <si>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</si>
  <si>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</si>
  <si>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</si>
  <si>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</si>
  <si>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</si>
  <si>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</si>
  <si>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</si>
  <si>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</si>
  <si>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</si>
  <si>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</si>
  <si>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</si>
  <si>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</si>
  <si>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</si>
  <si>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</si>
  <si>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</si>
  <si>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</si>
  <si>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</si>
  <si>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</si>
  <si>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</si>
  <si>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</si>
  <si>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</si>
  <si>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</si>
  <si>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</si>
  <si>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</si>
  <si>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</si>
  <si>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</si>
  <si>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</si>
  <si>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</si>
  <si>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</si>
  <si>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</si>
  <si>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</si>
  <si>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</si>
  <si>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</si>
  <si>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</si>
  <si>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</si>
  <si>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</si>
  <si>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</si>
  <si>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</si>
  <si>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</si>
  <si>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</si>
  <si>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</si>
  <si>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</si>
  <si>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</si>
  <si>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</si>
  <si>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</si>
  <si>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</si>
  <si>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</si>
  <si>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</si>
  <si>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</si>
  <si>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</si>
  <si>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</si>
  <si>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</si>
  <si>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</si>
  <si>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</si>
  <si>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</si>
  <si>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</si>
  <si>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</si>
  <si>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</si>
  <si>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</si>
  <si>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</si>
  <si>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</si>
  <si>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</si>
  <si>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</si>
  <si>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</si>
  <si>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</si>
  <si>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</si>
  <si>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</si>
  <si>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</si>
  <si>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</si>
  <si>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</si>
  <si>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</si>
  <si>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</si>
  <si>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</si>
  <si>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</si>
  <si>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</si>
  <si>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</si>
  <si>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</si>
  <si>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</si>
  <si>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</si>
  <si>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</si>
  <si>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</si>
  <si>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</si>
  <si>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</si>
  <si>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</si>
  <si>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</si>
  <si>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</si>
  <si>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</si>
  <si>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</si>
  <si>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</si>
  <si>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</si>
  <si>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</si>
  <si>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</si>
  <si>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</si>
  <si>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</si>
  <si>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</si>
  <si>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</si>
  <si>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</si>
  <si>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</si>
  <si>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</si>
  <si>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</si>
  <si>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</si>
  <si>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</si>
  <si>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</si>
  <si>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</si>
  <si>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</si>
  <si>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</si>
  <si>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</si>
  <si>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</si>
  <si>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</si>
  <si>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</si>
  <si>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</si>
  <si>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</si>
  <si>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</si>
  <si>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</si>
  <si>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</si>
  <si>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</si>
  <si>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</si>
  <si>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</si>
  <si>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</si>
  <si>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</si>
  <si>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</si>
  <si>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</si>
  <si>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</si>
  <si>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</si>
  <si>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</si>
  <si>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</si>
  <si>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</si>
  <si>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</si>
  <si>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</si>
  <si>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</si>
  <si>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</si>
  <si>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</si>
  <si>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</si>
  <si>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</si>
  <si>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</si>
  <si>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</si>
  <si>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</si>
  <si>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</si>
  <si>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</si>
  <si>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</si>
  <si>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</si>
  <si>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</si>
  <si>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</si>
  <si>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</si>
  <si>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</si>
  <si>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</si>
  <si>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</si>
  <si>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</si>
  <si>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</si>
  <si>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</si>
  <si>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</si>
  <si>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</si>
  <si>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</si>
  <si>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</si>
  <si>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</si>
  <si>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</si>
  <si>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</si>
  <si>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</si>
  <si>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</si>
  <si>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</si>
  <si>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</si>
  <si>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</si>
  <si>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</si>
  <si>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</si>
  <si>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</si>
  <si>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</si>
  <si>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</si>
  <si>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</si>
  <si>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</si>
  <si>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</si>
  <si>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</si>
  <si>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</si>
  <si>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</si>
  <si>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</si>
  <si>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</si>
  <si>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</si>
  <si>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</si>
  <si>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</si>
  <si>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</si>
  <si>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</si>
  <si>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</si>
  <si>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</si>
  <si>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</si>
  <si>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</si>
  <si>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</si>
  <si>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</si>
  <si>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</si>
  <si>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</si>
  <si>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</si>
  <si>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</si>
  <si>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</si>
  <si>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</si>
  <si>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</si>
  <si>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</si>
  <si>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</si>
  <si>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</si>
  <si>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</si>
  <si>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</si>
  <si>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</si>
  <si>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</si>
  <si>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</si>
  <si>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</si>
  <si>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</si>
  <si>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</si>
  <si>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</si>
  <si>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</si>
  <si>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</si>
  <si>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</si>
  <si>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</si>
  <si>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</si>
  <si>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</si>
  <si>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</si>
  <si>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</si>
  <si>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</si>
  <si>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</si>
  <si>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</si>
  <si>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</si>
  <si>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</si>
  <si>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</si>
  <si>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</si>
  <si>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</si>
  <si>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</si>
  <si>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</si>
  <si>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</si>
  <si>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</si>
  <si>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</si>
  <si>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</si>
  <si>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</si>
  <si>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</si>
  <si>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</si>
  <si>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</si>
  <si>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</si>
  <si>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</si>
  <si>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</si>
  <si>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</si>
  <si>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</si>
  <si>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</si>
  <si>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</si>
  <si>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</si>
  <si>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</si>
  <si>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</si>
  <si>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</si>
  <si>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</si>
  <si>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</si>
  <si>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</si>
  <si>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</si>
  <si>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</si>
  <si>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</si>
  <si>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</si>
  <si>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</si>
  <si>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</si>
  <si>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</si>
  <si>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</si>
  <si>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</si>
  <si>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</si>
  <si>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</si>
  <si>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</si>
  <si>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</si>
  <si>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</si>
  <si>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</si>
  <si>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</si>
  <si>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</si>
  <si>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</si>
  <si>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</si>
  <si>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</si>
  <si>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</si>
  <si>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</si>
  <si>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</si>
  <si>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</si>
  <si>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</si>
  <si>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</si>
  <si>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</si>
  <si>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</si>
  <si>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</si>
  <si>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</si>
  <si>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</si>
  <si>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</si>
  <si>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</si>
  <si>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</si>
  <si>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</si>
  <si>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</si>
  <si>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</si>
  <si>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</si>
  <si>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</si>
  <si>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</si>
  <si>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</si>
  <si>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</si>
  <si>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</si>
  <si>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</si>
  <si>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</si>
  <si>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</si>
  <si>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</si>
  <si>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</si>
  <si>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</si>
  <si>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</si>
  <si>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</si>
  <si>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</si>
  <si>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</si>
  <si>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</si>
  <si>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</si>
  <si>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</si>
  <si>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</si>
  <si>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</si>
  <si>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</si>
  <si>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</si>
  <si>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</si>
  <si>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</si>
  <si>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</si>
  <si>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</si>
  <si>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</si>
  <si>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</si>
  <si>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</si>
  <si>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</si>
  <si>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</si>
  <si>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</si>
  <si>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</si>
  <si>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</si>
  <si>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</si>
  <si>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</si>
  <si>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</si>
  <si>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</si>
  <si>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</si>
  <si>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</si>
  <si>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</si>
  <si>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</si>
  <si>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</si>
  <si>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</si>
  <si>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</si>
  <si>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</si>
  <si>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</si>
  <si>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</si>
  <si>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</si>
  <si>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</si>
  <si>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</si>
  <si>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</si>
  <si>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</si>
  <si>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</si>
  <si>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</si>
  <si>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</si>
  <si>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</si>
  <si>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</si>
  <si>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</si>
  <si>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</si>
  <si>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</si>
  <si>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</si>
  <si>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</si>
  <si>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</si>
  <si>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</si>
  <si>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</si>
  <si>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</si>
  <si>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</si>
  <si>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</si>
  <si>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</si>
  <si>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</si>
  <si>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</si>
  <si>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</si>
  <si>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</si>
  <si>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</si>
  <si>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</si>
  <si>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</si>
  <si>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</si>
  <si>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</si>
  <si>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</si>
  <si>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</si>
  <si>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</si>
  <si>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</si>
  <si>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</si>
  <si>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</si>
  <si>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</si>
  <si>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</si>
  <si>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</si>
  <si>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</si>
  <si>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</si>
  <si>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</si>
  <si>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</si>
  <si>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</si>
  <si>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</si>
  <si>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</si>
  <si>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</si>
  <si>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</si>
  <si>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</si>
  <si>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</si>
  <si>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</si>
  <si>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</si>
  <si>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</si>
  <si>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</si>
  <si>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</si>
  <si>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</si>
  <si>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</si>
  <si>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</si>
  <si>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</si>
  <si>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</si>
  <si>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</si>
  <si>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</si>
  <si>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</si>
  <si>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</si>
  <si>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</si>
  <si>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</si>
  <si>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</si>
  <si>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</si>
  <si>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</si>
  <si>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</si>
  <si>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</si>
  <si>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</si>
  <si>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</si>
  <si>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</si>
  <si>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</si>
  <si>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</si>
  <si>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</si>
  <si>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</si>
  <si>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</si>
  <si>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</si>
  <si>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</si>
  <si>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</si>
  <si>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</si>
  <si>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</si>
  <si>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</si>
  <si>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</si>
  <si>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</si>
  <si>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</si>
  <si>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</si>
  <si>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</si>
  <si>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</si>
  <si>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</si>
  <si>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</si>
  <si>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</si>
  <si>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</si>
  <si>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</si>
  <si>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</si>
  <si>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</si>
  <si>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</si>
  <si>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</si>
  <si>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</si>
  <si>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</si>
  <si>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</si>
  <si>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</si>
  <si>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</si>
  <si>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</si>
  <si>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</si>
  <si>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</si>
  <si>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</si>
  <si>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</si>
  <si>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</si>
  <si>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</si>
  <si>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</si>
  <si>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</si>
  <si>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</si>
  <si>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</si>
  <si>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</si>
  <si>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</si>
  <si>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</si>
  <si>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</si>
  <si>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</si>
  <si>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</si>
  <si>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</si>
  <si>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</si>
  <si>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</si>
  <si>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</si>
  <si>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</si>
  <si>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</si>
  <si>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</si>
  <si>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</si>
  <si>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</si>
  <si>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</si>
  <si>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</si>
  <si>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</si>
  <si>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</si>
  <si>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</si>
  <si>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</si>
  <si>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</si>
  <si>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</si>
  <si>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</si>
  <si>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</si>
  <si>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</si>
  <si>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</si>
  <si>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</si>
  <si>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</si>
  <si>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</si>
  <si>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</si>
  <si>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</si>
  <si>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</si>
  <si>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</si>
  <si>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</si>
  <si>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</si>
  <si>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</si>
  <si>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</si>
  <si>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</si>
  <si>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</si>
  <si>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</si>
  <si>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</si>
  <si>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</si>
  <si>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</si>
  <si>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</si>
  <si>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</si>
  <si>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</si>
  <si>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</si>
  <si>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</si>
  <si>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</si>
  <si>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</si>
  <si>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</si>
  <si>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</si>
  <si>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</si>
  <si>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</si>
  <si>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</si>
  <si>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</si>
  <si>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</si>
  <si>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</si>
  <si>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</si>
  <si>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</si>
  <si>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</si>
  <si>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</si>
  <si>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</si>
  <si>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</si>
  <si>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</si>
  <si>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</si>
  <si>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</si>
  <si>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</si>
  <si>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</si>
  <si>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</si>
  <si>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</si>
  <si>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</si>
  <si>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</si>
  <si>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</si>
  <si>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</si>
  <si>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</si>
  <si>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</si>
  <si>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</si>
  <si>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</si>
  <si>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</si>
  <si>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</si>
  <si>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</si>
  <si>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</si>
  <si>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</si>
  <si>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</si>
  <si>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</si>
  <si>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</si>
  <si>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</si>
  <si>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</si>
  <si>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</si>
  <si>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</si>
  <si>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</si>
  <si>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</si>
  <si>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</si>
  <si>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</si>
  <si>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</si>
  <si>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</si>
  <si>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</si>
  <si>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</si>
  <si>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</si>
  <si>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</si>
  <si>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</si>
  <si>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</si>
  <si>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</si>
  <si>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</si>
  <si>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</si>
  <si>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</si>
  <si>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</si>
  <si>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</si>
  <si>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</si>
  <si>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</si>
  <si>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</si>
  <si>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</si>
  <si>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</si>
  <si>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</si>
  <si>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</si>
  <si>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</si>
  <si>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</si>
  <si>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</si>
  <si>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</si>
  <si>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</si>
  <si>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</si>
  <si>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</si>
  <si>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</si>
  <si>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</si>
  <si>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</si>
  <si>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</si>
  <si>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</si>
  <si>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</si>
  <si>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</si>
  <si>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</si>
  <si>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</si>
  <si>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</si>
  <si>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</si>
  <si>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</si>
  <si>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</si>
  <si>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</si>
  <si>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</si>
  <si>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</si>
  <si>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</si>
  <si>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</si>
  <si>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</si>
  <si>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</si>
  <si>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</si>
  <si>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</si>
  <si>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</si>
  <si>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</si>
  <si>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</si>
  <si>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</si>
  <si>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</si>
  <si>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</si>
  <si>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</si>
  <si>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</si>
  <si>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</si>
  <si>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</si>
  <si>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</si>
  <si>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</si>
  <si>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</si>
  <si>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</si>
  <si>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</si>
  <si>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</si>
  <si>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</si>
  <si>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</si>
  <si>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</si>
  <si>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</si>
  <si>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</si>
  <si>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</si>
  <si>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</si>
  <si>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</si>
  <si>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</si>
  <si>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</si>
  <si>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</si>
  <si>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</si>
  <si>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</si>
  <si>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</si>
  <si>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</si>
  <si>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</si>
  <si>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</si>
  <si>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</si>
  <si>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</si>
  <si>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</si>
  <si>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</si>
  <si>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</si>
  <si>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</si>
  <si>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</si>
  <si>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</si>
  <si>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</si>
  <si>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</si>
  <si>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</si>
  <si>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</si>
  <si>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</si>
  <si>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</si>
  <si>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</si>
  <si>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</si>
  <si>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</si>
  <si>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</si>
  <si>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</si>
  <si>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</si>
  <si>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</si>
  <si>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</si>
  <si>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</si>
  <si>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</si>
  <si>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</si>
  <si>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</si>
  <si>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</si>
  <si>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</si>
  <si>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</si>
  <si>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</si>
  <si>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</si>
  <si>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</si>
  <si>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</si>
  <si>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</si>
  <si>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</si>
  <si>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</si>
  <si>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</si>
  <si>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</si>
  <si>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</si>
  <si>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</si>
  <si>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</si>
  <si>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</si>
  <si>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</si>
  <si>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</si>
  <si>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</si>
  <si>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</si>
  <si>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</si>
  <si>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</si>
  <si>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</si>
  <si>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</si>
  <si>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</si>
  <si>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</si>
  <si>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ZEM-1</t>
  </si>
  <si>
    <t>ZXW-ZPT</t>
  </si>
  <si>
    <t>ZXWZPT</t>
  </si>
  <si>
    <t>Deslocamento para ZPT (segunda realiza inspeção ANTT)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</si>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</sst>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35" headerRowBorderDxfId="233" tableBorderDxfId="234" totalsRowBorderDxfId="232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1"/>
    <tableColumn id="4" xr3:uid="{062C67FE-0D06-4582-BA9C-B087681F34EC}" name="SUB" dataDxfId="230"/>
    <tableColumn id="5" xr3:uid="{1DF130D1-4D15-4DFF-8266-F1B81CAA897E}" name="KM Inicio" dataDxfId="229"/>
    <tableColumn id="6" xr3:uid="{A344A0E9-F964-4FE5-9EB0-2661309404E9}" name="KM Fim" dataDxfId="228"/>
    <tableColumn id="7" xr3:uid="{B0ED4DF3-274E-46B6-A2D1-0985F47224C1}" name="Trecho" dataDxfId="227"/>
    <tableColumn id="8" xr3:uid="{1DE44FFC-B2F5-4DE5-A7E5-915DA69A16F8}" name="SB" dataDxfId="226"/>
    <tableColumn id="9" xr3:uid="{7841069B-E29E-4A5E-B561-931B24D14782}" name="NOME SUB" dataDxfId="225"/>
    <tableColumn id="10" xr3:uid="{01B251F8-5EA1-4C87-81E3-9BD14100B544}" name="Trecho Coordenação" dataDxfId="2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3"/>
    <tableColumn id="8" xr3:uid="{98E82858-1ECA-4DB3-8AE4-BBB972FC487D}" name="CORRELATO" dataDxfId="2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1" dataDxfId="220" headerRowBorderDxfId="218" tableBorderDxfId="219">
  <autoFilter ref="A1:A216" xr:uid="{0436727B-5FB8-4B0E-A1C6-DFB9231E4B16}"/>
  <tableColumns count="1">
    <tableColumn id="1" xr3:uid="{D0196BA9-8675-415E-BBE0-E5D0002285D2}" name="BLOCO" dataDxfId="21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6" dateTimeGrouping="day"/>
      </filters>
    </filterColumn>
    <filterColumn colId="3">
      <filters>
        <filter val="MOD ZEZ"/>
        <filter val="MOD ZGP"/>
        <filter val="MOD ZRB"/>
      </filters>
    </filterColumn>
    <filterColumn colId="5">
      <filters>
        <filter val="BLOCO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BC185" activePane="bottomRight" state="frozen"/>
      <selection pane="bottomRight" activeCell="BD211" sqref="BD211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0" t="s">
        <v>920</v>
      </c>
      <c r="C1" s="191"/>
      <c r="D1" s="191"/>
      <c r="E1" s="3"/>
      <c r="F1" s="190" t="s">
        <v>921</v>
      </c>
      <c r="G1" s="191"/>
      <c r="H1" s="192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3"/>
      <c r="AH1" s="5"/>
      <c r="AI1" s="200" t="s">
        <v>922</v>
      </c>
      <c r="AJ1" s="201"/>
      <c r="AK1" s="201"/>
      <c r="AL1" s="201"/>
      <c r="AM1" s="202"/>
      <c r="AN1" s="203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  <c r="BA1" s="201"/>
      <c r="BB1" s="201"/>
      <c r="BC1" s="201"/>
      <c r="BD1" s="201"/>
      <c r="BE1" s="201"/>
      <c r="BF1" s="204"/>
      <c r="BG1" s="5"/>
      <c r="BH1" s="205" t="s">
        <v>923</v>
      </c>
      <c r="BI1" s="206"/>
      <c r="BJ1" s="206"/>
      <c r="BK1" s="207"/>
      <c r="BL1" s="5"/>
      <c r="BM1" s="197" t="s">
        <v>924</v>
      </c>
      <c r="BN1" s="198"/>
      <c r="BO1" s="198"/>
      <c r="BP1" s="198"/>
      <c r="BQ1" s="198"/>
      <c r="BR1" s="198"/>
      <c r="BS1" s="199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0" t="s">
        <v>925</v>
      </c>
      <c r="AJ2" s="201"/>
      <c r="AK2" s="201"/>
      <c r="AL2" s="201"/>
      <c r="AM2" s="202"/>
      <c r="AN2" s="203"/>
      <c r="AO2" s="201"/>
      <c r="AP2" s="201"/>
      <c r="AQ2" s="204"/>
      <c r="AR2" s="6"/>
      <c r="AS2" s="200" t="s">
        <v>928</v>
      </c>
      <c r="AT2" s="201"/>
      <c r="AU2" s="201"/>
      <c r="AV2" s="201"/>
      <c r="AW2" s="201"/>
      <c r="AX2" s="201"/>
      <c r="AY2" s="204"/>
      <c r="AZ2" s="6"/>
      <c r="BA2" s="194" t="s">
        <v>929</v>
      </c>
      <c r="BB2" s="196"/>
      <c r="BC2" s="200" t="s">
        <v>926</v>
      </c>
      <c r="BD2" s="201"/>
      <c r="BE2" s="201"/>
      <c r="BF2" s="204"/>
      <c r="BG2" s="5"/>
      <c r="BH2" s="208"/>
      <c r="BI2" s="209"/>
      <c r="BJ2" s="209"/>
      <c r="BK2" s="210"/>
      <c r="BL2" s="5"/>
      <c r="BM2" s="211"/>
      <c r="BN2" s="212"/>
      <c r="BO2" s="212"/>
      <c r="BP2" s="212"/>
      <c r="BQ2" s="212"/>
      <c r="BR2" s="212"/>
      <c r="BS2" s="213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4" t="s">
        <v>930</v>
      </c>
      <c r="AJ3" s="196"/>
      <c r="AK3" s="194" t="s">
        <v>931</v>
      </c>
      <c r="AL3" s="195"/>
      <c r="AM3" s="218"/>
      <c r="AN3" s="219"/>
      <c r="AO3" s="195"/>
      <c r="AP3" s="195"/>
      <c r="AQ3" s="196"/>
      <c r="AR3" s="63"/>
      <c r="AS3" s="216" t="s">
        <v>937</v>
      </c>
      <c r="AT3" s="217"/>
      <c r="AU3" s="216" t="s">
        <v>938</v>
      </c>
      <c r="AV3" s="217"/>
      <c r="AW3" s="216" t="s">
        <v>939</v>
      </c>
      <c r="AX3" s="217"/>
      <c r="AY3" s="63" t="s">
        <v>940</v>
      </c>
      <c r="AZ3" s="63"/>
      <c r="BA3" s="214"/>
      <c r="BB3" s="215"/>
      <c r="BC3" s="194" t="s">
        <v>933</v>
      </c>
      <c r="BD3" s="195"/>
      <c r="BE3" s="195"/>
      <c r="BF3" s="196"/>
      <c r="BG3" s="62"/>
      <c r="BH3" s="208"/>
      <c r="BI3" s="209"/>
      <c r="BJ3" s="209"/>
      <c r="BK3" s="210"/>
      <c r="BL3" s="62"/>
      <c r="BM3" s="197" t="s">
        <v>941</v>
      </c>
      <c r="BN3" s="198"/>
      <c r="BO3" s="198"/>
      <c r="BP3" s="199"/>
      <c r="BQ3" s="197" t="s">
        <v>707</v>
      </c>
      <c r="BR3" s="198"/>
      <c r="BS3" s="199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1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1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1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1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1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1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1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1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2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1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Produção</v>
      </c>
      <c r="BR211" s="19">
        <f>IF(OR(B211="",F211=""),"*",AY211/P211)</f>
        <v>1</v>
      </c>
      <c r="BS211" s="19">
        <f>IF(OR(B211="",F211=""),"*",BA211/Q211)</f>
        <v>0.5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1</v>
      </c>
      <c r="BI214" s="17"/>
      <c r="BJ214" s="17" t="s">
        <v>1316</v>
      </c>
      <c r="BK214" s="176" t="s">
        <v>1319</v>
      </c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/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1</v>
      </c>
      <c r="BI215" s="17"/>
      <c r="BJ215" s="17" t="s">
        <v>1316</v>
      </c>
      <c r="BK215" s="176" t="s">
        <v>1319</v>
      </c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/>
      <c r="AS223" s="108"/>
      <c r="AT223" s="108"/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Produção e Intervalo</v>
      </c>
      <c r="BR223" s="19">
        <f>IF(OR(B223="",F223=""),"*",AY223/P223)</f>
        <v>0</v>
      </c>
      <c r="BS223" s="19">
        <f>IF(OR(B223="",F223=""),"*",BA223/Q223)</f>
        <v>0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>
        <v>30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/>
      <c r="AS226" s="108"/>
      <c r="AT226" s="108"/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/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/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/>
      <c r="AS227" s="108"/>
      <c r="AT227" s="108"/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0</v>
      </c>
      <c r="AZ227" s="153"/>
      <c r="BA227" s="109"/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Produção e Intervalo</v>
      </c>
      <c r="BR227" s="19">
        <f>IF(OR(B227="",F227=""),"*",AY227/P227)</f>
        <v>0</v>
      </c>
      <c r="BS227" s="19">
        <f>IF(OR(B227="",F227=""),"*",BA227/Q227)</f>
        <v>0</v>
      </c>
      <c r="BT227" s="8" t="str">
        <f t="shared" si="4"/>
        <v/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/>
      <c r="AS228" s="108"/>
      <c r="AT228" s="108"/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/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/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/>
      <c r="AS229" s="108"/>
      <c r="AT229" s="108"/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Produção e Intervalo</v>
      </c>
      <c r="BR229" s="19">
        <f>IF(OR(B229="",F229=""),"*",AY229/P229)</f>
        <v>0</v>
      </c>
      <c r="BS229" s="19">
        <f>IF(OR(B229="",F229=""),"*",BA229/Q229)</f>
        <v>0</v>
      </c>
      <c r="BT229" s="8" t="str">
        <f t="shared" si="4"/>
        <v/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/>
      <c r="AS230" s="108"/>
      <c r="AT230" s="108"/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/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/>
      <c r="AS231" s="108"/>
      <c r="AT231" s="108"/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0</v>
      </c>
      <c r="AZ231" s="153"/>
      <c r="BA231" s="109"/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Produção e Intervalo</v>
      </c>
      <c r="BR231" s="19">
        <f>IF(OR(B231="",F231=""),"*",AY231/P231)</f>
        <v>0</v>
      </c>
      <c r="BS231" s="19">
        <f>IF(OR(B231="",F231=""),"*",BA231/Q231)</f>
        <v>0</v>
      </c>
      <c r="BT231" s="8" t="str">
        <f t="shared" si="4"/>
        <v/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/>
      <c r="AS232" s="108"/>
      <c r="AT232" s="108"/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0</v>
      </c>
      <c r="AZ232" s="153"/>
      <c r="BA232" s="109"/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Produção e Intervalo</v>
      </c>
      <c r="BR232" s="19">
        <f>IF(OR(B232="",F232=""),"*",AY232/P232)</f>
        <v>0</v>
      </c>
      <c r="BS232" s="19">
        <f>IF(OR(B232="",F232=""),"*",BA232/Q232)</f>
        <v>0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/>
      <c r="AS234" s="108"/>
      <c r="AT234" s="108"/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/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/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/>
      <c r="AS235" s="108"/>
      <c r="AT235" s="108"/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/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/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/>
      <c r="AS236" s="108"/>
      <c r="AT236" s="108"/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/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/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/>
      <c r="AS237" s="108"/>
      <c r="AT237" s="108"/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/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/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1328</v>
      </c>
      <c r="I238" s="106" t="s">
        <v>1328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/>
      <c r="AS238" s="108"/>
      <c r="AT238" s="108"/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/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/>
      <c r="AS240" s="108"/>
      <c r="AT240" s="108"/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/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/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/>
      <c r="AS241" s="108"/>
      <c r="AT241" s="108"/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/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/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/>
      <c r="AS242" s="108"/>
      <c r="AT242" s="108"/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/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/>
      <c r="AS244" s="108"/>
      <c r="AT244" s="108"/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/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/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/>
      <c r="AS245" s="108"/>
      <c r="AT245" s="108"/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0</v>
      </c>
      <c r="AZ245" s="153"/>
      <c r="BA245" s="109"/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Produção e Intervalo</v>
      </c>
      <c r="BR245" s="19">
        <f>IF(OR(B245="",F245=""),"*",AY245/P245)</f>
        <v>0</v>
      </c>
      <c r="BS245" s="19">
        <f>IF(OR(B245="",F245=""),"*",BA245/Q245)</f>
        <v>0</v>
      </c>
      <c r="BT245" s="8" t="str">
        <f t="shared" si="4"/>
        <v/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/>
      <c r="AS246" s="108"/>
      <c r="AT246" s="108"/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/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/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/>
      <c r="AS247" s="108"/>
      <c r="AT247" s="108"/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/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/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/>
      <c r="AS248" s="108"/>
      <c r="AT248" s="108"/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/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/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/>
      <c r="AS249" s="108"/>
      <c r="AT249" s="108"/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/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/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/>
      <c r="AS250" s="108"/>
      <c r="AT250" s="108"/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0</v>
      </c>
      <c r="AZ250" s="153"/>
      <c r="BA250" s="109"/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Produção e Intervalo</v>
      </c>
      <c r="BR250" s="19">
        <f>IF(OR(B250="",F250=""),"*",AY250/P250)</f>
        <v>0</v>
      </c>
      <c r="BS250" s="19">
        <f>IF(OR(B250="",F250=""),"*",BA250/Q250)</f>
        <v>0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/>
      <c r="AS253" s="108"/>
      <c r="AT253" s="108"/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/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/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1329</v>
      </c>
      <c r="N254" s="127" t="s">
        <v>1330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1331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/>
      <c r="AS254" s="108"/>
      <c r="AT254" s="108"/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0</v>
      </c>
      <c r="AZ254" s="153"/>
      <c r="BA254" s="109"/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Produção e Intervalo</v>
      </c>
      <c r="BR254" s="19">
        <f>IF(OR(B254="",F254=""),"*",AY254/P254)</f>
        <v>0</v>
      </c>
      <c r="BS254" s="19">
        <f>IF(OR(B254="",F254=""),"*",BA254/Q254)</f>
        <v>0</v>
      </c>
      <c r="BT254" s="8" t="str">
        <f t="shared" si="4"/>
        <v/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53</v>
      </c>
      <c r="K255" s="105">
        <v>108.8</v>
      </c>
      <c r="L255" s="105">
        <v>112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5" s="127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255" s="106">
        <v>0.39583333333333331</v>
      </c>
      <c r="P255" s="106">
        <v>8.3333333333333329E-2</v>
      </c>
      <c r="Q255" s="105">
        <v>480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ZGM-109</v>
      </c>
      <c r="AN255" s="105">
        <f>IF(BS_CONTROLE[[#This Row],[SB]]=0, "-", BS_CONTROLE[[#This Row],[SB]])</f>
        <v>1101092</v>
      </c>
      <c r="AO255" s="105">
        <f>IF(BS_CONTROLE[[#This Row],[SUB]]=0, "-", BS_CONTROLE[[#This Row],[SUB]])</f>
        <v>53</v>
      </c>
      <c r="AP255" s="105">
        <f>BS_CONTROLE[[#This Row],[KM - Inicio]]</f>
        <v>108.8</v>
      </c>
      <c r="AQ255" s="105">
        <f>BS_CONTROLE[[#This Row],[KM - Inicio]]</f>
        <v>108.8</v>
      </c>
      <c r="AR255" s="108"/>
      <c r="AS255" s="108"/>
      <c r="AT255" s="108"/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0</v>
      </c>
      <c r="AZ255" s="153"/>
      <c r="BA255" s="109"/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Produção e Intervalo</v>
      </c>
      <c r="BR255" s="19">
        <f>IF(OR(B255="",F255=""),"*",AY255/P255)</f>
        <v>0</v>
      </c>
      <c r="BS255" s="19">
        <f>IF(OR(B255="",F255=""),"*",BA255/Q255)</f>
        <v>0</v>
      </c>
      <c r="BT255" s="8" t="str">
        <f t="shared" si="4"/>
        <v/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/>
      <c r="AS256" s="108"/>
      <c r="AT256" s="108"/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/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1332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1333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1333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51:Z1001 Y207:Z244 Z246:Z250 Y245:Y250">
    <cfRule type="cellIs" dxfId="216" priority="54080" operator="equal">
      <formula>"OPORTUNIDADE"</formula>
    </cfRule>
  </conditionalFormatting>
  <conditionalFormatting sqref="Y40:Z43 Y45:Z47 Y53:Z67 Y69:Z74 Y76:Z76 Y79:Z80 Y83:Z90 Y92:Z92 Y94:Z94 Y98:Z172 Z174:Z178 Y173:Y178 Y179:Z200 Z203:Z206 Y202:Y206 Y251:Z1001 Y207:Z244 Z246:Z250 Y245:Y250">
    <cfRule type="cellIs" dxfId="215" priority="11666" operator="equal">
      <formula>"NÃO"</formula>
    </cfRule>
    <cfRule type="cellIs" dxfId="214" priority="11667" operator="equal">
      <formula>"SIM"</formula>
    </cfRule>
  </conditionalFormatting>
  <conditionalFormatting sqref="AZ6:AZ1001">
    <cfRule type="expression" dxfId="213" priority="54122">
      <formula>#REF!=1</formula>
    </cfRule>
  </conditionalFormatting>
  <conditionalFormatting sqref="BE6:BE1001 AY6:AY1001 U6:U1001">
    <cfRule type="cellIs" dxfId="212" priority="54106" operator="equal">
      <formula>"ERRO"</formula>
    </cfRule>
  </conditionalFormatting>
  <conditionalFormatting sqref="BQ6:BQ1001">
    <cfRule type="cellIs" dxfId="211" priority="54101" operator="equal">
      <formula>"Produção e Intervalo"</formula>
    </cfRule>
    <cfRule type="cellIs" dxfId="210" priority="54102" operator="equal">
      <formula>"Aderente"</formula>
    </cfRule>
    <cfRule type="cellIs" dxfId="209" priority="54103" operator="equal">
      <formula>"Intervalo"</formula>
    </cfRule>
    <cfRule type="cellIs" dxfId="208" priority="54104" operator="equal">
      <formula>"Produção"</formula>
    </cfRule>
    <cfRule type="cellIs" dxfId="207" priority="54105" operator="equal">
      <formula>"ERRO"</formula>
    </cfRule>
  </conditionalFormatting>
  <conditionalFormatting sqref="BR6:BS1001">
    <cfRule type="cellIs" dxfId="206" priority="54083" operator="equal">
      <formula>"*"</formula>
    </cfRule>
    <cfRule type="cellIs" dxfId="205" priority="54084" operator="greaterThanOrEqual">
      <formula>1</formula>
    </cfRule>
    <cfRule type="cellIs" dxfId="204" priority="54085" operator="lessThan">
      <formula>1</formula>
    </cfRule>
  </conditionalFormatting>
  <conditionalFormatting sqref="BK949 BK81 BK83:BK84 BK101 BK67 BK69 BK72:BK73 BJ9:BJ1001">
    <cfRule type="iconSet" priority="60870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948">
    <cfRule type="iconSet" priority="60872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3" priority="209" operator="equal">
      <formula>"OPORTUNIDADE"</formula>
    </cfRule>
  </conditionalFormatting>
  <conditionalFormatting sqref="Y6:Z39">
    <cfRule type="cellIs" dxfId="202" priority="207" operator="equal">
      <formula>"NÃO"</formula>
    </cfRule>
    <cfRule type="cellIs" dxfId="201" priority="208" operator="equal">
      <formula>"SIM"</formula>
    </cfRule>
  </conditionalFormatting>
  <conditionalFormatting sqref="BH6:BH8">
    <cfRule type="iconSet" priority="205">
      <iconSet showValue="0">
        <cfvo type="percent" val="0"/>
        <cfvo type="num" val="1"/>
        <cfvo type="num" val="1" gte="0"/>
      </iconSet>
    </cfRule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0" priority="177" operator="equal">
      <formula>"OPORTUNIDADE"</formula>
    </cfRule>
  </conditionalFormatting>
  <conditionalFormatting sqref="Y44:Z44">
    <cfRule type="cellIs" dxfId="199" priority="175" operator="equal">
      <formula>"NÃO"</formula>
    </cfRule>
    <cfRule type="cellIs" dxfId="198" priority="176" operator="equal">
      <formula>"SIM"</formula>
    </cfRule>
  </conditionalFormatting>
  <conditionalFormatting sqref="Y48:Z52">
    <cfRule type="cellIs" dxfId="197" priority="174" operator="equal">
      <formula>"OPORTUNIDADE"</formula>
    </cfRule>
  </conditionalFormatting>
  <conditionalFormatting sqref="Y48:Z52">
    <cfRule type="cellIs" dxfId="196" priority="172" operator="equal">
      <formula>"NÃO"</formula>
    </cfRule>
    <cfRule type="cellIs" dxfId="195" priority="173" operator="equal">
      <formula>"SIM"</formula>
    </cfRule>
  </conditionalFormatting>
  <conditionalFormatting sqref="Y68:Z68">
    <cfRule type="cellIs" dxfId="194" priority="168" operator="equal">
      <formula>"OPORTUNIDADE"</formula>
    </cfRule>
  </conditionalFormatting>
  <conditionalFormatting sqref="Y68:Z68">
    <cfRule type="cellIs" dxfId="193" priority="166" operator="equal">
      <formula>"NÃO"</formula>
    </cfRule>
    <cfRule type="cellIs" dxfId="192" priority="167" operator="equal">
      <formula>"SIM"</formula>
    </cfRule>
  </conditionalFormatting>
  <conditionalFormatting sqref="Y75:Z75">
    <cfRule type="cellIs" dxfId="191" priority="165" operator="equal">
      <formula>"OPORTUNIDADE"</formula>
    </cfRule>
  </conditionalFormatting>
  <conditionalFormatting sqref="Y75:Z75">
    <cfRule type="cellIs" dxfId="190" priority="163" operator="equal">
      <formula>"NÃO"</formula>
    </cfRule>
    <cfRule type="cellIs" dxfId="189" priority="164" operator="equal">
      <formula>"SIM"</formula>
    </cfRule>
  </conditionalFormatting>
  <conditionalFormatting sqref="Y77:Z78">
    <cfRule type="cellIs" dxfId="188" priority="162" operator="equal">
      <formula>"OPORTUNIDADE"</formula>
    </cfRule>
  </conditionalFormatting>
  <conditionalFormatting sqref="Y77:Z78">
    <cfRule type="cellIs" dxfId="187" priority="160" operator="equal">
      <formula>"NÃO"</formula>
    </cfRule>
    <cfRule type="cellIs" dxfId="186" priority="161" operator="equal">
      <formula>"SIM"</formula>
    </cfRule>
  </conditionalFormatting>
  <conditionalFormatting sqref="Y81:Z81">
    <cfRule type="cellIs" dxfId="185" priority="159" operator="equal">
      <formula>"OPORTUNIDADE"</formula>
    </cfRule>
  </conditionalFormatting>
  <conditionalFormatting sqref="Y81:Z81">
    <cfRule type="cellIs" dxfId="184" priority="157" operator="equal">
      <formula>"NÃO"</formula>
    </cfRule>
    <cfRule type="cellIs" dxfId="183" priority="158" operator="equal">
      <formula>"SIM"</formula>
    </cfRule>
  </conditionalFormatting>
  <conditionalFormatting sqref="Y82:Z82">
    <cfRule type="cellIs" dxfId="182" priority="156" operator="equal">
      <formula>"OPORTUNIDADE"</formula>
    </cfRule>
  </conditionalFormatting>
  <conditionalFormatting sqref="Y82:Z82">
    <cfRule type="cellIs" dxfId="181" priority="154" operator="equal">
      <formula>"NÃO"</formula>
    </cfRule>
    <cfRule type="cellIs" dxfId="180" priority="155" operator="equal">
      <formula>"SIM"</formula>
    </cfRule>
  </conditionalFormatting>
  <conditionalFormatting sqref="Y91:Z91">
    <cfRule type="cellIs" dxfId="179" priority="153" operator="equal">
      <formula>"OPORTUNIDADE"</formula>
    </cfRule>
  </conditionalFormatting>
  <conditionalFormatting sqref="Y91:Z91">
    <cfRule type="cellIs" dxfId="178" priority="151" operator="equal">
      <formula>"NÃO"</formula>
    </cfRule>
    <cfRule type="cellIs" dxfId="177" priority="152" operator="equal">
      <formula>"SIM"</formula>
    </cfRule>
  </conditionalFormatting>
  <conditionalFormatting sqref="Y93:Z93">
    <cfRule type="cellIs" dxfId="176" priority="150" operator="equal">
      <formula>"OPORTUNIDADE"</formula>
    </cfRule>
  </conditionalFormatting>
  <conditionalFormatting sqref="Y93:Z93">
    <cfRule type="cellIs" dxfId="175" priority="148" operator="equal">
      <formula>"NÃO"</formula>
    </cfRule>
    <cfRule type="cellIs" dxfId="174" priority="149" operator="equal">
      <formula>"SIM"</formula>
    </cfRule>
  </conditionalFormatting>
  <conditionalFormatting sqref="Y95:Z95">
    <cfRule type="cellIs" dxfId="173" priority="147" operator="equal">
      <formula>"OPORTUNIDADE"</formula>
    </cfRule>
  </conditionalFormatting>
  <conditionalFormatting sqref="Y95:Z95">
    <cfRule type="cellIs" dxfId="172" priority="145" operator="equal">
      <formula>"NÃO"</formula>
    </cfRule>
    <cfRule type="cellIs" dxfId="171" priority="146" operator="equal">
      <formula>"SIM"</formula>
    </cfRule>
  </conditionalFormatting>
  <conditionalFormatting sqref="Y96:Z97">
    <cfRule type="cellIs" dxfId="170" priority="144" operator="equal">
      <formula>"OPORTUNIDADE"</formula>
    </cfRule>
  </conditionalFormatting>
  <conditionalFormatting sqref="Y96:Z97">
    <cfRule type="cellIs" dxfId="169" priority="142" operator="equal">
      <formula>"NÃO"</formula>
    </cfRule>
    <cfRule type="cellIs" dxfId="168" priority="143" operator="equal">
      <formula>"SIM"</formula>
    </cfRule>
  </conditionalFormatting>
  <conditionalFormatting sqref="BK95:BK9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73">
      <iconSet showValue="0">
        <cfvo type="percent" val="0"/>
        <cfvo type="num" val="1"/>
        <cfvo type="num" val="1" gte="0"/>
      </iconSet>
    </cfRule>
    <cfRule type="iconSet" priority="60974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77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1001">
    <cfRule type="iconSet" priority="6097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7" priority="87" operator="equal">
      <formula>"OPORTUNIDADE"</formula>
    </cfRule>
  </conditionalFormatting>
  <conditionalFormatting sqref="Z173">
    <cfRule type="cellIs" dxfId="166" priority="85" operator="equal">
      <formula>"NÃO"</formula>
    </cfRule>
    <cfRule type="cellIs" dxfId="165" priority="86" operator="equal">
      <formula>"SIM"</formula>
    </cfRule>
  </conditionalFormatting>
  <conditionalFormatting sqref="BP13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64" priority="44" operator="equal">
      <formula>"OPORTUNIDADE"</formula>
    </cfRule>
  </conditionalFormatting>
  <conditionalFormatting sqref="Z201">
    <cfRule type="cellIs" dxfId="163" priority="42" operator="equal">
      <formula>"NÃO"</formula>
    </cfRule>
    <cfRule type="cellIs" dxfId="162" priority="43" operator="equal">
      <formula>"SIM"</formula>
    </cfRule>
  </conditionalFormatting>
  <conditionalFormatting sqref="Z202">
    <cfRule type="cellIs" dxfId="161" priority="41" operator="equal">
      <formula>"OPORTUNIDADE"</formula>
    </cfRule>
  </conditionalFormatting>
  <conditionalFormatting sqref="Z202">
    <cfRule type="cellIs" dxfId="160" priority="39" operator="equal">
      <formula>"NÃO"</formula>
    </cfRule>
    <cfRule type="cellIs" dxfId="159" priority="40" operator="equal">
      <formula>"SIM"</formula>
    </cfRule>
  </conditionalFormatting>
  <conditionalFormatting sqref="BP14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58" priority="33" operator="equal">
      <formula>"OPORTUNIDADE"</formula>
    </cfRule>
  </conditionalFormatting>
  <conditionalFormatting sqref="Y201">
    <cfRule type="cellIs" dxfId="157" priority="31" operator="equal">
      <formula>"NÃO"</formula>
    </cfRule>
    <cfRule type="cellIs" dxfId="156" priority="32" operator="equal">
      <formula>"SIM"</formula>
    </cfRule>
  </conditionalFormatting>
  <conditionalFormatting sqref="BK1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55" priority="11" operator="equal">
      <formula>"OPORTUNIDADE"</formula>
    </cfRule>
  </conditionalFormatting>
  <conditionalFormatting sqref="Z245">
    <cfRule type="cellIs" dxfId="154" priority="9" operator="equal">
      <formula>"NÃO"</formula>
    </cfRule>
    <cfRule type="cellIs" dxfId="153" priority="10" operator="equal">
      <formula>"SIM"</formula>
    </cfRule>
  </conditionalFormatting>
  <conditionalFormatting sqref="BP18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1334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1335</v>
      </c>
      <c r="C4" s="160" t="s">
        <v>1336</v>
      </c>
      <c r="D4" s="160" t="s">
        <v>1337</v>
      </c>
      <c r="E4" s="160" t="s">
        <v>1338</v>
      </c>
      <c r="F4" s="160" t="s">
        <v>4</v>
      </c>
      <c r="G4" s="160" t="s">
        <v>1339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1340</v>
      </c>
      <c r="C6" s="161">
        <v>407867</v>
      </c>
      <c r="D6" s="161" t="s">
        <v>1341</v>
      </c>
      <c r="E6" s="161" t="s">
        <v>789</v>
      </c>
      <c r="F6" s="161" t="s">
        <v>1342</v>
      </c>
      <c r="G6" s="162"/>
    </row>
    <row r="7" spans="2:7">
      <c r="B7" s="161" t="s">
        <v>1343</v>
      </c>
      <c r="C7" s="161">
        <v>293644</v>
      </c>
      <c r="D7" s="161" t="s">
        <v>1344</v>
      </c>
      <c r="E7" s="161" t="s">
        <v>789</v>
      </c>
      <c r="F7" s="161" t="s">
        <v>1342</v>
      </c>
      <c r="G7" s="162"/>
    </row>
    <row r="8" spans="2:7">
      <c r="B8" s="161" t="s">
        <v>1345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1346</v>
      </c>
      <c r="C9" s="161">
        <v>256790</v>
      </c>
      <c r="D9" s="161" t="s">
        <v>1347</v>
      </c>
      <c r="E9" s="161" t="s">
        <v>790</v>
      </c>
      <c r="F9" s="161" t="s">
        <v>1348</v>
      </c>
      <c r="G9" s="162">
        <v>46357</v>
      </c>
    </row>
    <row r="10" spans="2:7">
      <c r="B10" s="161" t="s">
        <v>1349</v>
      </c>
      <c r="C10" s="161">
        <v>265193</v>
      </c>
      <c r="D10" s="161" t="s">
        <v>1350</v>
      </c>
      <c r="E10" s="161" t="s">
        <v>791</v>
      </c>
      <c r="F10" s="161" t="s">
        <v>1072</v>
      </c>
      <c r="G10" s="161" t="s">
        <v>1351</v>
      </c>
    </row>
    <row r="11" spans="2:7">
      <c r="B11" s="161" t="s">
        <v>1352</v>
      </c>
      <c r="C11" s="161">
        <v>293716</v>
      </c>
      <c r="D11" s="161" t="s">
        <v>1353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1354</v>
      </c>
      <c r="C12" s="161">
        <v>257258</v>
      </c>
      <c r="D12" s="161" t="s">
        <v>1355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1356</v>
      </c>
      <c r="C13" s="161">
        <v>371147</v>
      </c>
      <c r="D13" s="161" t="s">
        <v>1357</v>
      </c>
      <c r="E13" s="161" t="s">
        <v>792</v>
      </c>
      <c r="F13" s="161" t="s">
        <v>128</v>
      </c>
      <c r="G13" s="161" t="s">
        <v>1351</v>
      </c>
    </row>
    <row r="14" spans="2:7">
      <c r="B14" s="161" t="s">
        <v>1358</v>
      </c>
      <c r="C14" s="161">
        <v>259230</v>
      </c>
      <c r="D14" s="161" t="s">
        <v>1359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1360</v>
      </c>
      <c r="C15" s="161">
        <v>370705</v>
      </c>
      <c r="D15" s="161"/>
      <c r="E15" s="161" t="s">
        <v>792</v>
      </c>
      <c r="F15" s="161" t="s">
        <v>128</v>
      </c>
      <c r="G15" s="161" t="s">
        <v>1351</v>
      </c>
    </row>
    <row r="16" spans="2:7">
      <c r="B16" s="161" t="s">
        <v>1361</v>
      </c>
      <c r="C16" s="161">
        <v>258542</v>
      </c>
      <c r="D16" s="161" t="s">
        <v>1362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1363</v>
      </c>
      <c r="C17" s="161">
        <v>257050</v>
      </c>
      <c r="D17" s="161" t="s">
        <v>1364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1365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1366</v>
      </c>
      <c r="D4" s="163" t="s">
        <v>1367</v>
      </c>
      <c r="E4" s="163" t="s">
        <v>1368</v>
      </c>
      <c r="F4" s="160" t="s">
        <v>1369</v>
      </c>
      <c r="G4" s="163" t="s">
        <v>1370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1371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1372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1371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1373</v>
      </c>
      <c r="G9" s="167" t="s">
        <v>1374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1371</v>
      </c>
      <c r="G10" s="167"/>
    </row>
    <row r="11" spans="2:7">
      <c r="B11" s="167" t="s">
        <v>1375</v>
      </c>
      <c r="C11" s="167">
        <v>9038</v>
      </c>
      <c r="D11" s="168">
        <v>46085</v>
      </c>
      <c r="E11" s="167">
        <v>10520</v>
      </c>
      <c r="F11" s="169" t="s">
        <v>1376</v>
      </c>
      <c r="G11" s="167"/>
    </row>
    <row r="12" spans="2:7">
      <c r="B12" s="167" t="s">
        <v>709</v>
      </c>
      <c r="C12" s="167" t="s">
        <v>1377</v>
      </c>
      <c r="D12" s="168">
        <v>46066</v>
      </c>
      <c r="E12" s="167">
        <v>9500</v>
      </c>
      <c r="F12" s="169" t="s">
        <v>1378</v>
      </c>
      <c r="G12" s="167"/>
    </row>
    <row r="13" spans="2:7">
      <c r="B13" s="167" t="s">
        <v>709</v>
      </c>
      <c r="C13" s="167" t="s">
        <v>1379</v>
      </c>
      <c r="D13" s="168">
        <v>46066</v>
      </c>
      <c r="E13" s="167">
        <v>10500</v>
      </c>
      <c r="F13" s="169" t="s">
        <v>1378</v>
      </c>
      <c r="G13" s="167"/>
    </row>
    <row r="14" spans="2:7">
      <c r="B14" s="167" t="s">
        <v>709</v>
      </c>
      <c r="C14" s="167" t="s">
        <v>1380</v>
      </c>
      <c r="D14" s="168">
        <v>46066</v>
      </c>
      <c r="E14" s="167">
        <v>9000</v>
      </c>
      <c r="F14" s="169" t="s">
        <v>1378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28" sqref="B228:K22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1381</v>
      </c>
      <c r="C2" s="121" t="s">
        <v>947</v>
      </c>
      <c r="D2" s="76" t="s">
        <v>949</v>
      </c>
      <c r="E2" s="76" t="s">
        <v>1382</v>
      </c>
      <c r="F2" s="99" t="s">
        <v>1383</v>
      </c>
      <c r="G2" s="76" t="s">
        <v>1384</v>
      </c>
      <c r="H2" s="76" t="s">
        <v>1385</v>
      </c>
      <c r="I2" s="76" t="s">
        <v>1386</v>
      </c>
      <c r="J2" s="76" t="s">
        <v>1387</v>
      </c>
      <c r="K2" s="78" t="s">
        <v>1388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ZGM-109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 hidden="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 hidden="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 hidden="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 hidden="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 hidden="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 hidden="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 hidden="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 hidden="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 hidden="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7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H223" sqref="H223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1389</v>
      </c>
      <c r="V1" s="228"/>
      <c r="W1" s="228"/>
    </row>
    <row r="2" spans="1:23" ht="15" customHeight="1">
      <c r="A2" s="87" t="s">
        <v>1390</v>
      </c>
      <c r="B2" s="87" t="s">
        <v>1391</v>
      </c>
      <c r="C2" s="87" t="s">
        <v>376</v>
      </c>
      <c r="D2" s="88" t="s">
        <v>962</v>
      </c>
      <c r="E2" s="88" t="s">
        <v>4</v>
      </c>
      <c r="F2" s="88" t="s">
        <v>1392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1393</v>
      </c>
      <c r="T2" s="91" t="s">
        <v>965</v>
      </c>
      <c r="U2" s="138">
        <f ca="1">TODAY()-1</f>
        <v>46087</v>
      </c>
      <c r="V2" s="138">
        <f ca="1">U2-1</f>
        <v>46086</v>
      </c>
      <c r="W2" s="138">
        <f ca="1">V2-1</f>
        <v>46085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1115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60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340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4</v>
      </c>
      <c r="V8" s="137">
        <f ca="1">_xlfn.XLOOKUP(G8&amp;$V$2,BS_CONTROLE[CHAVE],BS_CONTROLE[Quantidade_11],"-")</f>
        <v>1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1115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300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4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500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30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2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1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2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1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300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1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1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60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42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32</v>
      </c>
      <c r="V32" s="137">
        <f ca="1">_xlfn.XLOOKUP(G32&amp;$V$2,BS_CONTROLE[CHAVE],BS_CONTROLE[Quantidade_11],"-")</f>
        <v>25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70</v>
      </c>
      <c r="V33" s="137">
        <f ca="1">_xlfn.XLOOKUP(G33&amp;$V$2,BS_CONTROLE[CHAVE],BS_CONTROLE[Quantidade_11],"-")</f>
        <v>30</v>
      </c>
      <c r="W33" s="137">
        <f ca="1">_xlfn.XLOOKUP(G33&amp;$W$2,BS_CONTROLE[CHAVE],BS_CONTROLE[Quantidade_11],"-")</f>
        <v>312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2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2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1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10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500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1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1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500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1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1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60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1115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500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30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340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25</v>
      </c>
      <c r="V55" s="137">
        <f ca="1">_xlfn.XLOOKUP(G55&amp;$V$2,BS_CONTROLE[CHAVE],BS_CONTROLE[Quantidade_11],"-")</f>
        <v>30</v>
      </c>
      <c r="W55" s="137">
        <f ca="1">_xlfn.XLOOKUP(G55&amp;$W$2,BS_CONTROLE[CHAVE],BS_CONTROLE[Quantidade_11],"-")</f>
        <v>40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>
        <f ca="1">_xlfn.XLOOKUP(G56&amp;$V$2,BS_CONTROLE[CHAVE],BS_CONTROLE[Quantidade_11],"-")</f>
        <v>300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4</v>
      </c>
      <c r="V57" s="137">
        <f ca="1">_xlfn.XLOOKUP(G57&amp;$V$2,BS_CONTROLE[CHAVE],BS_CONTROLE[Quantidade_11],"-")</f>
        <v>1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1560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30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1560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32</v>
      </c>
      <c r="V65" s="137">
        <f ca="1">_xlfn.XLOOKUP(G65&amp;$V$2,BS_CONTROLE[CHAVE],BS_CONTROLE[Quantidade_11],"-")</f>
        <v>25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340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30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300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25</v>
      </c>
      <c r="V70" s="137">
        <f ca="1">_xlfn.XLOOKUP(G70&amp;$V$2,BS_CONTROLE[CHAVE],BS_CONTROLE[Quantidade_11],"-")</f>
        <v>30</v>
      </c>
      <c r="W70" s="137">
        <f ca="1">_xlfn.XLOOKUP(G70&amp;$W$2,BS_CONTROLE[CHAVE],BS_CONTROLE[Quantidade_11],"-")</f>
        <v>40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70</v>
      </c>
      <c r="V72" s="137">
        <f ca="1">_xlfn.XLOOKUP(G72&amp;$V$2,BS_CONTROLE[CHAVE],BS_CONTROLE[Quantidade_11],"-")</f>
        <v>30</v>
      </c>
      <c r="W72" s="137">
        <f ca="1">_xlfn.XLOOKUP(G72&amp;$W$2,BS_CONTROLE[CHAVE],BS_CONTROLE[Quantidade_11],"-")</f>
        <v>312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2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1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1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1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10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500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1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1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500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1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60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1115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500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30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4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4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4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1560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60</v>
      </c>
      <c r="V107" s="137">
        <f ca="1">_xlfn.XLOOKUP(G107&amp;$V$2,BS_CONTROLE[CHAVE],BS_CONTROLE[Quantidade_11],"-")</f>
        <v>90</v>
      </c>
      <c r="W107" s="137">
        <f ca="1">_xlfn.XLOOKUP(G107&amp;$W$2,BS_CONTROLE[CHAVE],BS_CONTROLE[Quantidade_11],"-")</f>
        <v>54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32</v>
      </c>
      <c r="V109" s="137">
        <f ca="1">_xlfn.XLOOKUP(G109&amp;$V$2,BS_CONTROLE[CHAVE],BS_CONTROLE[Quantidade_11],"-")</f>
        <v>25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300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340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30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>
        <f ca="1">_xlfn.XLOOKUP(G113&amp;$V$2,BS_CONTROLE[CHAVE],BS_CONTROLE[Quantidade_11],"-")</f>
        <v>52</v>
      </c>
      <c r="W113" s="137">
        <f ca="1">_xlfn.XLOOKUP(G113&amp;$W$2,BS_CONTROLE[CHAVE],BS_CONTROLE[Quantidade_11],"-")</f>
        <v>30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25</v>
      </c>
      <c r="V114" s="137">
        <f ca="1">_xlfn.XLOOKUP(G114&amp;$V$2,BS_CONTROLE[CHAVE],BS_CONTROLE[Quantidade_11],"-")</f>
        <v>30</v>
      </c>
      <c r="W114" s="137">
        <f ca="1">_xlfn.XLOOKUP(G114&amp;$W$2,BS_CONTROLE[CHAVE],BS_CONTROLE[Quantidade_11],"-")</f>
        <v>40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2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70</v>
      </c>
      <c r="V119" s="137">
        <f ca="1">_xlfn.XLOOKUP(G119&amp;$V$2,BS_CONTROLE[CHAVE],BS_CONTROLE[Quantidade_11],"-")</f>
        <v>30</v>
      </c>
      <c r="W119" s="137">
        <f ca="1">_xlfn.XLOOKUP(G119&amp;$W$2,BS_CONTROLE[CHAVE],BS_CONTROLE[Quantidade_11],"-")</f>
        <v>312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300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30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500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1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>
        <f ca="1">_xlfn.XLOOKUP(G127&amp;$W$2,BS_CONTROLE[CHAVE],BS_CONTROLE[Quantidade_11],"-")</f>
        <v>1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60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42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500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1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4</v>
      </c>
      <c r="V138" s="137">
        <f ca="1">_xlfn.XLOOKUP(G138&amp;$V$2,BS_CONTROLE[CHAVE],BS_CONTROLE[Quantidade_11],"-")</f>
        <v>1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1115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4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1560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32</v>
      </c>
      <c r="V146" s="137">
        <f ca="1">_xlfn.XLOOKUP(G146&amp;$V$2,BS_CONTROLE[CHAVE],BS_CONTROLE[Quantidade_11],"-")</f>
        <v>25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300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340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30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52</v>
      </c>
      <c r="W150" s="137">
        <f ca="1">_xlfn.XLOOKUP(G150&amp;$W$2,BS_CONTROLE[CHAVE],BS_CONTROLE[Quantidade_11],"-")</f>
        <v>30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14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25</v>
      </c>
      <c r="V152" s="137">
        <f ca="1">_xlfn.XLOOKUP(G152&amp;$V$2,BS_CONTROLE[CHAVE],BS_CONTROLE[Quantidade_11],"-")</f>
        <v>30</v>
      </c>
      <c r="W152" s="137">
        <f ca="1">_xlfn.XLOOKUP(G152&amp;$W$2,BS_CONTROLE[CHAVE],BS_CONTROLE[Quantidade_11],"-")</f>
        <v>40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60</v>
      </c>
      <c r="V153" s="137">
        <f ca="1">_xlfn.XLOOKUP(G153&amp;$V$2,BS_CONTROLE[CHAVE],BS_CONTROLE[Quantidade_11],"-")</f>
        <v>90</v>
      </c>
      <c r="W153" s="137">
        <f ca="1">_xlfn.XLOOKUP(G153&amp;$W$2,BS_CONTROLE[CHAVE],BS_CONTROLE[Quantidade_11],"-")</f>
        <v>54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300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30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70</v>
      </c>
      <c r="V157" s="137">
        <f ca="1">_xlfn.XLOOKUP(G157&amp;$V$2,BS_CONTROLE[CHAVE],BS_CONTROLE[Quantidade_11],"-")</f>
        <v>30</v>
      </c>
      <c r="W157" s="137">
        <f ca="1">_xlfn.XLOOKUP(G157&amp;$W$2,BS_CONTROLE[CHAVE],BS_CONTROLE[Quantidade_11],"-")</f>
        <v>312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2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1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>
        <f ca="1">_xlfn.XLOOKUP(G163&amp;$V$2,BS_CONTROLE[CHAVE],BS_CONTROLE[Quantidade_11],"-")</f>
        <v>0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1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4</v>
      </c>
      <c r="V167" s="137">
        <f ca="1">_xlfn.XLOOKUP(G167&amp;$V$2,BS_CONTROLE[CHAVE],BS_CONTROLE[Quantidade_11],"-")</f>
        <v>1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>
        <f ca="1">_xlfn.XLOOKUP(G169&amp;$V$2,BS_CONTROLE[CHAVE],BS_CONTROLE[Quantidade_11],"-")</f>
        <v>1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500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1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1115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60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4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0</v>
      </c>
      <c r="V179" s="137">
        <f ca="1">_xlfn.XLOOKUP(G179&amp;$V$2,BS_CONTROLE[CHAVE],BS_CONTROLE[Quantidade_11],"-")</f>
        <v>1560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60</v>
      </c>
      <c r="V180" s="137">
        <f ca="1">_xlfn.XLOOKUP(G180&amp;$V$2,BS_CONTROLE[CHAVE],BS_CONTROLE[Quantidade_11],"-")</f>
        <v>90</v>
      </c>
      <c r="W180" s="137">
        <f ca="1">_xlfn.XLOOKUP(G180&amp;$W$2,BS_CONTROLE[CHAVE],BS_CONTROLE[Quantidade_11],"-")</f>
        <v>54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32</v>
      </c>
      <c r="V181" s="137">
        <f ca="1">_xlfn.XLOOKUP(G181&amp;$V$2,BS_CONTROLE[CHAVE],BS_CONTROLE[Quantidade_11],"-")</f>
        <v>25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30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340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52</v>
      </c>
      <c r="W185" s="137">
        <f ca="1">_xlfn.XLOOKUP(G185&amp;$W$2,BS_CONTROLE[CHAVE],BS_CONTROLE[Quantidade_11],"-")</f>
        <v>30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14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25</v>
      </c>
      <c r="V187" s="137">
        <f ca="1">_xlfn.XLOOKUP(G187&amp;$V$2,BS_CONTROLE[CHAVE],BS_CONTROLE[Quantidade_11],"-")</f>
        <v>30</v>
      </c>
      <c r="W187" s="137">
        <f ca="1">_xlfn.XLOOKUP(G187&amp;$W$2,BS_CONTROLE[CHAVE],BS_CONTROLE[Quantidade_11],"-")</f>
        <v>40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300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1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70</v>
      </c>
      <c r="V191" s="137">
        <f ca="1">_xlfn.XLOOKUP(G191&amp;$V$2,BS_CONTROLE[CHAVE],BS_CONTROLE[Quantidade_11],"-")</f>
        <v>30</v>
      </c>
      <c r="W191" s="137">
        <f ca="1">_xlfn.XLOOKUP(G191&amp;$W$2,BS_CONTROLE[CHAVE],BS_CONTROLE[Quantidade_11],"-")</f>
        <v>312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70</v>
      </c>
      <c r="V192" s="137">
        <f ca="1">_xlfn.XLOOKUP(G192&amp;$V$2,BS_CONTROLE[CHAVE],BS_CONTROLE[Quantidade_11],"-")</f>
        <v>30</v>
      </c>
      <c r="W192" s="137">
        <f ca="1">_xlfn.XLOOKUP(G192&amp;$W$2,BS_CONTROLE[CHAVE],BS_CONTROLE[Quantidade_11],"-")</f>
        <v>312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2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2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1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1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1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10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500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1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1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500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400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2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1115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500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4</v>
      </c>
      <c r="V216" s="137">
        <f ca="1">_xlfn.XLOOKUP(G216&amp;$V$2,BS_CONTROLE[CHAVE],BS_CONTROLE[Quantidade_11],"-")</f>
        <v>1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4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32</v>
      </c>
      <c r="V223" s="137">
        <f ca="1">_xlfn.XLOOKUP(G223&amp;$V$2,BS_CONTROLE[CHAVE],BS_CONTROLE[Quantidade_11],"-")</f>
        <v>25</v>
      </c>
      <c r="W223" s="137">
        <f ca="1">_xlfn.XLOOKUP(G223&amp;$W$2,BS_CONTROLE[CHAVE],BS_CONTROLE[Quantidade_11],"-")</f>
        <v>0</v>
      </c>
    </row>
    <row r="224" spans="1:23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>
        <f ca="1">_xlfn.XLOOKUP(G225&amp;$U$2,BS_CONTROLE[CHAVE],BS_CONTROLE[Quantidade_11],"-")</f>
        <v>0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30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14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340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25</v>
      </c>
      <c r="V229" s="137">
        <f ca="1">_xlfn.XLOOKUP(G229&amp;$V$2,BS_CONTROLE[CHAVE],BS_CONTROLE[Quantidade_11],"-")</f>
        <v>30</v>
      </c>
      <c r="W229" s="137">
        <f ca="1">_xlfn.XLOOKUP(G229&amp;$W$2,BS_CONTROLE[CHAVE],BS_CONTROLE[Quantidade_11],"-")</f>
        <v>40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30</v>
      </c>
      <c r="W231" s="137">
        <f ca="1">_xlfn.XLOOKUP(G231&amp;$W$2,BS_CONTROLE[CHAVE],BS_CONTROLE[Quantidade_11],"-")</f>
        <v>30</v>
      </c>
    </row>
    <row r="232" spans="1:23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70</v>
      </c>
      <c r="V232" s="137">
        <f ca="1">_xlfn.XLOOKUP(G232&amp;$V$2,BS_CONTROLE[CHAVE],BS_CONTROLE[Quantidade_11],"-")</f>
        <v>30</v>
      </c>
      <c r="W232" s="137">
        <f ca="1">_xlfn.XLOOKUP(G232&amp;$W$2,BS_CONTROLE[CHAVE],BS_CONTROLE[Quantidade_11],"-")</f>
        <v>312</v>
      </c>
    </row>
    <row r="233" spans="1:23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2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1</v>
      </c>
    </row>
    <row r="235" spans="1:23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500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>
        <f ca="1">_xlfn.XLOOKUP(G238&amp;$W$2,BS_CONTROLE[CHAVE],BS_CONTROLE[Quantidade_11],"-")</f>
        <v>1</v>
      </c>
    </row>
    <row r="239" spans="1:23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>
        <f ca="1">_xlfn.XLOOKUP(G239&amp;$W$2,BS_CONTROLE[CHAVE],BS_CONTROLE[Quantidade_11],"-")</f>
        <v>1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400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500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1115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0</v>
      </c>
    </row>
    <row r="246" spans="1:23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1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4</v>
      </c>
      <c r="V247" s="137">
        <f ca="1">_xlfn.XLOOKUP(G247&amp;$V$2,BS_CONTROLE[CHAVE],BS_CONTROLE[Quantidade_11],"-")</f>
        <v>1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25</v>
      </c>
      <c r="V250" s="137">
        <f ca="1">_xlfn.XLOOKUP(G250&amp;$V$2,BS_CONTROLE[CHAVE],BS_CONTROLE[Quantidade_11],"-")</f>
        <v>30</v>
      </c>
      <c r="W250" s="137">
        <f ca="1">_xlfn.XLOOKUP(G250&amp;$W$2,BS_CONTROLE[CHAVE],BS_CONTROLE[Quantidade_11],"-")</f>
        <v>40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>
        <f ca="1">_xlfn.XLOOKUP(G251&amp;$W$2,BS_CONTROLE[CHAVE],BS_CONTROLE[Quantidade_11],"-")</f>
        <v>42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ZPT-ZPG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ZGM-109</v>
      </c>
      <c r="L252" s="139">
        <f>IF(SP_SUL!N255="","*",SP_SUL!N255)</f>
        <v>1101092</v>
      </c>
      <c r="M252" s="140">
        <f>IF(SP_SUL!J255="","*",SP_SUL!J255)</f>
        <v>53</v>
      </c>
      <c r="N252" s="144">
        <f>IF(SP_SUL!K255="","*",SP_SUL!K255)</f>
        <v>108.8</v>
      </c>
      <c r="O252" s="144">
        <f>IF(SP_SUL!L255="","*",SP_SUL!L255)</f>
        <v>112</v>
      </c>
      <c r="P252" s="143">
        <f>IF(SP_SUL!O255="","*",SP_SUL!O255)</f>
        <v>0.39583333333333331</v>
      </c>
      <c r="Q252" s="143">
        <f>IF(SP_SUL!P255="","*",SP_SUL!P255)</f>
        <v>8.3333333333333329E-2</v>
      </c>
      <c r="R252" s="145" t="str">
        <f>IF(SP_SUL!Q255="","*",CONCATENATE(SP_SUL!Q255," ",SP_SUL!R255))</f>
        <v>480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1115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25</v>
      </c>
      <c r="V307" s="137">
        <f ca="1">_xlfn.XLOOKUP(G307&amp;$V$2,BS_CONTROLE[CHAVE],BS_CONTROLE[Quantidade_11],"-")</f>
        <v>30</v>
      </c>
      <c r="W307" s="137">
        <f ca="1">_xlfn.XLOOKUP(G307&amp;$W$2,BS_CONTROLE[CHAVE],BS_CONTROLE[Quantidade_11],"-")</f>
        <v>40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4</v>
      </c>
      <c r="V533" s="137">
        <f ca="1">_xlfn.XLOOKUP(G533&amp;$V$2,BS_CONTROLE[CHAVE],BS_CONTROLE[Quantidade_11],"-")</f>
        <v>1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7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1394</v>
      </c>
      <c r="D5" s="230"/>
      <c r="E5" s="230"/>
      <c r="F5" s="230"/>
      <c r="G5" s="230"/>
      <c r="H5" s="230"/>
      <c r="I5" s="230"/>
      <c r="J5" s="231"/>
      <c r="K5" s="232" t="s">
        <v>1395</v>
      </c>
      <c r="L5" s="233"/>
      <c r="M5" s="233"/>
      <c r="N5" s="233"/>
      <c r="O5" s="234" t="s">
        <v>1396</v>
      </c>
      <c r="P5" s="235"/>
    </row>
    <row r="6" spans="1:16" s="74" customFormat="1" ht="15" customHeight="1">
      <c r="A6" s="66" t="s">
        <v>1392</v>
      </c>
      <c r="B6" s="75" t="s">
        <v>1391</v>
      </c>
      <c r="C6" s="76" t="s">
        <v>962</v>
      </c>
      <c r="D6" s="77" t="s">
        <v>963</v>
      </c>
      <c r="E6" s="76" t="s">
        <v>1397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1398</v>
      </c>
      <c r="M6" s="80" t="s">
        <v>576</v>
      </c>
      <c r="N6" s="81" t="s">
        <v>957</v>
      </c>
      <c r="O6" s="158" t="s">
        <v>1000</v>
      </c>
      <c r="P6" s="133" t="s">
        <v>1399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1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1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1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1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1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1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1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1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1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1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1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ZPT-ZPG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ZGM-109</v>
      </c>
      <c r="H255" s="116">
        <f>IF(SP_SUL!K255="","*",SP_SUL!K255)</f>
        <v>108.8</v>
      </c>
      <c r="I255" s="113">
        <f>IF(SP_SUL!O255="","*",SP_SUL!O255)</f>
        <v>0.39583333333333331</v>
      </c>
      <c r="J255" s="113">
        <f>IF(SP_SUL!P255="","*",SP_SUL!P255)</f>
        <v>8.3333333333333329E-2</v>
      </c>
      <c r="K255" s="83" t="str">
        <f>IF(SP_SUL!AK255="","*",SP_SUL!AK255)</f>
        <v>ZDRZPT</v>
      </c>
      <c r="L255" s="83" t="str">
        <f>IF(SP_SUL!AM255="","*",SP_SUL!AM255)</f>
        <v>ZGM-109</v>
      </c>
      <c r="M255" s="83">
        <f>IF(SP_SUL!AP255="","*",SP_SUL!AP255)</f>
        <v>108.8</v>
      </c>
      <c r="N255" s="83" t="str">
        <f>IF(SP_SUL!AM255="","*",SP_SUL!AM255)</f>
        <v>ZGM-109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2026-03-07T03:40:01Z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