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72" documentId="8_{B6337239-1A00-434D-AAD0-422EA1FEB5AE}" xr6:coauthVersionLast="47" xr6:coauthVersionMax="47" xr10:uidLastSave="{E97FF8A6-CAF1-4830-9D77-7B0A36602F1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1" i="1" l="1" a="1"/>
  <c r="M91" i="1"/>
  <c r="M92" i="1" a="1"/>
  <c r="M92" i="1"/>
  <c r="M93" i="1" a="1"/>
  <c r="M93" i="1"/>
  <c r="M94" i="1" a="1"/>
  <c r="M94" i="1"/>
  <c r="N90" i="1" a="1"/>
  <c r="N90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2" i="1" l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<sst xmlns="http://schemas.openxmlformats.org/spreadsheetml/2006/main" count="4884" uniqueCount="1361">
  <si>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</si>
  <si>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</si>
  <si>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</si>
  <si>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</si>
  <si>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</si>
  <si>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</si>
  <si>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</si>
  <si>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</si>
  <si>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</si>
  <si>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</si>
  <si>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</si>
  <si>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</si>
  <si>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</si>
  <si>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</si>
  <si>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</si>
  <si>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</si>
  <si>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</si>
  <si>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</si>
  <si>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</si>
  <si>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</si>
  <si>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</si>
  <si>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</si>
  <si>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</si>
  <si>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</si>
  <si>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</si>
  <si>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</si>
  <si>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</si>
  <si>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</si>
  <si>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</si>
  <si>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</si>
  <si>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</si>
  <si>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</si>
  <si>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</si>
  <si>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</si>
  <si>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</si>
  <si>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</si>
  <si>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</si>
  <si>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</si>
  <si>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</si>
  <si>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</si>
  <si>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</si>
  <si>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</si>
  <si>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</si>
  <si>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</si>
  <si>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</si>
  <si>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</si>
  <si>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</si>
  <si>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</si>
  <si>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</si>
  <si>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</si>
  <si>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</si>
  <si>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</si>
  <si>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</si>
  <si>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</si>
  <si>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</si>
  <si>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</si>
  <si>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</si>
  <si>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</si>
  <si>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</si>
  <si>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</si>
  <si>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</si>
  <si>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</si>
  <si>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</si>
  <si>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</si>
  <si>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</si>
  <si>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</si>
  <si>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</si>
  <si>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</si>
  <si>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</si>
  <si>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</si>
  <si>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</si>
  <si>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</si>
  <si>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</si>
  <si>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</si>
  <si>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</si>
  <si>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</si>
  <si>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</si>
  <si>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</si>
  <si>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</si>
  <si>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</si>
  <si>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</si>
  <si>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</si>
  <si>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</si>
  <si>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</si>
  <si>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</si>
  <si>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</si>
  <si>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</si>
  <si>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</si>
  <si>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</si>
  <si>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</si>
  <si>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</si>
  <si>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</si>
  <si>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</si>
  <si>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</si>
  <si>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</si>
  <si>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</si>
  <si>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</si>
  <si>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</si>
  <si>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</si>
  <si>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</si>
  <si>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</si>
  <si>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</si>
  <si>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</si>
  <si>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</si>
  <si>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</si>
  <si>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</si>
  <si>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</si>
  <si>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</si>
  <si>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</si>
  <si>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</si>
  <si>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</si>
  <si>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</si>
  <si>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</si>
  <si>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</si>
  <si>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</si>
  <si>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</si>
  <si>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</si>
  <si>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</si>
  <si>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</si>
  <si>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</si>
  <si>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</si>
  <si>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</si>
  <si>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</si>
  <si>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</si>
  <si>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</si>
  <si>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</si>
  <si>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</si>
  <si>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</si>
  <si>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</si>
  <si>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</si>
  <si>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</si>
  <si>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</si>
  <si>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</si>
  <si>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</si>
  <si>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</si>
  <si>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</si>
  <si>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</si>
  <si>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</si>
  <si>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</si>
  <si>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</si>
  <si>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</si>
  <si>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</si>
  <si>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</si>
  <si>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</si>
  <si>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</si>
  <si>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</si>
  <si>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</si>
  <si>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</si>
  <si>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</si>
  <si>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</si>
  <si>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</si>
  <si>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</si>
  <si>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</si>
  <si>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</si>
  <si>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</si>
  <si>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</si>
  <si>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</si>
  <si>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</si>
  <si>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</si>
  <si>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</si>
  <si>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</si>
  <si>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</si>
  <si>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</si>
  <si>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</si>
  <si>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</si>
  <si>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</si>
  <si>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</si>
  <si>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</si>
  <si>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</si>
  <si>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</si>
  <si>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</si>
  <si>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</si>
  <si>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</si>
  <si>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</si>
  <si>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</si>
  <si>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</si>
  <si>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</si>
  <si>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</si>
  <si>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</si>
  <si>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</si>
  <si>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</si>
  <si>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</si>
  <si>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</si>
  <si>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</si>
  <si>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</si>
  <si>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</si>
  <si>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</si>
  <si>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</si>
  <si>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</si>
  <si>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</si>
  <si>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</si>
  <si>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</si>
  <si>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</si>
  <si>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</si>
  <si>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</si>
  <si>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</si>
  <si>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</si>
  <si>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</si>
  <si>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</si>
  <si>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</si>
  <si>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</si>
  <si>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</si>
  <si>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</si>
  <si>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</si>
  <si>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</si>
  <si>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</si>
  <si>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</si>
  <si>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</si>
  <si>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</si>
  <si>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</si>
  <si>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</si>
  <si>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</si>
  <si>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</si>
  <si>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</si>
  <si>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</si>
  <si>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</si>
  <si>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</si>
  <si>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</si>
  <si>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</si>
  <si>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</si>
  <si>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</si>
  <si>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</si>
  <si>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</si>
  <si>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</si>
  <si>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</si>
  <si>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</si>
  <si>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</si>
  <si>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</si>
  <si>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</si>
  <si>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</si>
  <si>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</si>
  <si>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</si>
  <si>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</si>
  <si>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</si>
  <si>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</si>
  <si>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</si>
  <si>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</si>
  <si>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</si>
  <si>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</si>
  <si>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</si>
  <si>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</si>
  <si>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</si>
  <si>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</si>
  <si>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</si>
  <si>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</si>
  <si>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</si>
  <si>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</si>
  <si>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</si>
  <si>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</si>
  <si>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</si>
  <si>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</si>
  <si>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</si>
  <si>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</si>
  <si>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</si>
  <si>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</si>
  <si>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</si>
  <si>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</si>
  <si>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</si>
  <si>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</si>
  <si>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</si>
  <si>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</si>
  <si>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</si>
  <si>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</si>
  <si>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</si>
  <si>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</si>
  <si>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</si>
  <si>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</si>
  <si>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</si>
  <si>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</si>
  <si>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</si>
  <si>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</si>
  <si>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</si>
  <si>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</si>
  <si>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</si>
  <si>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</si>
  <si>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</si>
  <si>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</si>
  <si>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</si>
  <si>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</si>
  <si>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</si>
  <si>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</si>
  <si>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</si>
  <si>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</si>
  <si>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</si>
  <si>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</si>
  <si>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</si>
  <si>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</si>
  <si>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</si>
  <si>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</si>
  <si>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</si>
  <si>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</si>
  <si>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</si>
  <si>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</si>
  <si>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</si>
  <si>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</si>
  <si>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</si>
  <si>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</si>
  <si>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</si>
  <si>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</si>
  <si>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</si>
  <si>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</si>
  <si>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</si>
  <si>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</si>
  <si>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</si>
  <si>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</si>
  <si>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</si>
  <si>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</si>
  <si>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</si>
  <si>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</si>
  <si>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</si>
  <si>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</si>
  <si>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</si>
  <si>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</si>
  <si>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</si>
  <si>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</si>
  <si>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</si>
  <si>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</si>
  <si>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</si>
  <si>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</si>
  <si>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</si>
  <si>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</si>
  <si>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</si>
  <si>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</si>
  <si>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</si>
  <si>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</si>
  <si>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</si>
  <si>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</si>
  <si>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</si>
  <si>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</si>
  <si>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</si>
  <si>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</si>
  <si>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</si>
  <si>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</si>
  <si>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</si>
  <si>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</si>
  <si>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</si>
  <si>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</si>
  <si>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</si>
  <si>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</si>
  <si>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</si>
  <si>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</si>
  <si>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</si>
  <si>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</si>
  <si>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</si>
  <si>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</si>
  <si>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</si>
  <si>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</si>
  <si>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</si>
  <si>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</si>
  <si>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</si>
  <si>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</si>
  <si>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</si>
  <si>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</si>
  <si>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</si>
  <si>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</si>
  <si>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</si>
  <si>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</si>
  <si>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</si>
  <si>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</si>
  <si>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</si>
  <si>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</si>
  <si>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</si>
  <si>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</si>
  <si>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</si>
  <si>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</si>
  <si>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</si>
  <si>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</si>
  <si>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</si>
  <si>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</si>
  <si>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</si>
  <si>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</si>
  <si>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</si>
  <si>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</si>
  <si>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</si>
  <si>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</si>
  <si>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</si>
  <si>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</si>
  <si>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</si>
  <si>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</si>
  <si>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</si>
  <si>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</si>
  <si>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</si>
  <si>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</si>
  <si>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</si>
  <si>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</si>
  <si>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</si>
  <si>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</si>
  <si>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</si>
  <si>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</si>
  <si>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</si>
  <si>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</si>
  <si>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</si>
  <si>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</si>
  <si>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</si>
  <si>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</si>
  <si>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</si>
  <si>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</si>
  <si>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</si>
  <si>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</si>
  <si>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</si>
  <si>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</si>
  <si>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</si>
  <si>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</si>
  <si>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</si>
  <si>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</si>
  <si>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</si>
  <si>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</si>
  <si>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</si>
  <si>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</si>
  <si>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</si>
  <si>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</si>
  <si>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</si>
  <si>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</si>
  <si>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</si>
  <si>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</si>
  <si>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</si>
  <si>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</si>
  <si>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</si>
  <si>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</si>
  <si>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</si>
  <si>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</si>
  <si>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</si>
  <si>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</si>
  <si>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</si>
  <si>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</si>
  <si>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</si>
  <si>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</si>
  <si>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</si>
  <si>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</si>
  <si>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</si>
  <si>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</si>
  <si>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</si>
  <si>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</si>
  <si>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</si>
  <si>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</si>
  <si>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</si>
  <si>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</si>
  <si>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</si>
  <si>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</si>
  <si>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</si>
  <si>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</si>
  <si>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</si>
  <si>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</si>
  <si>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</si>
  <si>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</si>
  <si>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</si>
  <si>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</si>
  <si>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</si>
  <si>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</si>
  <si>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</si>
  <si>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</si>
  <si>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</si>
  <si>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</si>
  <si>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</si>
  <si>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</si>
  <si>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</si>
  <si>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</si>
  <si>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</si>
  <si>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</si>
  <si>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</si>
  <si>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</si>
  <si>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</si>
  <si>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</si>
  <si>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</si>
  <si>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</si>
  <si>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</si>
  <si>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</si>
  <si>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</si>
  <si>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</si>
  <si>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</si>
  <si>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</si>
  <si>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</si>
  <si>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</si>
  <si>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</si>
  <si>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</si>
  <si>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</si>
  <si>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</si>
  <si>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</si>
  <si>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</si>
  <si>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</si>
  <si>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</si>
  <si>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</si>
  <si>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</si>
  <si>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</si>
  <si>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</si>
  <si>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</si>
  <si>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</si>
  <si>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</si>
  <si>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</si>
  <si>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</si>
  <si>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</si>
  <si>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</si>
  <si>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</si>
  <si>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</si>
  <si>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</si>
  <si>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</si>
  <si>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</si>
  <si>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</si>
  <si>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</si>
  <si>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</si>
  <si>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</si>
  <si>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</si>
  <si>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</si>
  <si>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</si>
  <si>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</si>
  <si>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</si>
  <si>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</si>
  <si>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</si>
  <si>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</si>
  <si>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</si>
  <si>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</si>
  <si>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</si>
  <si>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</si>
  <si>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</si>
  <si>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</si>
  <si>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</si>
  <si>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</si>
  <si>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</si>
  <si>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</si>
  <si>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</si>
  <si>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</si>
  <si>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</si>
  <si>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</si>
  <si>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</si>
  <si>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</si>
  <si>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</si>
  <si>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</si>
  <si>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</si>
  <si>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</si>
  <si>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</si>
  <si>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</si>
  <si>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</si>
  <si>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</si>
  <si>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</si>
  <si>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</si>
  <si>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</si>
  <si>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</si>
  <si>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</si>
  <si>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</si>
  <si>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</si>
  <si>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</si>
  <si>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</si>
  <si>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</si>
  <si>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</si>
  <si>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</si>
  <si>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</si>
  <si>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</si>
  <si>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</si>
  <si>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</si>
  <si>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</si>
  <si>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</si>
  <si>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</si>
  <si>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</si>
  <si>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</si>
  <si>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</si>
  <si>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</si>
  <si>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</si>
  <si>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</si>
  <si>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</si>
  <si>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</si>
  <si>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</si>
  <si>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</si>
  <si>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</si>
  <si>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</si>
  <si>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</si>
  <si>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</si>
  <si>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</si>
  <si>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</si>
  <si>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</si>
  <si>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</si>
  <si>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</si>
  <si>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</si>
  <si>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</si>
  <si>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</si>
  <si>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</si>
  <si>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</si>
  <si>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</si>
  <si>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</si>
  <si>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</si>
  <si>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</si>
  <si>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</si>
  <si>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</si>
  <si>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</si>
  <si>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</si>
  <si>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</si>
  <si>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</si>
  <si>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</si>
  <si>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</si>
  <si>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</si>
  <si>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</si>
  <si>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</si>
  <si>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</si>
  <si>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</si>
  <si>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</si>
  <si>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</si>
  <si>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</si>
  <si>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</si>
  <si>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</si>
  <si>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</si>
  <si>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</si>
  <si>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</si>
  <si>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</si>
  <si>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</si>
  <si>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</si>
  <si>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</si>
  <si>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</si>
  <si>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</si>
  <si>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</si>
  <si>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</si>
  <si>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</si>
  <si>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</si>
  <si>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</si>
  <si>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</si>
  <si>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</si>
  <si>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</si>
  <si>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</si>
  <si>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</si>
  <si>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</si>
  <si>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</si>
  <si>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</si>
  <si>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</si>
  <si>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</si>
  <si>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</si>
  <si>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</si>
  <si>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</si>
  <si>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</si>
  <si>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</si>
  <si>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</si>
  <si>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</si>
  <si>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</si>
  <si>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</si>
  <si>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</si>
  <si>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</si>
  <si>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</si>
  <si>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</si>
  <si>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</si>
  <si>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</si>
  <si>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</si>
  <si>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</si>
  <si>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</si>
  <si>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</si>
  <si>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</si>
  <si>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</si>
  <si>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</si>
  <si>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</si>
  <si>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</si>
  <si>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</si>
  <si>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</si>
  <si>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</si>
  <si>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</si>
  <si>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</si>
  <si>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</si>
  <si>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</si>
  <si>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</si>
  <si>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</si>
  <si>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</si>
  <si>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</si>
  <si>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</si>
  <si>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</si>
  <si>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</si>
  <si>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</si>
  <si>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</si>
  <si>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</si>
  <si>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</si>
  <si>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</si>
  <si>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</si>
  <si>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</si>
  <si>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</si>
  <si>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</si>
  <si>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</si>
  <si>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</si>
  <si>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</si>
  <si>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</si>
  <si>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</si>
  <si>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</si>
  <si>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</si>
  <si>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</si>
  <si>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</si>
  <si>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</si>
  <si>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</si>
  <si>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</si>
  <si>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</si>
  <si>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</si>
  <si>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</si>
  <si>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</si>
  <si>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</si>
  <si>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</si>
  <si>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</si>
  <si>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</si>
  <si>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</si>
  <si>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</si>
  <si>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</si>
  <si>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</si>
  <si>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</si>
  <si>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</si>
  <si>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</si>
  <si>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</si>
  <si>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</si>
  <si>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</si>
  <si>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</si>
  <si>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</si>
  <si>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</si>
  <si>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</si>
  <si>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</si>
  <si>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</si>
  <si>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</si>
  <si>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</si>
  <si>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</si>
  <si>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</si>
  <si>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</si>
  <si>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</si>
  <si>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</si>
  <si>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</si>
  <si>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</si>
  <si>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</si>
  <si>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</si>
  <si>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</si>
  <si>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</si>
  <si>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</si>
  <si>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</si>
  <si>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</si>
  <si>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</si>
  <si>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</si>
  <si>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</si>
  <si>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</si>
  <si>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</si>
  <si>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</si>
  <si>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</si>
  <si>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</si>
  <si>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</si>
  <si>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</si>
  <si>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</si>
  <si>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</si>
  <si>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</si>
  <si>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</si>
  <si>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</si>
  <si>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</si>
  <si>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</si>
  <si>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</si>
  <si>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</si>
  <si>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</si>
  <si>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</si>
  <si>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</si>
  <si>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</si>
  <si>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</si>
  <si>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</si>
  <si>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</si>
  <si>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</si>
  <si>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</si>
  <si>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</si>
  <si>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</si>
  <si>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</si>
  <si>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</si>
  <si>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</si>
  <si>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</si>
  <si>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</si>
  <si>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</si>
  <si>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</si>
  <si>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</si>
  <si>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</si>
  <si>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</si>
  <si>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</si>
  <si>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</si>
  <si>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</si>
  <si>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</si>
  <si>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</si>
  <si>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</si>
  <si>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</si>
  <si>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</si>
  <si>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</si>
  <si>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</si>
  <si>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</si>
  <si>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</si>
  <si>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</si>
  <si>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</si>
  <si>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</si>
  <si>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</si>
  <si>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</si>
  <si>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</si>
  <si>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</si>
  <si>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</si>
  <si>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</si>
  <si>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</si>
  <si>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</si>
  <si>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</si>
  <si>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</si>
  <si>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</si>
  <si>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</si>
  <si>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</si>
  <si>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</si>
  <si>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</si>
  <si>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</si>
  <si>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</si>
  <si>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</si>
  <si>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</si>
  <si>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</si>
  <si>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</si>
  <si>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</si>
  <si>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</si>
  <si>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</si>
  <si>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</si>
  <si>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</si>
  <si>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</si>
  <si>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</si>
  <si>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</si>
  <si>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</si>
  <si>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</si>
  <si>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</si>
  <si>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</si>
  <si>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</si>
  <si>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</si>
  <si>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</si>
  <si>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</si>
  <si>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</si>
  <si>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</si>
  <si>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</si>
  <si>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</si>
  <si>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</si>
  <si>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</si>
  <si>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</si>
  <si>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</si>
  <si>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</si>
  <si>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</si>
  <si>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</si>
  <si>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</si>
  <si>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</si>
  <si>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</si>
  <si>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</si>
  <si>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</si>
  <si>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</si>
  <si>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</si>
  <si>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</si>
  <si>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</si>
  <si>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</si>
  <si>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</si>
  <si>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</si>
  <si>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</si>
  <si>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</si>
  <si>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</si>
  <si>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</si>
  <si>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</si>
  <si>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</si>
  <si>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</si>
  <si>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</si>
  <si>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</si>
  <si>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</si>
  <si>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</si>
  <si>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</si>
  <si>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</si>
  <si>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</si>
  <si>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</si>
  <si>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</si>
  <si>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</si>
  <si>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</si>
  <si>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</si>
  <si>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</si>
  <si>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</si>
  <si>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</si>
  <si>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</si>
  <si>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</si>
  <si>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</si>
  <si>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</si>
  <si>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</si>
  <si>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</si>
  <si>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</si>
  <si>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</si>
  <si>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</si>
  <si>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</si>
  <si>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</si>
  <si>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</si>
  <si>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</si>
  <si>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</si>
  <si>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</si>
  <si>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</si>
  <si>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</si>
  <si>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</si>
  <si>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</si>
  <si>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</si>
  <si>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</si>
  <si>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</si>
  <si>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</si>
  <si>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</si>
  <si>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</si>
  <si>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</si>
  <si>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</si>
  <si>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</si>
  <si>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</si>
  <si>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</si>
  <si>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</si>
  <si>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</si>
  <si>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</si>
  <si>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</si>
  <si>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</si>
  <si>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</si>
  <si>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</si>
  <si>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</si>
  <si>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</si>
  <si>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</si>
  <si>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</si>
  <si>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</si>
  <si>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</si>
  <si>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</si>
  <si>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</si>
  <si>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</si>
  <si>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</si>
  <si>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</si>
  <si>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</si>
  <si>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</si>
  <si>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</si>
  <si>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</si>
  <si>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</si>
  <si>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</si>
  <si>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</si>
  <si>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</si>
  <si>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</si>
  <si>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</si>
  <si>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</si>
  <si>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</si>
  <si>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</si>
  <si>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</si>
  <si>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</si>
  <si>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</si>
  <si>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</si>
  <si>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</si>
  <si>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</si>
  <si>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</si>
  <si>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</si>
  <si>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</si>
  <si>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</si>
  <si>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</si>
  <si>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</si>
  <si>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</si>
  <si>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</si>
  <si>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</si>
  <si>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</si>
  <si>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</si>
  <si>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</si>
  <si>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</si>
  <si>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</si>
  <si>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</si>
  <si>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</si>
  <si>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</si>
  <si>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</si>
  <si>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</si>
  <si>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</si>
  <si>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</si>
  <si>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</si>
  <si>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</si>
  <si>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</si>
  <si>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</si>
  <si>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</si>
  <si>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</si>
  <si>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</si>
  <si>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</si>
  <si>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</si>
  <si>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</si>
  <si>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</si>
  <si>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</si>
  <si>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</si>
  <si>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</si>
  <si>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</si>
  <si>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</si>
  <si>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</si>
  <si>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</si>
  <si>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</si>
  <si>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</si>
  <si>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</si>
  <si>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</si>
  <si>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</si>
  <si>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</si>
  <si>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</si>
  <si>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</si>
  <si>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</si>
  <si>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</si>
  <si>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</si>
  <si>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</si>
  <si>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</si>
  <si>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</si>
  <si>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</si>
  <si>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</si>
  <si>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</si>
  <si>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</si>
  <si>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</si>
  <si>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</si>
  <si>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</si>
  <si>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</si>
  <si>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</si>
  <si>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</si>
  <si>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</si>
  <si>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</si>
  <si>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</si>
  <si>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</si>
  <si>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</si>
  <si>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</si>
  <si>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</si>
  <si>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</si>
  <si>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</si>
  <si>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</si>
  <si>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</si>
  <si>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</si>
  <si>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</si>
  <si>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</si>
  <si>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</si>
  <si>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</si>
  <si>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</si>
  <si>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</si>
  <si>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</si>
  <si>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</si>
  <si>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</si>
  <si>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</si>
  <si>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</si>
  <si>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</si>
  <si>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</si>
  <si>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</si>
  <si>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</si>
  <si>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</si>
  <si>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</si>
  <si>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</si>
  <si>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</si>
  <si>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</si>
  <si>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</si>
  <si>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</si>
  <si>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</si>
  <si>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</si>
  <si>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</si>
  <si>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</si>
  <si>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</si>
  <si>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</si>
  <si>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</si>
  <si>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</si>
  <si>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</si>
  <si>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</si>
  <si>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</si>
  <si>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</si>
  <si>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</si>
  <si>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</si>
  <si>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</si>
  <si>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</si>
  <si>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</si>
  <si>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</si>
  <si>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</si>
  <si>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</si>
  <si>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</si>
  <si>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</si>
  <si>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</si>
  <si>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</si>
  <si>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</si>
  <si>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</si>
  <si>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</si>
  <si>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</si>
  <si>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</si>
  <si>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</si>
  <si>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</si>
  <si>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</si>
  <si>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</si>
  <si>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</si>
  <si>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</si>
  <si>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</si>
  <si>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</si>
  <si>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</si>
  <si>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</si>
  <si>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</si>
  <si>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</si>
  <si>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</si>
  <si>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</si>
  <si>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</si>
  <si>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</si>
  <si>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</si>
  <si>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</si>
  <si>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</si>
  <si>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</si>
  <si>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</si>
  <si>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</si>
  <si>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</si>
  <si>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</si>
  <si>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</si>
  <si>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</si>
  <si>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</si>
  <si>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</si>
  <si>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</si>
  <si>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</si>
  <si>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</si>
  <si>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</si>
  <si>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</si>
  <si>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</si>
  <si>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</si>
  <si>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</si>
  <si>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</si>
  <si>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</si>
  <si>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</si>
  <si>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</si>
  <si>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</si>
  <si>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</si>
  <si>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</si>
  <si>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</si>
  <si>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</si>
  <si>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</si>
  <si>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</si>
  <si>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</si>
  <si>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</si>
  <si>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</si>
  <si>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</si>
  <si>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</si>
  <si>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</si>
  <si>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</si>
  <si>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</si>
  <si>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</si>
  <si>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</si>
  <si>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</si>
  <si>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</si>
  <si>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</si>
  <si>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</si>
  <si>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</si>
  <si>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</si>
  <si>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</si>
  <si>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</si>
  <si>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</si>
  <si>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</si>
  <si>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</si>
  <si>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</si>
  <si>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</si>
  <si>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</si>
  <si>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</si>
  <si>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</si>
  <si>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</si>
  <si>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</si>
  <si>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</si>
  <si>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</si>
  <si>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</si>
  <si>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</si>
  <si>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</si>
  <si>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</si>
  <si>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</si>
  <si>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</si>
  <si>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</si>
  <si>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</si>
  <si>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</si>
  <si>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</si>
  <si>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</si>
  <si>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</si>
  <si>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</si>
  <si>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</si>
  <si>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</si>
  <si>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</si>
  <si>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</si>
  <si>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</si>
  <si>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</si>
  <si>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</si>
  <si>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</si>
  <si>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</si>
  <si>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</si>
  <si>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</si>
  <si>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</si>
  <si>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</si>
  <si>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</si>
  <si>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</si>
  <si>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</si>
  <si>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</si>
  <si>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</si>
  <si>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</si>
  <si>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</si>
  <si>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</si>
  <si>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</si>
  <si>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</si>
  <si>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</si>
  <si>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</si>
  <si>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</si>
  <si>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</si>
  <si>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</si>
  <si>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</si>
  <si>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</si>
  <si>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</si>
  <si>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</si>
  <si>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</si>
  <si>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</si>
  <si>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</si>
  <si>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</si>
  <si>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</si>
  <si>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</si>
  <si>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</si>
  <si>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</si>
  <si>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</si>
  <si>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</si>
  <si>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</si>
  <si>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</si>
  <si>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</si>
  <si>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</si>
  <si>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</si>
  <si>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</si>
  <si>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</si>
  <si>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</si>
  <si>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</si>
  <si>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</si>
  <si>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</si>
  <si>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</si>
  <si>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</si>
  <si>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</si>
  <si>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</si>
  <si>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</si>
  <si>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</si>
  <si>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</si>
  <si>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</si>
  <si>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</si>
  <si>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</si>
  <si>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</si>
  <si>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</si>
  <si>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</si>
  <si>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</si>
  <si>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</si>
  <si>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</si>
  <si>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</si>
  <si>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</si>
  <si>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</si>
  <si>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</si>
  <si>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</si>
  <si>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</si>
  <si>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</si>
  <si>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</si>
  <si>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</si>
  <si>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</si>
  <si>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</si>
  <si>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</si>
  <si>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</si>
  <si>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</si>
  <si>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</si>
  <si>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</si>
  <si>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</si>
  <si>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</si>
  <si>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</si>
  <si>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</si>
  <si>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</si>
  <si>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</si>
  <si>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</si>
  <si>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</si>
  <si>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</si>
  <si>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</si>
  <si>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</si>
  <si>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</si>
  <si>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</si>
  <si>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</si>
  <si>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</si>
  <si>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</si>
  <si>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</si>
  <si>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</si>
  <si>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</si>
  <si>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</si>
  <si>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</si>
  <si>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</si>
  <si>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</si>
  <si>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</si>
  <si>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</si>
  <si>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</si>
  <si>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</si>
  <si>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</si>
  <si>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</si>
  <si>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</si>
  <si>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</si>
  <si>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</si>
  <si>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</si>
  <si>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</si>
  <si>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</si>
  <si>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</si>
  <si>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</si>
  <si>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</si>
  <si>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</si>
  <si>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</si>
  <si>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</si>
  <si>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</si>
  <si>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</si>
  <si>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</si>
  <si>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</si>
  <si>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</si>
  <si>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</si>
  <si>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</si>
  <si>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</si>
  <si>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</si>
  <si>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</si>
  <si>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</si>
  <si>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</si>
  <si>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</si>
  <si>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</si>
  <si>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</si>
  <si>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</si>
  <si>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</si>
  <si>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Realizando  descarga</t>
  </si>
  <si>
    <t>TIQ-TGR</t>
  </si>
  <si>
    <t>TIQTGR</t>
  </si>
  <si>
    <t xml:space="preserve"> MC1 as 11:17h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</si>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</sst>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5" activePane="bottomRight" state="frozen"/>
      <selection pane="bottomRight" activeCell="B92" sqref="B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W7046029</v>
      </c>
      <c r="B87" s="170">
        <v>46029</v>
      </c>
      <c r="C87" s="8">
        <f>IF(BS_CONTROLE[[#This Row],[DATA]]="","",WEEKNUM(BS_CONTROLE[[#This Row],[DATA]]))</f>
        <v>2</v>
      </c>
      <c r="D87" s="51" t="s">
        <v>239</v>
      </c>
      <c r="E87" s="319">
        <v>81</v>
      </c>
      <c r="F87" s="171" t="s">
        <v>185</v>
      </c>
      <c r="G87" s="9" t="str">
        <f>IF(D87="","*",VLOOKUP(F87,BS_ATIVIDADE[#All],3,FALSE))</f>
        <v>OUTROS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>
        <v>0.33333333333333331</v>
      </c>
      <c r="P87" s="172"/>
      <c r="Q87" s="83">
        <v>30</v>
      </c>
      <c r="R87" s="10" t="str">
        <f>IFERROR(_xlfn.XLOOKUP(F87, BS_ATIVIDADE[ATIVIDADE],BS_ATIVIDADE[UNIDADE] ), "*")</f>
        <v>VAGÕES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PDM - PEDRA - CARGA</v>
      </c>
      <c r="AJ87" s="9" t="str">
        <f>IF(D87="","*",VLOOKUP(AI87,BS_ATIVIDADE[#Data],3,FALSE))</f>
        <v>OUTROS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VAGÕES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e">
        <f t="shared" si="8"/>
        <v>#DIV/0!</v>
      </c>
      <c r="BR87" s="18" t="e">
        <f t="shared" si="9"/>
        <v>#DIV/0!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W7046029</v>
      </c>
      <c r="B88" s="170">
        <v>46029</v>
      </c>
      <c r="C88" s="8">
        <f>IF(BS_CONTROLE[[#This Row],[DATA]]="","",WEEKNUM(BS_CONTROLE[[#This Row],[DATA]]))</f>
        <v>2</v>
      </c>
      <c r="D88" s="51" t="s">
        <v>239</v>
      </c>
      <c r="E88" s="319">
        <v>82</v>
      </c>
      <c r="F88" s="171" t="s">
        <v>25</v>
      </c>
      <c r="G88" s="9" t="str">
        <f>IF(D88="","*",VLOOKUP(F88,BS_ATIVIDADE[#All],3,FALSE))</f>
        <v>OUTROS</v>
      </c>
      <c r="H88" s="172" t="s">
        <v>941</v>
      </c>
      <c r="I88" s="172" t="s">
        <v>424</v>
      </c>
      <c r="J88" s="216">
        <v>98</v>
      </c>
      <c r="K88" s="216">
        <v>502</v>
      </c>
      <c r="L88" s="83">
        <v>754</v>
      </c>
      <c r="M88" s="203" t="s">
        <v>359</v>
      </c>
      <c r="N88" s="203" t="s">
        <v>360</v>
      </c>
      <c r="O88" s="381"/>
      <c r="P88" s="172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83" t="str">
        <f>IF(BS_CONTROLE[[#This Row],[Local - Partida]]=0, "-", BS_CONTROLE[[#This Row],[Local - Partida]])</f>
        <v>TGR2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TGR-TBE</v>
      </c>
      <c r="AN88" s="283" t="str">
        <f>IF(BS_CONTROLE[[#This Row],[SB]]=0, "-", BS_CONTROLE[[#This Row],[SB]])</f>
        <v>TGR512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502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A8046029</v>
      </c>
      <c r="B90" s="170">
        <v>46029</v>
      </c>
      <c r="C90" s="8">
        <f>IF(BS_CONTROLE[[#This Row],[DATA]]="","",WEEKNUM(BS_CONTROLE[[#This Row],[DATA]]))</f>
        <v>2</v>
      </c>
      <c r="D90" s="51" t="s">
        <v>133</v>
      </c>
      <c r="E90" s="319">
        <v>84</v>
      </c>
      <c r="F90" s="171" t="s">
        <v>33</v>
      </c>
      <c r="G90" s="9" t="str">
        <f>IF(D90="","*",VLOOKUP(F90,BS_ATIVIDADE[#All],3,FALSE))</f>
        <v>DETECÇÃO</v>
      </c>
      <c r="H90" s="172" t="s">
        <v>393</v>
      </c>
      <c r="I90" s="172" t="s">
        <v>424</v>
      </c>
      <c r="J90" s="216">
        <v>98</v>
      </c>
      <c r="K90" s="216">
        <v>616.6</v>
      </c>
      <c r="L90" s="83">
        <v>754</v>
      </c>
      <c r="M90" s="203" t="s">
        <v>1311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90" s="172">
        <v>0.33333333333333331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KM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DETECÇÃO - RONDA 7 DIAS</v>
      </c>
      <c r="AJ90" s="9" t="str">
        <f>IF(D90="","*",VLOOKUP(AI90,BS_ATIVIDADE[#Data],3,FALSE))</f>
        <v>DETECÇÃO</v>
      </c>
      <c r="AK90" s="283" t="str">
        <f>IF(BS_CONTROLE[[#This Row],[Local - Partida]]=0, "-", BS_CONTROLE[[#This Row],[Local - Partida]])</f>
        <v>TIQ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TIQ-TRO</v>
      </c>
      <c r="AN90" s="283" t="str">
        <f>IF(BS_CONTROLE[[#This Row],[SB]]=0, "-", BS_CONTROLE[[#This Row],[SB]])</f>
        <v>TIQ1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616.6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KM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/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1312</v>
      </c>
      <c r="W1" s="369"/>
      <c r="X1" s="369"/>
      <c r="Y1" s="103"/>
    </row>
    <row r="2" spans="1:25" s="100" customFormat="1" ht="11.25" customHeight="1">
      <c r="A2" s="104" t="s">
        <v>1313</v>
      </c>
      <c r="B2" s="104" t="s">
        <v>1314</v>
      </c>
      <c r="C2" s="104" t="s">
        <v>7</v>
      </c>
      <c r="D2" s="105" t="s">
        <v>1163</v>
      </c>
      <c r="E2" s="105" t="s">
        <v>1164</v>
      </c>
      <c r="F2" s="105" t="s">
        <v>1315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1316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>
        <f>IF(FN_MC!B87="","*",FN_MC!B87)</f>
        <v>46029</v>
      </c>
      <c r="G85" s="109" t="str">
        <f>IF(FN_MC!D87="","*",FN_MC!D87)</f>
        <v>W70</v>
      </c>
      <c r="H85" s="109" t="str">
        <f>IF(FN_MC!F87="","*",FN_MC!F87)</f>
        <v>PDM - PEDRA - CARGA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>
        <f>IF(FN_MC!O87="","*",FN_MC!O87)</f>
        <v>0.33333333333333331</v>
      </c>
      <c r="R85" s="127" t="str">
        <f>IF(FN_MC!P87="","*",FN_MC!P87)</f>
        <v>*</v>
      </c>
      <c r="S85" s="109" t="str">
        <f>IF(FN_MC!Q87="","*",CONCATENATE(FN_MC!Q87," ",FN_MC!R87))</f>
        <v>30 VAGÕES</v>
      </c>
      <c r="T85" s="109" t="str">
        <f>IF(FN_MC!V87="","*",FN_MC!V87)</f>
        <v>*</v>
      </c>
      <c r="U85" s="109" t="str">
        <f>IF(FN_MC!W87="","*",FN_MC!W87)</f>
        <v>*</v>
      </c>
      <c r="V85" s="111">
        <f ca="1">_xlfn.XLOOKUP(G85&amp;$V$2,BS_CONTROLE[CHAVE],BS_CONTROLE[Quantidade_11],"-")</f>
        <v>1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30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W70</v>
      </c>
      <c r="H86" s="109" t="str">
        <f>IF(FN_MC!F88="","*",FN_MC!F88)</f>
        <v>DESLOCAMENTO</v>
      </c>
      <c r="I86" s="109" t="str">
        <f>IF(FN_MC!H88="","*",FN_MC!H88)</f>
        <v>TGR2</v>
      </c>
      <c r="J86" s="109" t="str">
        <f>IF(FN_MC!I88="","*",FN_MC!I88)</f>
        <v>TRO</v>
      </c>
      <c r="K86" s="109" t="str">
        <f>IF(FN_MC!M88="","*",FN_MC!M88)</f>
        <v>TGR-TBE</v>
      </c>
      <c r="L86" s="333" t="str">
        <f>IF(FN_MC!N88="","*",FN_MC!N88)</f>
        <v>TGR512</v>
      </c>
      <c r="M86" s="110">
        <f>IF(FN_MC!J88="","*",FN_MC!J88)</f>
        <v>98</v>
      </c>
      <c r="N86" s="295">
        <f>IF(FN_MC!K88="","*",FN_MC!K88)</f>
        <v>502</v>
      </c>
      <c r="O86" s="295">
        <f>IF(FN_MC!L88="","*",FN_MC!L88)</f>
        <v>754</v>
      </c>
      <c r="P86" s="110"/>
      <c r="Q86" s="127" t="str">
        <f>IF(FN_MC!O88="","*",FN_MC!O88)</f>
        <v>*</v>
      </c>
      <c r="R86" s="127">
        <f>IF(FN_MC!P88="","*",FN_MC!P88)</f>
        <v>4.1666666666666664E-2</v>
      </c>
      <c r="S86" s="109" t="str">
        <f>IF(FN_MC!Q88="","*",CONCATENATE(FN_MC!Q88," ",FN_MC!R88))</f>
        <v>1 BINÁRIO</v>
      </c>
      <c r="T86" s="109" t="str">
        <f>IF(FN_MC!V88="","*",FN_MC!V88)</f>
        <v>*</v>
      </c>
      <c r="U86" s="109" t="str">
        <f>IF(FN_MC!W88="","*",FN_MC!W88)</f>
        <v>*</v>
      </c>
      <c r="V86" s="111">
        <f ca="1">_xlfn.XLOOKUP(G86&amp;$V$2,BS_CONTROLE[CHAVE],BS_CONTROLE[Quantidade_11],"-")</f>
        <v>1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30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A80</v>
      </c>
      <c r="H88" s="109" t="str">
        <f>IF(FN_MC!F90="","*",FN_MC!F90)</f>
        <v>DETECÇÃO - RONDA 7 DIAS</v>
      </c>
      <c r="I88" s="109" t="str">
        <f>IF(FN_MC!H90="","*",FN_MC!H90)</f>
        <v>TIQ</v>
      </c>
      <c r="J88" s="109" t="str">
        <f>IF(FN_MC!I90="","*",FN_MC!I90)</f>
        <v>TRO</v>
      </c>
      <c r="K88" s="109" t="str">
        <f>IF(FN_MC!M90="","*",FN_MC!M90)</f>
        <v>TIQ-TRO</v>
      </c>
      <c r="L88" s="333" t="str">
        <f>IF(FN_MC!N90="","*",FN_MC!N90)</f>
        <v>TIQ1</v>
      </c>
      <c r="M88" s="110">
        <f>IF(FN_MC!J90="","*",FN_MC!J90)</f>
        <v>98</v>
      </c>
      <c r="N88" s="295">
        <f>IF(FN_MC!K90="","*",FN_MC!K90)</f>
        <v>616.6</v>
      </c>
      <c r="O88" s="295">
        <f>IF(FN_MC!L90="","*",FN_MC!L90)</f>
        <v>754</v>
      </c>
      <c r="P88" s="110"/>
      <c r="Q88" s="127">
        <f>IF(FN_MC!O90="","*",FN_MC!O90)</f>
        <v>0.33333333333333331</v>
      </c>
      <c r="R88" s="127">
        <f>IF(FN_MC!P90="","*",FN_MC!P90)</f>
        <v>4.1666666666666664E-2</v>
      </c>
      <c r="S88" s="109" t="str">
        <f>IF(FN_MC!Q90="","*",CONCATENATE(FN_MC!Q90," ",FN_MC!R90))</f>
        <v>1 KM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1317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1318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1319</v>
      </c>
      <c r="E3" s="321" t="s">
        <v>1320</v>
      </c>
      <c r="F3" s="321" t="s">
        <v>1321</v>
      </c>
      <c r="G3" s="321" t="s">
        <v>1322</v>
      </c>
      <c r="H3" s="321" t="s">
        <v>1323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1324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1325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1326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1327</v>
      </c>
      <c r="C4" s="326" t="s">
        <v>1328</v>
      </c>
      <c r="D4" s="326" t="s">
        <v>1329</v>
      </c>
      <c r="E4" s="326" t="s">
        <v>1330</v>
      </c>
      <c r="F4" s="326" t="s">
        <v>351</v>
      </c>
      <c r="G4" s="326" t="s">
        <v>1331</v>
      </c>
      <c r="H4" s="191"/>
    </row>
    <row r="5" spans="1:8" ht="43.5">
      <c r="A5" s="191"/>
      <c r="B5" s="327" t="s">
        <v>1332</v>
      </c>
      <c r="C5" s="327">
        <v>309525</v>
      </c>
      <c r="D5" s="327" t="s">
        <v>1333</v>
      </c>
      <c r="E5" s="327" t="s">
        <v>239</v>
      </c>
      <c r="F5" s="327" t="s">
        <v>1334</v>
      </c>
      <c r="G5" s="328">
        <v>46296</v>
      </c>
      <c r="H5" s="191"/>
    </row>
    <row r="6" spans="1:8" ht="43.5">
      <c r="A6" s="191"/>
      <c r="B6" s="327" t="s">
        <v>1335</v>
      </c>
      <c r="C6" s="327">
        <v>256875</v>
      </c>
      <c r="D6" s="327" t="s">
        <v>1336</v>
      </c>
      <c r="E6" s="327" t="s">
        <v>239</v>
      </c>
      <c r="F6" s="327" t="s">
        <v>1334</v>
      </c>
      <c r="G6" s="328">
        <v>46296</v>
      </c>
      <c r="H6" s="191"/>
    </row>
    <row r="7" spans="1:8" ht="43.5">
      <c r="A7" s="191"/>
      <c r="B7" s="327" t="s">
        <v>1337</v>
      </c>
      <c r="C7" s="327">
        <v>257278</v>
      </c>
      <c r="D7" s="327" t="s">
        <v>1338</v>
      </c>
      <c r="E7" s="327" t="s">
        <v>230</v>
      </c>
      <c r="F7" s="327" t="s">
        <v>1339</v>
      </c>
      <c r="G7" s="328">
        <v>46235</v>
      </c>
      <c r="H7" s="191"/>
    </row>
    <row r="8" spans="1:8" ht="43.5">
      <c r="A8" s="191"/>
      <c r="B8" s="327" t="s">
        <v>1340</v>
      </c>
      <c r="C8" s="327">
        <v>261794</v>
      </c>
      <c r="D8" s="327" t="s">
        <v>1341</v>
      </c>
      <c r="E8" s="327" t="s">
        <v>230</v>
      </c>
      <c r="F8" s="327" t="s">
        <v>1339</v>
      </c>
      <c r="G8" s="328">
        <v>46082</v>
      </c>
      <c r="H8" s="191"/>
    </row>
    <row r="9" spans="1:8" ht="43.5">
      <c r="A9" s="191"/>
      <c r="B9" s="327" t="s">
        <v>1342</v>
      </c>
      <c r="C9" s="327">
        <v>257033</v>
      </c>
      <c r="D9" s="327" t="s">
        <v>1343</v>
      </c>
      <c r="E9" s="327" t="s">
        <v>230</v>
      </c>
      <c r="F9" s="327" t="s">
        <v>538</v>
      </c>
      <c r="G9" s="327" t="s">
        <v>1344</v>
      </c>
      <c r="H9" s="191"/>
    </row>
    <row r="10" spans="1:8" ht="43.5">
      <c r="A10" s="191"/>
      <c r="B10" s="327" t="s">
        <v>1345</v>
      </c>
      <c r="C10" s="327">
        <v>396578</v>
      </c>
      <c r="D10" s="327" t="s">
        <v>1346</v>
      </c>
      <c r="E10" s="327" t="s">
        <v>230</v>
      </c>
      <c r="F10" s="327" t="s">
        <v>538</v>
      </c>
      <c r="G10" s="327" t="s">
        <v>1344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1347</v>
      </c>
      <c r="D5" s="374"/>
      <c r="E5" s="374"/>
      <c r="F5" s="374"/>
      <c r="G5" s="374"/>
      <c r="H5" s="374"/>
      <c r="I5" s="374"/>
      <c r="J5" s="375"/>
      <c r="K5" s="376" t="s">
        <v>1348</v>
      </c>
      <c r="L5" s="377"/>
      <c r="M5" s="377"/>
      <c r="N5" s="377"/>
      <c r="O5" s="378" t="s">
        <v>1349</v>
      </c>
      <c r="P5" s="379"/>
      <c r="Q5" s="380"/>
    </row>
    <row r="6" spans="1:17" s="93" customFormat="1" ht="15.75" customHeight="1">
      <c r="A6" s="87" t="s">
        <v>1315</v>
      </c>
      <c r="B6" s="94" t="s">
        <v>1314</v>
      </c>
      <c r="C6" s="95" t="s">
        <v>1163</v>
      </c>
      <c r="D6" s="96" t="s">
        <v>1164</v>
      </c>
      <c r="E6" s="95" t="s">
        <v>1350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1351</v>
      </c>
      <c r="M6" s="138" t="s">
        <v>30</v>
      </c>
      <c r="N6" s="139" t="s">
        <v>1158</v>
      </c>
      <c r="O6" s="245" t="s">
        <v>1201</v>
      </c>
      <c r="P6" s="156"/>
      <c r="Q6" s="192" t="s">
        <v>1352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W70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>
        <f>IF(FN_MC!O87="","*",FN_MC!O87)</f>
        <v>0.33333333333333331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W70</v>
      </c>
      <c r="F89" s="99" t="str">
        <f>IF(FN_MC!H88="","*",FN_MC!H88)</f>
        <v>TGR2</v>
      </c>
      <c r="G89" s="99" t="str">
        <f>IF(FN_MC!M88="","*",FN_MC!M88)</f>
        <v>TGR-TBE</v>
      </c>
      <c r="H89" s="153">
        <f>IF(FN_MC!K88="","*",FN_MC!K88)</f>
        <v>502</v>
      </c>
      <c r="I89" s="131" t="str">
        <f>IF(FN_MC!O88="","*",FN_MC!O88)</f>
        <v>*</v>
      </c>
      <c r="J89" s="131">
        <f>IF(FN_MC!P88="","*",FN_MC!P88)</f>
        <v>4.1666666666666664E-2</v>
      </c>
      <c r="K89" s="140" t="str">
        <f>IF(FN_MC!AK88="","*",FN_MC!AK88)</f>
        <v>TGR2</v>
      </c>
      <c r="L89" s="140" t="str">
        <f>IF(FN_MC!AM88="","*",FN_MC!AM88)</f>
        <v>TGR-TBE</v>
      </c>
      <c r="M89" s="140">
        <f>IF(FN_MC!AP88="","*",FN_MC!AP88)</f>
        <v>502</v>
      </c>
      <c r="N89" s="140" t="str">
        <f>IF(FN_MC!AM88="","*",FN_MC!AM88)</f>
        <v>TGR-TBE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A80</v>
      </c>
      <c r="F91" s="99" t="str">
        <f>IF(FN_MC!H90="","*",FN_MC!H90)</f>
        <v>TIQ</v>
      </c>
      <c r="G91" s="99" t="str">
        <f>IF(FN_MC!M90="","*",FN_MC!M90)</f>
        <v>TIQ-TRO</v>
      </c>
      <c r="H91" s="153">
        <f>IF(FN_MC!K90="","*",FN_MC!K90)</f>
        <v>616.6</v>
      </c>
      <c r="I91" s="131">
        <f>IF(FN_MC!O90="","*",FN_MC!O90)</f>
        <v>0.33333333333333331</v>
      </c>
      <c r="J91" s="131">
        <f>IF(FN_MC!P90="","*",FN_MC!P90)</f>
        <v>4.1666666666666664E-2</v>
      </c>
      <c r="K91" s="140" t="str">
        <f>IF(FN_MC!AK90="","*",FN_MC!AK90)</f>
        <v>TIQ</v>
      </c>
      <c r="L91" s="140" t="str">
        <f>IF(FN_MC!AM90="","*",FN_MC!AM90)</f>
        <v>TIQ-TRO</v>
      </c>
      <c r="M91" s="140">
        <f>IF(FN_MC!AP90="","*",FN_MC!AP90)</f>
        <v>616.6</v>
      </c>
      <c r="N91" s="140" t="str">
        <f>IF(FN_MC!AM90="","*",FN_MC!AM90)</f>
        <v>TIQ-TRO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 t="str">
        <f>IF(FN_MC!O92="","*",FN_MC!O92)</f>
        <v>*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1353</v>
      </c>
      <c r="C2" s="95" t="s">
        <v>1148</v>
      </c>
      <c r="D2" s="95" t="s">
        <v>1150</v>
      </c>
      <c r="E2" s="95" t="s">
        <v>1354</v>
      </c>
      <c r="F2" s="95" t="s">
        <v>1355</v>
      </c>
      <c r="G2" s="95" t="s">
        <v>1356</v>
      </c>
      <c r="H2" s="95" t="s">
        <v>1357</v>
      </c>
      <c r="I2" s="95" t="s">
        <v>1358</v>
      </c>
      <c r="J2" s="95" t="s">
        <v>1359</v>
      </c>
      <c r="K2" s="130" t="s">
        <v>1360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W70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W70</v>
      </c>
      <c r="E86" s="120" t="str">
        <f>IF(FN_MC!H88="","*",FN_MC!H88)</f>
        <v>TGR2</v>
      </c>
      <c r="F86" s="136" t="str">
        <f>IF(FN_MC!M88="","*",FN_MC!M88)</f>
        <v>TGR-TBE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A80</v>
      </c>
      <c r="E88" s="120" t="str">
        <f>IF(FN_MC!H90="","*",FN_MC!H90)</f>
        <v>TIQ</v>
      </c>
      <c r="F88" s="136" t="str">
        <f>IF(FN_MC!M90="","*",FN_MC!M90)</f>
        <v>TIQ-TRO</v>
      </c>
      <c r="G88" s="120" t="str">
        <f>IF(FN_MC!I90="","*",FN_MC!I90)</f>
        <v>TRO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2026-01-06T14:59:29Z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