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922" documentId="120_S{118792C3-22EF-5104-A093-F22BFE3913F3}" xr6:coauthVersionLast="47" xr6:coauthVersionMax="47" xr10:uidLastSave="{B728C828-AFD6-4E84-B211-39FF0B3C1E9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AM1048" i="1"/>
  <c r="N970" i="10" s="1"/>
  <c r="AM664" i="1"/>
  <c r="N586" i="10" s="1"/>
  <c r="AM334" i="1"/>
  <c r="AM327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N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N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<sst xmlns="http://schemas.openxmlformats.org/spreadsheetml/2006/main" count="7282" uniqueCount="1631">
  <si>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</si>
  <si>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</si>
  <si>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</si>
  <si>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</si>
  <si>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</si>
  <si>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</si>
  <si>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</si>
  <si>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</si>
  <si>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</si>
  <si>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</si>
  <si>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</si>
  <si>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</si>
  <si>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</si>
  <si>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</si>
  <si>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</si>
  <si>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</si>
  <si>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</si>
  <si>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</si>
  <si>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</si>
  <si>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</si>
  <si>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</si>
  <si>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</si>
  <si>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</si>
  <si>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</si>
  <si>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</si>
  <si>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</si>
  <si>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</si>
  <si>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</si>
  <si>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</si>
  <si>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</si>
  <si>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</si>
  <si>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</si>
  <si>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</si>
  <si>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</si>
  <si>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</si>
  <si>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</si>
  <si>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</si>
  <si>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</si>
  <si>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</si>
  <si>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</si>
  <si>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</si>
  <si>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</si>
  <si>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</si>
  <si>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</si>
  <si>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</si>
  <si>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</si>
  <si>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</si>
  <si>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</si>
  <si>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</si>
  <si>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</si>
  <si>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</si>
  <si>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</si>
  <si>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</si>
  <si>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</si>
  <si>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</si>
  <si>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</si>
  <si>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</si>
  <si>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</si>
  <si>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</si>
  <si>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</si>
  <si>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</si>
  <si>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</si>
  <si>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</si>
  <si>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</si>
  <si>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</si>
  <si>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</si>
  <si>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</si>
  <si>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</si>
  <si>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</si>
  <si>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</si>
  <si>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</si>
  <si>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</si>
  <si>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</si>
  <si>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</si>
  <si>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</si>
  <si>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</si>
  <si>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</si>
  <si>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</si>
  <si>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</si>
  <si>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</si>
  <si>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</si>
  <si>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</si>
  <si>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</si>
  <si>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</si>
  <si>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</si>
  <si>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</si>
  <si>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</si>
  <si>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</si>
  <si>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</si>
  <si>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</si>
  <si>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</si>
  <si>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</si>
  <si>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</si>
  <si>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</si>
  <si>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</si>
  <si>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</si>
  <si>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</si>
  <si>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</si>
  <si>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</si>
  <si>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</si>
  <si>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</si>
  <si>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</si>
  <si>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</si>
  <si>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</si>
  <si>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</si>
  <si>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</si>
  <si>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</si>
  <si>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</si>
  <si>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</si>
  <si>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</si>
  <si>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</si>
  <si>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</si>
  <si>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</si>
  <si>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</si>
  <si>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</si>
  <si>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</si>
  <si>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</si>
  <si>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</si>
  <si>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</si>
  <si>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</si>
  <si>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</si>
  <si>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</si>
  <si>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</si>
  <si>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</si>
  <si>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</si>
  <si>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</si>
  <si>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</si>
  <si>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</si>
  <si>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</si>
  <si>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</si>
  <si>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</si>
  <si>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</si>
  <si>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</si>
  <si>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</si>
  <si>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</si>
  <si>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</si>
  <si>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</si>
  <si>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</si>
  <si>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</si>
  <si>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</si>
  <si>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</si>
  <si>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</si>
  <si>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</si>
  <si>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</si>
  <si>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</si>
  <si>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</si>
  <si>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</si>
  <si>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</si>
  <si>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</si>
  <si>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</si>
  <si>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</si>
  <si>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</si>
  <si>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</si>
  <si>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</si>
  <si>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</si>
  <si>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</si>
  <si>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</si>
  <si>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</si>
  <si>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</si>
  <si>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</si>
  <si>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</si>
  <si>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</si>
  <si>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</si>
  <si>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</si>
  <si>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</si>
  <si>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</si>
  <si>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</si>
  <si>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</si>
  <si>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</si>
  <si>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</si>
  <si>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</si>
  <si>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</si>
  <si>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</si>
  <si>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</si>
  <si>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</si>
  <si>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</si>
  <si>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</si>
  <si>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</si>
  <si>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</si>
  <si>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</si>
  <si>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</si>
  <si>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</si>
  <si>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</si>
  <si>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</si>
  <si>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</si>
  <si>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</si>
  <si>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</si>
  <si>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</si>
  <si>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</si>
  <si>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</si>
  <si>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</si>
  <si>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</si>
  <si>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</si>
  <si>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</si>
  <si>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</si>
  <si>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</si>
  <si>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</si>
  <si>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</si>
  <si>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</si>
  <si>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</si>
  <si>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</si>
  <si>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</si>
  <si>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</si>
  <si>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</si>
  <si>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</si>
  <si>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</si>
  <si>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</si>
  <si>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</si>
  <si>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</si>
  <si>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</si>
  <si>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</si>
  <si>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</si>
  <si>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</si>
  <si>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</si>
  <si>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</si>
  <si>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</si>
  <si>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</si>
  <si>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</si>
  <si>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</si>
  <si>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</si>
  <si>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</si>
  <si>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</si>
  <si>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</si>
  <si>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</si>
  <si>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</si>
  <si>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</si>
  <si>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</si>
  <si>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</si>
  <si>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</si>
  <si>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</si>
  <si>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</si>
  <si>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</si>
  <si>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</si>
  <si>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</si>
  <si>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</si>
  <si>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</si>
  <si>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</si>
  <si>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</si>
  <si>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</si>
  <si>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</si>
  <si>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</si>
  <si>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</si>
  <si>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</si>
  <si>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</si>
  <si>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</si>
  <si>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</si>
  <si>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</si>
  <si>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</si>
  <si>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</si>
  <si>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</si>
  <si>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</si>
  <si>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</si>
  <si>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</si>
  <si>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</si>
  <si>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</si>
  <si>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</si>
  <si>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</si>
  <si>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</si>
  <si>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</si>
  <si>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</si>
  <si>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</si>
  <si>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</si>
  <si>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</si>
  <si>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</si>
  <si>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</si>
  <si>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</si>
  <si>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</si>
  <si>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</si>
  <si>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</si>
  <si>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</si>
  <si>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</si>
  <si>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</si>
  <si>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</si>
  <si>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</si>
  <si>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</si>
  <si>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</si>
  <si>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</si>
  <si>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</si>
  <si>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</si>
  <si>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</si>
  <si>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</si>
  <si>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</si>
  <si>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</si>
  <si>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</si>
  <si>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</si>
  <si>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</si>
  <si>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</si>
  <si>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</si>
  <si>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</si>
  <si>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</si>
  <si>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</si>
  <si>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</si>
  <si>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</si>
  <si>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</si>
  <si>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</si>
  <si>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</si>
  <si>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</si>
  <si>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</si>
  <si>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</si>
  <si>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</si>
  <si>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</si>
  <si>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</si>
  <si>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</si>
  <si>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</si>
  <si>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</si>
  <si>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</si>
  <si>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</si>
  <si>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</si>
  <si>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</si>
  <si>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</si>
  <si>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</si>
  <si>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</si>
  <si>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</si>
  <si>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</si>
  <si>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</si>
  <si>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</si>
  <si>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</si>
  <si>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</si>
  <si>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</si>
  <si>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</si>
  <si>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</si>
  <si>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</si>
  <si>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</si>
  <si>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</si>
  <si>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</si>
  <si>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</si>
  <si>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</si>
  <si>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</si>
  <si>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</si>
  <si>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</si>
  <si>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</si>
  <si>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</si>
  <si>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</si>
  <si>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</si>
  <si>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</si>
  <si>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</si>
  <si>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</si>
  <si>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</si>
  <si>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</si>
  <si>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</si>
  <si>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</si>
  <si>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</si>
  <si>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</si>
  <si>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</si>
  <si>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</si>
  <si>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</si>
  <si>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</si>
  <si>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</si>
  <si>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</si>
  <si>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</si>
  <si>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</si>
  <si>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</si>
  <si>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</si>
  <si>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</si>
  <si>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</si>
  <si>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</si>
  <si>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</si>
  <si>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</si>
  <si>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</si>
  <si>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</si>
  <si>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</si>
  <si>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</si>
  <si>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</si>
  <si>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</si>
  <si>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</si>
  <si>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</si>
  <si>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</si>
  <si>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</si>
  <si>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</si>
  <si>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</si>
  <si>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</si>
  <si>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</si>
  <si>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</si>
  <si>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</si>
  <si>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</si>
  <si>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</si>
  <si>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</si>
  <si>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</si>
  <si>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</si>
  <si>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</si>
  <si>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</si>
  <si>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</si>
  <si>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</si>
  <si>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</si>
  <si>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</si>
  <si>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</si>
  <si>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</si>
  <si>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</si>
  <si>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</si>
  <si>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</si>
  <si>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</si>
  <si>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</si>
  <si>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</si>
  <si>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</si>
  <si>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</si>
  <si>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</si>
  <si>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</si>
  <si>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</si>
  <si>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</si>
  <si>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</si>
  <si>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</si>
  <si>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</si>
  <si>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</si>
  <si>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</si>
  <si>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</si>
  <si>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</si>
  <si>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</si>
  <si>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</si>
  <si>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</si>
  <si>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</si>
  <si>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</si>
  <si>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</si>
  <si>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</si>
  <si>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</si>
  <si>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</si>
  <si>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</si>
  <si>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</si>
  <si>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</si>
  <si>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</si>
  <si>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</si>
  <si>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</si>
  <si>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</si>
  <si>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</si>
  <si>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</si>
  <si>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</si>
  <si>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</si>
  <si>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</si>
  <si>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</si>
  <si>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</si>
  <si>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</si>
  <si>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</si>
  <si>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</si>
  <si>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</si>
  <si>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</si>
  <si>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</si>
  <si>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</si>
  <si>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</si>
  <si>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</si>
  <si>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</si>
  <si>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</si>
  <si>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</si>
  <si>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</si>
  <si>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</si>
  <si>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</si>
  <si>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</si>
  <si>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</si>
  <si>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</si>
  <si>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</si>
  <si>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</si>
  <si>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</si>
  <si>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</si>
  <si>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</si>
  <si>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</si>
  <si>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</si>
  <si>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</si>
  <si>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</si>
  <si>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</si>
  <si>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</si>
  <si>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</si>
  <si>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</si>
  <si>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</si>
  <si>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</si>
  <si>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</si>
  <si>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</si>
  <si>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</si>
  <si>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</si>
  <si>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</si>
  <si>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</si>
  <si>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</si>
  <si>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</si>
  <si>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</si>
  <si>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</si>
  <si>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</si>
  <si>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</si>
  <si>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</si>
  <si>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</si>
  <si>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</si>
  <si>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</si>
  <si>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</si>
  <si>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</si>
  <si>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</si>
  <si>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</si>
  <si>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</si>
  <si>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</si>
  <si>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</si>
  <si>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</si>
  <si>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</si>
  <si>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</si>
  <si>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</si>
  <si>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</si>
  <si>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</si>
  <si>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</si>
  <si>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</si>
  <si>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</si>
  <si>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</si>
  <si>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</si>
  <si>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</si>
  <si>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</si>
  <si>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</si>
  <si>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</si>
  <si>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</si>
  <si>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</si>
  <si>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</si>
  <si>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</si>
  <si>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</si>
  <si>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</si>
  <si>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</si>
  <si>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</si>
  <si>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</si>
  <si>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</si>
  <si>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</si>
  <si>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</si>
  <si>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</si>
  <si>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</si>
  <si>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</si>
  <si>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</si>
  <si>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</si>
  <si>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</si>
  <si>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</si>
  <si>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</si>
  <si>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</si>
  <si>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</si>
  <si>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</si>
  <si>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</si>
  <si>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</si>
  <si>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</si>
  <si>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</si>
  <si>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</si>
  <si>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</si>
  <si>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</si>
  <si>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</si>
  <si>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</si>
  <si>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</si>
  <si>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</si>
  <si>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</si>
  <si>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</si>
  <si>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</si>
  <si>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</si>
  <si>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</si>
  <si>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</si>
  <si>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</si>
  <si>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</si>
  <si>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</si>
  <si>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</si>
  <si>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</si>
  <si>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</si>
  <si>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</si>
  <si>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</si>
  <si>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</si>
  <si>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</si>
  <si>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</si>
  <si>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</si>
  <si>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</si>
  <si>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</si>
  <si>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</si>
  <si>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</si>
  <si>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</si>
  <si>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</si>
  <si>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</si>
  <si>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</si>
  <si>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</si>
  <si>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</si>
  <si>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</si>
  <si>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</si>
  <si>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</si>
  <si>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</si>
  <si>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</si>
  <si>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</si>
  <si>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</si>
  <si>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</si>
  <si>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</si>
  <si>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</si>
  <si>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</si>
  <si>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</si>
  <si>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</si>
  <si>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</si>
  <si>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</si>
  <si>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</si>
  <si>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</si>
  <si>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</si>
  <si>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</si>
  <si>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</si>
  <si>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</si>
  <si>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</si>
  <si>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</si>
  <si>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</si>
  <si>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</si>
  <si>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</si>
  <si>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</si>
  <si>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</si>
  <si>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</si>
  <si>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</si>
  <si>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</si>
  <si>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</si>
  <si>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</si>
  <si>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</si>
  <si>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</si>
  <si>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</si>
  <si>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</si>
  <si>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</si>
  <si>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</si>
  <si>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</si>
  <si>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</si>
  <si>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</si>
  <si>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</si>
  <si>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</si>
  <si>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</si>
  <si>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</si>
  <si>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</si>
  <si>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</si>
  <si>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</si>
  <si>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</si>
  <si>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</si>
  <si>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</si>
  <si>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</si>
  <si>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</si>
  <si>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</si>
  <si>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</si>
  <si>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</si>
  <si>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</si>
  <si>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</si>
  <si>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</si>
  <si>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</si>
  <si>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</si>
  <si>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</si>
  <si>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</si>
  <si>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</si>
  <si>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</si>
  <si>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</si>
  <si>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</si>
  <si>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</si>
  <si>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</si>
  <si>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</si>
  <si>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</si>
  <si>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</si>
  <si>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</si>
  <si>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</si>
  <si>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</si>
  <si>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</si>
  <si>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</si>
  <si>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</si>
  <si>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</si>
  <si>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</si>
  <si>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</si>
  <si>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</si>
  <si>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</si>
  <si>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</si>
  <si>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</si>
  <si>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</si>
  <si>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</si>
  <si>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</si>
  <si>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</si>
  <si>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</si>
  <si>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</si>
  <si>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</si>
  <si>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</si>
  <si>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</si>
  <si>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</si>
  <si>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</si>
  <si>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</si>
  <si>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</si>
  <si>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</si>
  <si>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</si>
  <si>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</si>
  <si>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</si>
  <si>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</si>
  <si>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</si>
  <si>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</si>
  <si>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</si>
  <si>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</si>
  <si>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</si>
  <si>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</si>
  <si>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</si>
  <si>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</si>
  <si>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</si>
  <si>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</si>
  <si>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</si>
  <si>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</si>
  <si>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</si>
  <si>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</si>
  <si>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</si>
  <si>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</si>
  <si>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</si>
  <si>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</si>
  <si>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</si>
  <si>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</si>
  <si>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</si>
  <si>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</si>
  <si>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</si>
  <si>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</si>
  <si>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</si>
  <si>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</si>
  <si>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</si>
  <si>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</si>
  <si>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</si>
  <si>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</si>
  <si>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</si>
  <si>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</si>
  <si>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</si>
  <si>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</si>
  <si>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</si>
  <si>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</si>
  <si>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</si>
  <si>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</si>
  <si>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</si>
  <si>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</si>
  <si>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</si>
  <si>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</si>
  <si>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</si>
  <si>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</si>
  <si>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</si>
  <si>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</si>
  <si>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</si>
  <si>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</si>
  <si>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</si>
  <si>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</si>
  <si>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</si>
  <si>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</si>
  <si>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</si>
  <si>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</si>
  <si>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</si>
  <si>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</si>
  <si>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</si>
  <si>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</si>
  <si>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</si>
  <si>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</si>
  <si>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</si>
  <si>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</si>
  <si>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</si>
  <si>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</si>
  <si>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</si>
  <si>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</si>
  <si>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</si>
  <si>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</si>
  <si>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</si>
  <si>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</si>
  <si>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</si>
  <si>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</si>
  <si>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</si>
  <si>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</si>
  <si>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</si>
  <si>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</si>
  <si>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</si>
  <si>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</si>
  <si>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</si>
  <si>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</si>
  <si>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</si>
  <si>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</si>
  <si>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</si>
  <si>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</si>
  <si>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</si>
  <si>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</si>
  <si>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</si>
  <si>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</si>
  <si>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</si>
  <si>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</si>
  <si>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</si>
  <si>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</si>
  <si>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</si>
  <si>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</si>
  <si>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</si>
  <si>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</si>
  <si>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</si>
  <si>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</si>
  <si>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</si>
  <si>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</si>
  <si>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</si>
  <si>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</si>
  <si>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</si>
  <si>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</si>
  <si>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</si>
  <si>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</si>
  <si>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</si>
  <si>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</si>
  <si>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</si>
  <si>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</si>
  <si>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</si>
  <si>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</si>
  <si>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</si>
  <si>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</si>
  <si>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</si>
  <si>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</si>
  <si>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</si>
  <si>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</si>
  <si>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</si>
  <si>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</si>
  <si>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</si>
  <si>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</si>
  <si>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</si>
  <si>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</si>
  <si>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</si>
  <si>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</si>
  <si>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</si>
  <si>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</si>
  <si>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</si>
  <si>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</si>
  <si>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</si>
  <si>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</si>
  <si>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</si>
  <si>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</si>
  <si>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</si>
  <si>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</si>
  <si>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</si>
  <si>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</si>
  <si>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</si>
  <si>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</si>
  <si>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</si>
  <si>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</si>
  <si>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</si>
  <si>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</si>
  <si>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</si>
  <si>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</si>
  <si>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</si>
  <si>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</si>
  <si>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</si>
  <si>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</si>
  <si>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</si>
  <si>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</si>
  <si>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</si>
  <si>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</si>
  <si>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</si>
  <si>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</si>
  <si>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</si>
  <si>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</si>
  <si>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</si>
  <si>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</si>
  <si>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</si>
  <si>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</si>
  <si>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</si>
  <si>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</si>
  <si>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</si>
  <si>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</si>
  <si>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</si>
  <si>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</si>
  <si>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</si>
  <si>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</si>
  <si>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</si>
  <si>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</si>
  <si>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</si>
  <si>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</si>
  <si>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</si>
  <si>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</si>
  <si>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</si>
  <si>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</si>
  <si>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</si>
  <si>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</si>
  <si>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</si>
  <si>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</si>
  <si>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</si>
  <si>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</si>
  <si>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</si>
  <si>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</si>
  <si>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</si>
  <si>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</si>
  <si>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</si>
  <si>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</si>
  <si>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</si>
  <si>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</si>
  <si>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</si>
  <si>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</si>
  <si>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</si>
  <si>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</si>
  <si>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</si>
  <si>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</si>
  <si>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</si>
  <si>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</si>
  <si>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</si>
  <si>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</si>
  <si>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</si>
  <si>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</si>
  <si>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</si>
  <si>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</si>
  <si>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</si>
  <si>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</si>
  <si>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</si>
  <si>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</si>
  <si>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</si>
  <si>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</si>
  <si>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</si>
  <si>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</si>
  <si>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</si>
  <si>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</si>
  <si>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</si>
  <si>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</si>
  <si>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</si>
  <si>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</si>
  <si>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</si>
  <si>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</si>
  <si>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</si>
  <si>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</si>
  <si>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</si>
  <si>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</si>
  <si>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</si>
  <si>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</si>
  <si>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</si>
  <si>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</si>
  <si>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</si>
  <si>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</si>
  <si>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</si>
  <si>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</si>
  <si>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</si>
  <si>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</si>
  <si>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</si>
  <si>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</si>
  <si>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</si>
  <si>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</si>
  <si>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</si>
  <si>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</si>
  <si>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</si>
  <si>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</si>
  <si>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</si>
  <si>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</si>
  <si>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</si>
  <si>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</si>
  <si>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</si>
  <si>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</si>
  <si>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</si>
  <si>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</si>
  <si>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</si>
  <si>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</si>
  <si>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</si>
  <si>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</si>
  <si>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</si>
  <si>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</si>
  <si>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</si>
  <si>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</si>
  <si>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</si>
  <si>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</si>
  <si>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</si>
  <si>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</si>
  <si>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</si>
  <si>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</si>
  <si>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</si>
  <si>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</si>
  <si>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</si>
  <si>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</si>
  <si>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</si>
  <si>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</si>
  <si>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</si>
  <si>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</si>
  <si>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</si>
  <si>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</si>
  <si>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</si>
  <si>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</si>
  <si>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</si>
  <si>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</si>
  <si>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</si>
  <si>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</si>
  <si>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</si>
  <si>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</si>
  <si>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</si>
  <si>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</si>
  <si>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</si>
  <si>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</si>
  <si>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</si>
  <si>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</si>
  <si>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</si>
  <si>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</si>
  <si>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</si>
  <si>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</si>
  <si>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</si>
  <si>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</si>
  <si>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</si>
  <si>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</si>
  <si>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</si>
  <si>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</si>
  <si>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</si>
  <si>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</si>
  <si>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</si>
  <si>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</si>
  <si>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</si>
  <si>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</si>
  <si>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</si>
  <si>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</si>
  <si>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</si>
  <si>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</si>
  <si>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</si>
  <si>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</si>
  <si>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</si>
  <si>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</si>
  <si>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</si>
  <si>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</si>
  <si>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</si>
  <si>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</si>
  <si>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</si>
  <si>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</si>
  <si>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</si>
  <si>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</si>
  <si>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</si>
  <si>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</si>
  <si>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</si>
  <si>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</si>
  <si>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</si>
  <si>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</si>
  <si>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</si>
  <si>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</si>
  <si>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</si>
  <si>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</si>
  <si>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</si>
  <si>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</si>
  <si>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</si>
  <si>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</si>
  <si>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</si>
  <si>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</si>
  <si>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</si>
  <si>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</si>
  <si>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</si>
  <si>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</si>
  <si>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</si>
  <si>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</si>
  <si>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</si>
  <si>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</si>
  <si>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</si>
  <si>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</si>
  <si>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</si>
  <si>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</si>
  <si>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</si>
  <si>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</si>
  <si>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</si>
  <si>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</si>
  <si>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</si>
  <si>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</si>
  <si>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</si>
  <si>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</si>
  <si>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</si>
  <si>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</si>
  <si>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</si>
  <si>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</si>
  <si>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</si>
  <si>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</si>
  <si>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</si>
  <si>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</si>
  <si>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</si>
  <si>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</si>
  <si>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</si>
  <si>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</si>
  <si>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</si>
  <si>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</si>
  <si>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</si>
  <si>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</si>
  <si>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</si>
  <si>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</si>
  <si>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</si>
  <si>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</si>
  <si>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</si>
  <si>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</si>
  <si>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</si>
  <si>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</si>
  <si>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</si>
  <si>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</si>
  <si>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</si>
  <si>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</si>
  <si>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</si>
  <si>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</si>
  <si>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</si>
  <si>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</si>
  <si>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</si>
  <si>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</si>
  <si>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</si>
  <si>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</si>
  <si>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</si>
  <si>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</si>
  <si>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</si>
  <si>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</si>
  <si>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</si>
  <si>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</si>
  <si>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</si>
  <si>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</si>
  <si>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</si>
  <si>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</si>
  <si>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</si>
  <si>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</si>
  <si>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</si>
  <si>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</si>
  <si>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</si>
  <si>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</si>
  <si>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</si>
  <si>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</si>
  <si>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</si>
  <si>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</si>
  <si>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</si>
  <si>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</si>
  <si>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</si>
  <si>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</si>
  <si>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</si>
  <si>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</si>
  <si>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</si>
  <si>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</si>
  <si>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</si>
  <si>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</si>
  <si>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</si>
  <si>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</si>
  <si>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</si>
  <si>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</si>
  <si>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</si>
  <si>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</si>
  <si>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</si>
  <si>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</si>
  <si>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</si>
  <si>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</si>
  <si>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</si>
  <si>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</si>
  <si>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</si>
  <si>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</si>
  <si>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</si>
  <si>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</si>
  <si>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</si>
  <si>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</si>
  <si>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</si>
  <si>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</si>
  <si>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</si>
  <si>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</si>
  <si>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</si>
  <si>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</si>
  <si>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</si>
  <si>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</si>
  <si>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</si>
  <si>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</si>
  <si>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</si>
  <si>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</si>
  <si>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</si>
  <si>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</si>
  <si>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</si>
  <si>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</si>
  <si>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</si>
  <si>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</si>
  <si>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</si>
  <si>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</si>
  <si>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</si>
  <si>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</si>
  <si>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</si>
  <si>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</si>
  <si>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</si>
  <si>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</si>
  <si>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</si>
  <si>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</si>
  <si>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</si>
  <si>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</si>
  <si>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</si>
  <si>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</si>
  <si>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</si>
  <si>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</si>
  <si>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</si>
  <si>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</si>
  <si>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</si>
  <si>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</si>
  <si>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</si>
  <si>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</si>
  <si>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</si>
  <si>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</si>
  <si>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</si>
  <si>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</si>
  <si>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</si>
  <si>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</si>
  <si>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</si>
  <si>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</si>
  <si>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</si>
  <si>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</si>
  <si>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</si>
  <si>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</si>
  <si>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</si>
  <si>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</si>
  <si>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</si>
  <si>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</si>
  <si>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</si>
  <si>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</si>
  <si>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</si>
  <si>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</si>
  <si>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</si>
  <si>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</si>
  <si>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</si>
  <si>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</si>
  <si>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</si>
  <si>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</si>
  <si>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</si>
  <si>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</si>
  <si>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</si>
  <si>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</si>
  <si>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</si>
  <si>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</si>
  <si>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</si>
  <si>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</si>
  <si>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</si>
  <si>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</si>
  <si>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</si>
  <si>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</si>
  <si>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</si>
  <si>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</si>
  <si>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</si>
  <si>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</si>
  <si>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</si>
  <si>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</si>
  <si>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</si>
  <si>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</si>
  <si>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</si>
  <si>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</si>
  <si>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</si>
  <si>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</si>
  <si>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</si>
  <si>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</si>
  <si>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</si>
  <si>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</si>
  <si>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</si>
  <si>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</si>
  <si>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</si>
  <si>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</si>
  <si>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</si>
  <si>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</si>
  <si>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</si>
  <si>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</si>
  <si>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</si>
  <si>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</si>
  <si>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</si>
  <si>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</si>
  <si>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</si>
  <si>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</si>
  <si>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</si>
  <si>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</si>
  <si>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</si>
  <si>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</si>
  <si>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</si>
  <si>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</si>
  <si>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</si>
  <si>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</si>
  <si>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</si>
  <si>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</si>
  <si>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</si>
  <si>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</si>
  <si>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</si>
  <si>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</si>
  <si>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</si>
  <si>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</si>
  <si>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</si>
  <si>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</si>
  <si>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</si>
  <si>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</si>
  <si>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</si>
  <si>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</si>
  <si>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</si>
  <si>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</si>
  <si>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</si>
  <si>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</si>
  <si>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</si>
  <si>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</si>
  <si>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</si>
  <si>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</si>
  <si>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</si>
  <si>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</si>
  <si>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</si>
  <si>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</si>
  <si>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</si>
  <si>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</si>
  <si>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</si>
  <si>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</si>
  <si>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</si>
  <si>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</si>
  <si>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</si>
  <si>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</si>
  <si>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</si>
  <si>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</si>
  <si>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</si>
  <si>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</si>
  <si>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</si>
  <si>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</si>
  <si>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</si>
  <si>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</si>
  <si>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</si>
  <si>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</si>
  <si>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</si>
  <si>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</si>
  <si>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</si>
  <si>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</si>
  <si>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</si>
  <si>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</si>
  <si>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</si>
  <si>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</si>
  <si>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</si>
  <si>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</si>
  <si>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</si>
  <si>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</si>
  <si>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</si>
  <si>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</si>
  <si>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</si>
  <si>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</si>
  <si>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</si>
  <si>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</si>
  <si>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</si>
  <si>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</si>
  <si>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</si>
  <si>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</si>
  <si>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</si>
  <si>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</si>
  <si>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</si>
  <si>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</si>
  <si>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</si>
  <si>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</si>
  <si>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</si>
  <si>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</si>
  <si>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</si>
  <si>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</si>
  <si>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</si>
  <si>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</si>
  <si>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</si>
  <si>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</si>
  <si>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</si>
  <si>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</si>
  <si>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</si>
  <si>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</si>
  <si>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</si>
  <si>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</si>
  <si>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</si>
  <si>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</si>
  <si>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</si>
  <si>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</si>
  <si>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</si>
  <si>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</si>
  <si>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</si>
  <si>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</si>
  <si>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</si>
  <si>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</si>
  <si>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</si>
  <si>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</si>
  <si>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</si>
  <si>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</si>
  <si>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</si>
  <si>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</si>
  <si>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</si>
  <si>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</si>
  <si>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</si>
  <si>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</si>
  <si>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</si>
  <si>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</si>
  <si>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</si>
  <si>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</si>
  <si>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</si>
  <si>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</si>
  <si>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</si>
  <si>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</si>
  <si>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</si>
  <si>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</si>
  <si>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</si>
  <si>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</si>
  <si>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</si>
  <si>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</si>
  <si>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</si>
  <si>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</si>
  <si>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</si>
  <si>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</si>
  <si>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</si>
  <si>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</si>
  <si>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</si>
  <si>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</si>
  <si>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</si>
  <si>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</si>
  <si>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</si>
  <si>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</si>
  <si>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</si>
  <si>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</si>
  <si>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</si>
  <si>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</si>
  <si>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</si>
  <si>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</si>
  <si>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</si>
  <si>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</si>
  <si>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</si>
  <si>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</si>
  <si>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</si>
  <si>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</si>
  <si>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</si>
  <si>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</si>
  <si>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</si>
  <si>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</si>
  <si>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</si>
  <si>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</si>
  <si>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</si>
  <si>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</si>
  <si>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</si>
  <si>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</si>
  <si>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</si>
  <si>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</si>
  <si>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</si>
  <si>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</si>
  <si>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</si>
  <si>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</si>
  <si>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</si>
  <si>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</si>
  <si>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</si>
  <si>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</si>
  <si>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</si>
  <si>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</si>
  <si>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</si>
  <si>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</si>
  <si>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</si>
  <si>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</si>
  <si>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</si>
  <si>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</si>
  <si>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</si>
  <si>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</si>
  <si>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</si>
  <si>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</si>
  <si>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</si>
  <si>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</si>
  <si>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</si>
  <si>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</si>
  <si>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</si>
  <si>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</si>
  <si>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</si>
  <si>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</si>
  <si>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</si>
  <si>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</si>
  <si>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</si>
  <si>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</si>
  <si>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</si>
  <si>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</si>
  <si>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</si>
  <si>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</si>
  <si>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</si>
  <si>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</si>
  <si>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</si>
  <si>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</si>
  <si>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</si>
  <si>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</si>
  <si>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</si>
  <si>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</si>
  <si>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</si>
  <si>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</si>
  <si>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</si>
  <si>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</si>
  <si>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</si>
  <si>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</si>
  <si>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</si>
  <si>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</si>
  <si>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</si>
  <si>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</si>
  <si>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</si>
  <si>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</si>
  <si>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</si>
  <si>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</si>
  <si>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</si>
  <si>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</si>
  <si>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</si>
  <si>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</si>
  <si>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</si>
  <si>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</si>
  <si>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</si>
  <si>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</si>
  <si>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</si>
  <si>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</si>
  <si>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</si>
  <si>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</si>
  <si>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</si>
  <si>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</si>
  <si>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</si>
  <si>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</si>
  <si>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</si>
  <si>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</si>
  <si>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</si>
  <si>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</si>
  <si>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</si>
  <si>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</si>
  <si>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</si>
  <si>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</si>
  <si>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</si>
  <si>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</si>
  <si>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</si>
  <si>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</si>
  <si>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</si>
  <si>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</si>
  <si>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</si>
  <si>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</si>
  <si>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</si>
  <si>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</si>
  <si>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</si>
  <si>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</si>
  <si>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</si>
  <si>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</si>
  <si>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</si>
  <si>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</si>
  <si>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</si>
  <si>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</si>
  <si>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</si>
  <si>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</si>
  <si>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</si>
  <si>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</si>
  <si>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</si>
  <si>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</si>
  <si>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</si>
  <si>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</si>
  <si>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</si>
  <si>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</si>
  <si>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</si>
  <si>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</si>
  <si>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</si>
  <si>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</si>
  <si>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</si>
  <si>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</si>
  <si>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</si>
  <si>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</si>
  <si>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</si>
  <si>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</si>
  <si>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</si>
  <si>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</si>
  <si>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</si>
  <si>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</si>
  <si>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</si>
  <si>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</si>
  <si>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</si>
  <si>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</si>
  <si>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</si>
  <si>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</si>
  <si>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</si>
  <si>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</si>
  <si>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</si>
  <si>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</si>
  <si>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</si>
  <si>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</si>
  <si>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</si>
  <si>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</si>
  <si>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</si>
  <si>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</si>
  <si>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</si>
  <si>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</si>
  <si>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</si>
  <si>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</si>
  <si>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</si>
  <si>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</si>
  <si>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</si>
  <si>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</si>
  <si>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</si>
  <si>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</si>
  <si>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</si>
  <si>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</si>
  <si>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</si>
  <si>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</si>
  <si>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</si>
  <si>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</si>
  <si>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</si>
  <si>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</si>
  <si>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</si>
  <si>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</si>
  <si>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</si>
  <si>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</si>
  <si>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</si>
  <si>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</si>
  <si>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</si>
  <si>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</si>
  <si>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</si>
  <si>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</si>
  <si>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</si>
  <si>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</si>
  <si>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</si>
  <si>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</si>
  <si>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</si>
  <si>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>Aguardando solicitar MC1</t>
  </si>
  <si>
    <t>TP pronto 09h08 / Previsão após i51 as 13h00</t>
  </si>
  <si>
    <t xml:space="preserve">Alterado programação para deslocamento de ZPN para ZEH / MC1 08h08 / Aguardando previsão de faixa / 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</si>
  <si>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</si>
  <si>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</si>
  <si>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</si>
  <si>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</si>
  <si>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</si>
  <si>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</si>
  <si>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</si>
  <si>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</si>
  <si>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ZIQ-ZRX</t>
  </si>
  <si>
    <t>ZIQZRX</t>
  </si>
  <si>
    <t>MC1 08h58 / Sem oportunidade de faixa</t>
  </si>
  <si>
    <t>ZTT</t>
  </si>
  <si>
    <t>ZRX-ZTT</t>
  </si>
  <si>
    <t>ZRXZTT</t>
  </si>
  <si>
    <t>TP pronto 09h08 / Sem oportundiade de faixa</t>
  </si>
  <si>
    <t>MC1 08h04  / Sem oportunidade de faixa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</si>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</sst>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BA299" activePane="bottomRight" state="frozen"/>
      <selection pane="bottomRight" activeCell="BK310" sqref="BK31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0" t="s">
        <v>969</v>
      </c>
      <c r="C1" s="241"/>
      <c r="D1" s="241"/>
      <c r="E1" s="231"/>
      <c r="F1" s="240" t="s">
        <v>970</v>
      </c>
      <c r="G1" s="241"/>
      <c r="H1" s="242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3"/>
      <c r="AH1" s="4"/>
      <c r="AI1" s="250" t="s">
        <v>971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4"/>
      <c r="BH1" s="255" t="s">
        <v>972</v>
      </c>
      <c r="BI1" s="256"/>
      <c r="BJ1" s="256"/>
      <c r="BK1" s="257"/>
      <c r="BL1" s="211" t="s">
        <v>973</v>
      </c>
      <c r="BM1" s="247" t="s">
        <v>974</v>
      </c>
      <c r="BN1" s="248"/>
      <c r="BO1" s="248"/>
      <c r="BP1" s="248"/>
      <c r="BQ1" s="248"/>
      <c r="BR1" s="248"/>
      <c r="BS1" s="249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0" t="s">
        <v>975</v>
      </c>
      <c r="AJ2" s="251"/>
      <c r="AK2" s="251"/>
      <c r="AL2" s="251"/>
      <c r="AM2" s="252"/>
      <c r="AN2" s="253"/>
      <c r="AO2" s="251"/>
      <c r="AP2" s="251"/>
      <c r="AQ2" s="254"/>
      <c r="AR2" s="5"/>
      <c r="AS2" s="250" t="s">
        <v>978</v>
      </c>
      <c r="AT2" s="251"/>
      <c r="AU2" s="251"/>
      <c r="AV2" s="251"/>
      <c r="AW2" s="251"/>
      <c r="AX2" s="251"/>
      <c r="AY2" s="254"/>
      <c r="AZ2" s="5"/>
      <c r="BA2" s="244" t="s">
        <v>979</v>
      </c>
      <c r="BB2" s="246"/>
      <c r="BC2" s="250" t="s">
        <v>976</v>
      </c>
      <c r="BD2" s="251"/>
      <c r="BE2" s="251"/>
      <c r="BF2" s="254"/>
      <c r="BG2" s="4"/>
      <c r="BH2" s="258"/>
      <c r="BI2" s="259"/>
      <c r="BJ2" s="259"/>
      <c r="BK2" s="260"/>
      <c r="BL2" s="4"/>
      <c r="BM2" s="261"/>
      <c r="BN2" s="262"/>
      <c r="BO2" s="262"/>
      <c r="BP2" s="262"/>
      <c r="BQ2" s="262"/>
      <c r="BR2" s="262"/>
      <c r="BS2" s="263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4" t="s">
        <v>980</v>
      </c>
      <c r="AJ3" s="246"/>
      <c r="AK3" s="244" t="s">
        <v>981</v>
      </c>
      <c r="AL3" s="245"/>
      <c r="AM3" s="266"/>
      <c r="AN3" s="267"/>
      <c r="AO3" s="245"/>
      <c r="AP3" s="245"/>
      <c r="AQ3" s="246"/>
      <c r="AR3" s="60"/>
      <c r="AS3" s="238" t="s">
        <v>987</v>
      </c>
      <c r="AT3" s="239"/>
      <c r="AU3" s="238" t="s">
        <v>988</v>
      </c>
      <c r="AV3" s="239"/>
      <c r="AW3" s="238" t="s">
        <v>989</v>
      </c>
      <c r="AX3" s="239"/>
      <c r="AY3" s="60" t="s">
        <v>990</v>
      </c>
      <c r="AZ3" s="60"/>
      <c r="BA3" s="264"/>
      <c r="BB3" s="265"/>
      <c r="BC3" s="244" t="s">
        <v>983</v>
      </c>
      <c r="BD3" s="245"/>
      <c r="BE3" s="245"/>
      <c r="BF3" s="246"/>
      <c r="BG3" s="59"/>
      <c r="BH3" s="258"/>
      <c r="BI3" s="259"/>
      <c r="BJ3" s="259"/>
      <c r="BK3" s="260"/>
      <c r="BL3" s="59"/>
      <c r="BM3" s="247" t="s">
        <v>991</v>
      </c>
      <c r="BN3" s="248"/>
      <c r="BO3" s="248"/>
      <c r="BP3" s="249"/>
      <c r="BQ3" s="247" t="s">
        <v>773</v>
      </c>
      <c r="BR3" s="248"/>
      <c r="BS3" s="249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1552</v>
      </c>
      <c r="BK299" s="17" t="s">
        <v>1552</v>
      </c>
      <c r="BL299" s="15"/>
      <c r="BM299" s="130"/>
      <c r="BN299" s="130"/>
      <c r="BO299" s="130"/>
      <c r="BP299" s="17"/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>
        <v>0.38750000000000001</v>
      </c>
      <c r="AT300" s="108"/>
      <c r="AU300" s="135"/>
      <c r="AV300" s="135"/>
      <c r="AW300" s="13"/>
      <c r="AX300" s="13"/>
      <c r="AY300" s="176" t="str">
        <f>IF(D300="","*",IFERROR(IF(ISODD(COUNT(AS300:AX300)),"ERRO",SUM((AT300-AS300),(AV300-AU300),(AX300-AW300))),"ERRO"))</f>
        <v>ERRO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 t="s">
        <v>1553</v>
      </c>
      <c r="BK300" s="17"/>
      <c r="BL300" s="15"/>
      <c r="BM300" s="130"/>
      <c r="BN300" s="130"/>
      <c r="BO300" s="130"/>
      <c r="BP300" s="17"/>
      <c r="BQ300" s="11" t="e">
        <f t="shared" si="16"/>
        <v>#VALUE!</v>
      </c>
      <c r="BR300" s="18" t="e">
        <f>IF(OR(B300="",F300=""),"*",AY300/P300)</f>
        <v>#VALUE!</v>
      </c>
      <c r="BS300" s="18">
        <f>IF(OR(B300="",F300=""),"*",BA300/Q300)</f>
        <v>0</v>
      </c>
      <c r="BT300" s="205" t="str">
        <f t="shared" ref="BT300:BT323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/>
      <c r="AT301" s="108"/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/>
      <c r="BI301" s="16"/>
      <c r="BJ301" s="16" t="s">
        <v>1554</v>
      </c>
      <c r="BK301" s="17"/>
      <c r="BL301" s="15"/>
      <c r="BM301" s="130"/>
      <c r="BN301" s="130"/>
      <c r="BO301" s="130"/>
      <c r="BP301" s="186"/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/>
      <c r="AT302" s="108"/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/>
      <c r="BI302" s="16"/>
      <c r="BJ302" s="16" t="s">
        <v>1555</v>
      </c>
      <c r="BK302" s="17"/>
      <c r="BL302" s="15"/>
      <c r="BM302" s="130"/>
      <c r="BN302" s="130"/>
      <c r="BO302" s="130"/>
      <c r="BP302" s="17"/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/>
      <c r="AS303" s="108"/>
      <c r="AT303" s="108"/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/>
      <c r="BI303" s="16"/>
      <c r="BJ303" s="16" t="s">
        <v>1386</v>
      </c>
      <c r="BK303" s="17"/>
      <c r="BL303" s="15"/>
      <c r="BM303" s="130"/>
      <c r="BN303" s="130"/>
      <c r="BO303" s="130"/>
      <c r="BP303" s="186"/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1556</v>
      </c>
      <c r="BK304" s="17" t="s">
        <v>1556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1556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1557</v>
      </c>
      <c r="N305" s="127" t="s">
        <v>1558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1559</v>
      </c>
      <c r="X305" s="104" t="s">
        <v>452</v>
      </c>
      <c r="Y305" s="129"/>
      <c r="Z305" s="104"/>
      <c r="AA305" s="183" t="s">
        <v>1560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1561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1562</v>
      </c>
      <c r="BK306" s="17" t="s">
        <v>1562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1562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1563</v>
      </c>
      <c r="BK307" s="17"/>
      <c r="BL307" s="15"/>
      <c r="BM307" s="130"/>
      <c r="BN307" s="130"/>
      <c r="BO307" s="130"/>
      <c r="BP307" s="186"/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1564</v>
      </c>
      <c r="N308" s="127" t="s">
        <v>1565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1566</v>
      </c>
      <c r="BK308" s="17"/>
      <c r="BL308" s="15"/>
      <c r="BM308" s="130"/>
      <c r="BN308" s="130"/>
      <c r="BO308" s="130"/>
      <c r="BP308" s="186"/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1567</v>
      </c>
      <c r="J309" s="127">
        <v>70</v>
      </c>
      <c r="K309" s="127">
        <v>131</v>
      </c>
      <c r="L309" s="105">
        <v>96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1570</v>
      </c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1571</v>
      </c>
      <c r="BK311" s="17" t="s">
        <v>1571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1571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V97</v>
      </c>
      <c r="B320" s="102"/>
      <c r="C320" s="134" t="str">
        <f>IF(BS_CONTROLE[[#This Row],[DATA]]="","",WEEKNUM(BS_CONTROLE[[#This Row],[DATA]]))</f>
        <v/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1564</v>
      </c>
      <c r="N320" s="127" t="s">
        <v>1565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1567</v>
      </c>
      <c r="J321" s="127">
        <v>70</v>
      </c>
      <c r="K321" s="127">
        <v>131</v>
      </c>
      <c r="L321" s="105">
        <v>96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1572</v>
      </c>
      <c r="W329" s="151" t="s">
        <v>1573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1574</v>
      </c>
      <c r="W330" s="151" t="s">
        <v>1573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1575</v>
      </c>
      <c r="J331" s="127">
        <v>70</v>
      </c>
      <c r="K331" s="127">
        <v>168</v>
      </c>
      <c r="L331" s="105" t="s">
        <v>1575</v>
      </c>
      <c r="M331" s="127" t="s">
        <v>1576</v>
      </c>
      <c r="N331" s="127" t="s">
        <v>1577</v>
      </c>
      <c r="O331" s="106" t="s">
        <v>1578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1579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1580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1581</v>
      </c>
      <c r="C4" s="159" t="s">
        <v>1582</v>
      </c>
      <c r="D4" s="159" t="s">
        <v>1583</v>
      </c>
      <c r="E4" s="159" t="s">
        <v>1584</v>
      </c>
      <c r="F4" s="159" t="s">
        <v>4</v>
      </c>
      <c r="G4" s="159" t="s">
        <v>1585</v>
      </c>
    </row>
    <row r="5" spans="2:7">
      <c r="B5" s="160" t="s">
        <v>1586</v>
      </c>
      <c r="C5" s="160">
        <v>257068</v>
      </c>
      <c r="D5" s="160" t="s">
        <v>1587</v>
      </c>
      <c r="E5" s="160" t="s">
        <v>1588</v>
      </c>
      <c r="F5" s="160" t="s">
        <v>1588</v>
      </c>
      <c r="G5" s="161">
        <v>46296</v>
      </c>
    </row>
    <row r="6" spans="2:7">
      <c r="B6" s="160" t="s">
        <v>1589</v>
      </c>
      <c r="C6" s="160" t="s">
        <v>624</v>
      </c>
      <c r="D6" s="160" t="s">
        <v>624</v>
      </c>
      <c r="E6" s="160" t="s">
        <v>624</v>
      </c>
      <c r="F6" s="160" t="s">
        <v>1590</v>
      </c>
      <c r="G6" s="161" t="s">
        <v>624</v>
      </c>
    </row>
    <row r="7" spans="2:7">
      <c r="B7" s="160" t="s">
        <v>1591</v>
      </c>
      <c r="C7" s="160">
        <v>257472</v>
      </c>
      <c r="D7" s="160" t="s">
        <v>1592</v>
      </c>
      <c r="E7" s="160" t="s">
        <v>1593</v>
      </c>
      <c r="F7" s="160" t="s">
        <v>1593</v>
      </c>
      <c r="G7" s="161">
        <v>45992</v>
      </c>
    </row>
    <row r="8" spans="2:7">
      <c r="B8" s="160" t="s">
        <v>1594</v>
      </c>
      <c r="C8" s="160">
        <v>260307</v>
      </c>
      <c r="D8" s="160" t="s">
        <v>1595</v>
      </c>
      <c r="E8" s="160" t="s">
        <v>1596</v>
      </c>
      <c r="F8" s="160" t="s">
        <v>1593</v>
      </c>
      <c r="G8" s="161">
        <v>46082</v>
      </c>
    </row>
    <row r="9" spans="2:7">
      <c r="B9" s="160" t="s">
        <v>1597</v>
      </c>
      <c r="C9" s="160">
        <v>333033</v>
      </c>
      <c r="D9" s="160" t="s">
        <v>1598</v>
      </c>
      <c r="E9" s="160" t="s">
        <v>1590</v>
      </c>
      <c r="F9" s="160" t="s">
        <v>1599</v>
      </c>
      <c r="G9" s="160" t="s">
        <v>624</v>
      </c>
    </row>
    <row r="10" spans="2:7">
      <c r="B10" s="160" t="s">
        <v>1600</v>
      </c>
      <c r="C10" s="160">
        <v>263576</v>
      </c>
      <c r="D10" s="160" t="s">
        <v>1601</v>
      </c>
      <c r="E10" s="160" t="s">
        <v>1590</v>
      </c>
      <c r="F10" s="160" t="s">
        <v>1590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1602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1603</v>
      </c>
      <c r="E3" s="193" t="s">
        <v>1604</v>
      </c>
      <c r="F3" s="193" t="s">
        <v>1605</v>
      </c>
      <c r="G3" s="193" t="s">
        <v>1606</v>
      </c>
      <c r="H3" s="193" t="s">
        <v>1607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1608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1609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1610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1609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J305" sqref="J30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1611</v>
      </c>
      <c r="V1" s="276"/>
      <c r="W1" s="276"/>
    </row>
    <row r="2" spans="1:23" ht="15" customHeight="1">
      <c r="A2" s="87" t="s">
        <v>1612</v>
      </c>
      <c r="B2" s="87" t="s">
        <v>1613</v>
      </c>
      <c r="C2" s="87" t="s">
        <v>442</v>
      </c>
      <c r="D2" s="88" t="s">
        <v>1012</v>
      </c>
      <c r="E2" s="88" t="s">
        <v>4</v>
      </c>
      <c r="F2" s="88" t="s">
        <v>1614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1615</v>
      </c>
      <c r="T2" s="91" t="s">
        <v>1015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150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150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150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1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>
        <f ca="1">_xlfn.XLOOKUP(G38&amp;$V$2,BS_CONTROLE[CHAVE],BS_CONTROLE[Quantidade_11],"-")</f>
        <v>0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150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80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1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150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150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150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150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150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80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150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80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150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150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1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1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1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150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1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150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500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150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1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2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150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500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2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2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150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80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500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1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50</v>
      </c>
      <c r="V256" s="136">
        <f ca="1">_xlfn.XLOOKUP(G256&amp;$V$2,BS_CONTROLE[CHAVE],BS_CONTROLE[Quantidade_11],"-")</f>
        <v>0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2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1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150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500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2</v>
      </c>
      <c r="V270" s="136">
        <f ca="1">_xlfn.XLOOKUP(G270&amp;$V$2,BS_CONTROLE[CHAVE],BS_CONTROLE[Quantidade_11],"-")</f>
        <v>1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1</v>
      </c>
      <c r="V271" s="136">
        <f ca="1">_xlfn.XLOOKUP(G271&amp;$V$2,BS_CONTROLE[CHAVE],BS_CONTROLE[Quantidade_11],"-")</f>
        <v>0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50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1</v>
      </c>
      <c r="V273" s="136">
        <f ca="1">_xlfn.XLOOKUP(G273&amp;$V$2,BS_CONTROLE[CHAVE],BS_CONTROLE[Quantidade_11],"-")</f>
        <v>0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2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150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80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500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2</v>
      </c>
      <c r="V288" s="136">
        <f ca="1">_xlfn.XLOOKUP(G288&amp;$V$2,BS_CONTROLE[CHAVE],BS_CONTROLE[Quantidade_11],"-")</f>
        <v>1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1</v>
      </c>
      <c r="V289" s="136">
        <f ca="1">_xlfn.XLOOKUP(G289&amp;$V$2,BS_CONTROLE[CHAVE],BS_CONTROLE[Quantidade_11],"-")</f>
        <v>0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50</v>
      </c>
      <c r="V290" s="136">
        <f ca="1">_xlfn.XLOOKUP(G290&amp;$V$2,BS_CONTROLE[CHAVE],BS_CONTROLE[Quantidade_11],"-")</f>
        <v>0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1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500</v>
      </c>
      <c r="W299" s="136">
        <f ca="1">_xlfn.XLOOKUP(G299&amp;$W$2,BS_CONTROLE[CHAVE],BS_CONTROLE[Quantidade_11],"-")</f>
        <v>0</v>
      </c>
    </row>
    <row r="300" spans="1:23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150</v>
      </c>
      <c r="W300" s="136">
        <f ca="1">_xlfn.XLOOKUP(G300&amp;$W$2,BS_CONTROLE[CHAVE],BS_CONTROLE[Quantidade_11],"-")</f>
        <v>0</v>
      </c>
    </row>
    <row r="301" spans="1:23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>
        <f ca="1">_xlfn.XLOOKUP(G302&amp;$U$2,BS_CONTROLE[CHAVE],BS_CONTROLE[Quantidade_11],"-")</f>
        <v>1</v>
      </c>
      <c r="V302" s="136">
        <f ca="1">_xlfn.XLOOKUP(G302&amp;$V$2,BS_CONTROLE[CHAVE],BS_CONTROLE[Quantidade_11],"-")</f>
        <v>0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50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50</v>
      </c>
      <c r="V306" s="136">
        <f ca="1">_xlfn.XLOOKUP(G306&amp;$V$2,BS_CONTROLE[CHAVE],BS_CONTROLE[Quantidade_11],"-")</f>
        <v>0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2</v>
      </c>
    </row>
    <row r="308" spans="1:23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500</v>
      </c>
      <c r="W313" s="136">
        <f ca="1">_xlfn.XLOOKUP(G313&amp;$W$2,BS_CONTROLE[CHAVE],BS_CONTROLE[Quantidade_11],"-")</f>
        <v>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150</v>
      </c>
      <c r="W314" s="136">
        <f ca="1">_xlfn.XLOOKUP(G314&amp;$W$2,BS_CONTROLE[CHAVE],BS_CONTROLE[Quantidade_11],"-")</f>
        <v>0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 t="str">
        <f>IF(SP_NORTE!B320="","*",SP_NORTE!B320)</f>
        <v>*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50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50</v>
      </c>
      <c r="V318" s="136">
        <f ca="1">_xlfn.XLOOKUP(G318&amp;$V$2,BS_CONTROLE[CHAVE],BS_CONTROLE[Quantidade_11],"-")</f>
        <v>0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500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150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>
        <f ca="1">_xlfn.XLOOKUP(G327&amp;$U$2,BS_CONTROLE[CHAVE],BS_CONTROLE[Quantidade_11],"-")</f>
        <v>2</v>
      </c>
      <c r="V327" s="136">
        <f ca="1">_xlfn.XLOOKUP(G327&amp;$V$2,BS_CONTROLE[CHAVE],BS_CONTROLE[Quantidade_11],"-")</f>
        <v>1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2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1" dateTimeGrouping="day"/>
        <dateGroupItem year="2026" month="2" day="22" dateTimeGrouping="day"/>
      </filters>
    </filterColumn>
    <filterColumn colId="6">
      <filters>
        <filter val="V19"/>
        <filter val="V40"/>
        <filter val="V83"/>
        <filter val="V87"/>
        <filter val="V88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1616</v>
      </c>
      <c r="C2" s="121" t="s">
        <v>997</v>
      </c>
      <c r="D2" s="76" t="s">
        <v>999</v>
      </c>
      <c r="E2" s="76" t="s">
        <v>1617</v>
      </c>
      <c r="F2" s="99" t="s">
        <v>1618</v>
      </c>
      <c r="G2" s="76" t="s">
        <v>1619</v>
      </c>
      <c r="H2" s="76" t="s">
        <v>1620</v>
      </c>
      <c r="I2" s="76" t="s">
        <v>1621</v>
      </c>
      <c r="J2" s="76" t="s">
        <v>1622</v>
      </c>
      <c r="K2" s="78" t="s">
        <v>1623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 t="str">
        <f>IF(SP_NORTE!B320="","*",SP_NORTE!B320)</f>
        <v>*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1624</v>
      </c>
      <c r="D5" s="278"/>
      <c r="E5" s="278"/>
      <c r="F5" s="278"/>
      <c r="G5" s="278"/>
      <c r="H5" s="278"/>
      <c r="I5" s="278"/>
      <c r="J5" s="279"/>
      <c r="K5" s="280" t="s">
        <v>1625</v>
      </c>
      <c r="L5" s="281"/>
      <c r="M5" s="281"/>
      <c r="N5" s="281"/>
      <c r="O5" s="282" t="s">
        <v>1626</v>
      </c>
      <c r="P5" s="283"/>
    </row>
    <row r="6" spans="1:16" s="74" customFormat="1" ht="15" customHeight="1">
      <c r="A6" s="66" t="s">
        <v>1614</v>
      </c>
      <c r="B6" s="75" t="s">
        <v>1613</v>
      </c>
      <c r="C6" s="76" t="s">
        <v>1012</v>
      </c>
      <c r="D6" s="77" t="s">
        <v>1013</v>
      </c>
      <c r="E6" s="76" t="s">
        <v>1627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1628</v>
      </c>
      <c r="M6" s="80" t="s">
        <v>642</v>
      </c>
      <c r="N6" s="81" t="s">
        <v>1007</v>
      </c>
      <c r="O6" s="156" t="s">
        <v>1050</v>
      </c>
      <c r="P6" s="132" t="s">
        <v>1629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 t="str">
        <f>IF(SP_NORTE!BH302="","*",SP_NORTE!BH302)</f>
        <v>*</v>
      </c>
      <c r="P237" s="147" t="str">
        <f>IF($A$2=1,IF(SP_NORTE!BJ302="","*",SP_NORTE!BJ302),IF(SP_NORTE!BK302="","*",SP_NORTE!BK302))</f>
        <v>*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 t="str">
        <f>IF(SP_NORTE!B320="","*",SP_NORTE!B320)</f>
        <v>*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1630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2026-02-21T12:40:33Z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