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26" documentId="8_{B6337239-1A00-434D-AAD0-422EA1FEB5AE}" xr6:coauthVersionLast="47" xr6:coauthVersionMax="47" xr10:uidLastSave="{AA9A7345-6A0D-4FFF-B5E1-8EDA09097B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<sst xmlns="http://schemas.openxmlformats.org/spreadsheetml/2006/main" count="7755" uniqueCount="1920">
  <si>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</si>
  <si>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</si>
  <si>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</si>
  <si>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</si>
  <si>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</si>
  <si>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</si>
  <si>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</si>
  <si>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</si>
  <si>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</si>
  <si>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</si>
  <si>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</si>
  <si>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</si>
  <si>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</si>
  <si>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</si>
  <si>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</si>
  <si>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</si>
  <si>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</si>
  <si>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</si>
  <si>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</si>
  <si>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</si>
  <si>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</si>
  <si>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</si>
  <si>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</si>
  <si>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</si>
  <si>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</si>
  <si>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</si>
  <si>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</si>
  <si>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</si>
  <si>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</si>
  <si>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</si>
  <si>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</si>
  <si>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</si>
  <si>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</si>
  <si>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</si>
  <si>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</si>
  <si>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</si>
  <si>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</si>
  <si>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</si>
  <si>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</si>
  <si>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</si>
  <si>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</si>
  <si>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</si>
  <si>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</si>
  <si>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</si>
  <si>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</si>
  <si>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</si>
  <si>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</si>
  <si>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</si>
  <si>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</si>
  <si>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</si>
  <si>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</si>
  <si>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</si>
  <si>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</si>
  <si>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</si>
  <si>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</si>
  <si>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</si>
  <si>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</si>
  <si>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</si>
  <si>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</si>
  <si>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</si>
  <si>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</si>
  <si>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</si>
  <si>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</si>
  <si>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</si>
  <si>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</si>
  <si>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</si>
  <si>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</si>
  <si>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</si>
  <si>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</si>
  <si>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</si>
  <si>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</si>
  <si>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</si>
  <si>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</si>
  <si>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</si>
  <si>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</si>
  <si>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</si>
  <si>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</si>
  <si>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</si>
  <si>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</si>
  <si>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</si>
  <si>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</si>
  <si>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</si>
  <si>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</si>
  <si>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</si>
  <si>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</si>
  <si>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</si>
  <si>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</si>
  <si>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</si>
  <si>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</si>
  <si>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</si>
  <si>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</si>
  <si>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</si>
  <si>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</si>
  <si>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</si>
  <si>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</si>
  <si>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</si>
  <si>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</si>
  <si>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</si>
  <si>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</si>
  <si>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</si>
  <si>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</si>
  <si>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</si>
  <si>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</si>
  <si>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</si>
  <si>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</si>
  <si>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</si>
  <si>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</si>
  <si>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</si>
  <si>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</si>
  <si>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</si>
  <si>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</si>
  <si>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</si>
  <si>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</si>
  <si>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</si>
  <si>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</si>
  <si>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</si>
  <si>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</si>
  <si>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</si>
  <si>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</si>
  <si>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</si>
  <si>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</si>
  <si>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</si>
  <si>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</si>
  <si>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</si>
  <si>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</si>
  <si>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</si>
  <si>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</si>
  <si>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</si>
  <si>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</si>
  <si>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</si>
  <si>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</si>
  <si>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</si>
  <si>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</si>
  <si>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</si>
  <si>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</si>
  <si>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</si>
  <si>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</si>
  <si>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</si>
  <si>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</si>
  <si>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</si>
  <si>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</si>
  <si>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</si>
  <si>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</si>
  <si>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</si>
  <si>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</si>
  <si>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</si>
  <si>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</si>
  <si>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</si>
  <si>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</si>
  <si>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</si>
  <si>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</si>
  <si>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</si>
  <si>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</si>
  <si>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</si>
  <si>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</si>
  <si>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</si>
  <si>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</si>
  <si>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</si>
  <si>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</si>
  <si>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</si>
  <si>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</si>
  <si>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</si>
  <si>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</si>
  <si>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</si>
  <si>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</si>
  <si>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</si>
  <si>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</si>
  <si>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</si>
  <si>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</si>
  <si>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</si>
  <si>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</si>
  <si>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</si>
  <si>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</si>
  <si>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</si>
  <si>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</si>
  <si>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</si>
  <si>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</si>
  <si>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</si>
  <si>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</si>
  <si>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</si>
  <si>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</si>
  <si>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</si>
  <si>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</si>
  <si>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</si>
  <si>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</si>
  <si>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</si>
  <si>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</si>
  <si>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</si>
  <si>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</si>
  <si>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</si>
  <si>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</si>
  <si>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</si>
  <si>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</si>
  <si>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</si>
  <si>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</si>
  <si>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</si>
  <si>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</si>
  <si>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</si>
  <si>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</si>
  <si>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</si>
  <si>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</si>
  <si>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</si>
  <si>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</si>
  <si>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</si>
  <si>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</si>
  <si>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</si>
  <si>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</si>
  <si>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</si>
  <si>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</si>
  <si>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</si>
  <si>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</si>
  <si>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</si>
  <si>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</si>
  <si>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</si>
  <si>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</si>
  <si>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</si>
  <si>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</si>
  <si>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</si>
  <si>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</si>
  <si>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</si>
  <si>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</si>
  <si>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</si>
  <si>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</si>
  <si>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</si>
  <si>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</si>
  <si>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</si>
  <si>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</si>
  <si>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</si>
  <si>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</si>
  <si>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</si>
  <si>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</si>
  <si>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</si>
  <si>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</si>
  <si>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</si>
  <si>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</si>
  <si>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</si>
  <si>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</si>
  <si>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</si>
  <si>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</si>
  <si>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</si>
  <si>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</si>
  <si>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</si>
  <si>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</si>
  <si>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</si>
  <si>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</si>
  <si>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</si>
  <si>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</si>
  <si>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</si>
  <si>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</si>
  <si>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</si>
  <si>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</si>
  <si>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</si>
  <si>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</si>
  <si>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</si>
  <si>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</si>
  <si>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</si>
  <si>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</si>
  <si>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</si>
  <si>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</si>
  <si>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</si>
  <si>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</si>
  <si>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</si>
  <si>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</si>
  <si>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</si>
  <si>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</si>
  <si>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</si>
  <si>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</si>
  <si>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</si>
  <si>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</si>
  <si>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</si>
  <si>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</si>
  <si>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</si>
  <si>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</si>
  <si>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</si>
  <si>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</si>
  <si>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</si>
  <si>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</si>
  <si>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</si>
  <si>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</si>
  <si>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</si>
  <si>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</si>
  <si>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</si>
  <si>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</si>
  <si>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</si>
  <si>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</si>
  <si>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</si>
  <si>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</si>
  <si>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</si>
  <si>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</si>
  <si>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</si>
  <si>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</si>
  <si>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</si>
  <si>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</si>
  <si>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</si>
  <si>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</si>
  <si>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</si>
  <si>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</si>
  <si>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</si>
  <si>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</si>
  <si>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</si>
  <si>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</si>
  <si>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</si>
  <si>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</si>
  <si>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</si>
  <si>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</si>
  <si>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</si>
  <si>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</si>
  <si>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</si>
  <si>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</si>
  <si>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</si>
  <si>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</si>
  <si>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</si>
  <si>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</si>
  <si>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</si>
  <si>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</si>
  <si>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</si>
  <si>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</si>
  <si>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</si>
  <si>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</si>
  <si>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</si>
  <si>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</si>
  <si>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</si>
  <si>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</si>
  <si>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</si>
  <si>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</si>
  <si>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</si>
  <si>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</si>
  <si>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</si>
  <si>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</si>
  <si>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</si>
  <si>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</si>
  <si>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</si>
  <si>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</si>
  <si>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</si>
  <si>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</si>
  <si>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</si>
  <si>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</si>
  <si>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</si>
  <si>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</si>
  <si>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</si>
  <si>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</si>
  <si>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</si>
  <si>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</si>
  <si>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</si>
  <si>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</si>
  <si>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</si>
  <si>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</si>
  <si>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</si>
  <si>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</si>
  <si>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</si>
  <si>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</si>
  <si>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</si>
  <si>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</si>
  <si>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</si>
  <si>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</si>
  <si>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</si>
  <si>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</si>
  <si>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</si>
  <si>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</si>
  <si>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</si>
  <si>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</si>
  <si>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</si>
  <si>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</si>
  <si>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</si>
  <si>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</si>
  <si>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</si>
  <si>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</si>
  <si>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</si>
  <si>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</si>
  <si>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</si>
  <si>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</si>
  <si>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</si>
  <si>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</si>
  <si>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</si>
  <si>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</si>
  <si>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</si>
  <si>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</si>
  <si>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</si>
  <si>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</si>
  <si>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</si>
  <si>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</si>
  <si>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</si>
  <si>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</si>
  <si>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</si>
  <si>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</si>
  <si>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</si>
  <si>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</si>
  <si>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</si>
  <si>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</si>
  <si>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</si>
  <si>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</si>
  <si>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</si>
  <si>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</si>
  <si>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</si>
  <si>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</si>
  <si>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</si>
  <si>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</si>
  <si>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</si>
  <si>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</si>
  <si>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</si>
  <si>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</si>
  <si>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</si>
  <si>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</si>
  <si>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</si>
  <si>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</si>
  <si>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</si>
  <si>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</si>
  <si>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</si>
  <si>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</si>
  <si>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</si>
  <si>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</si>
  <si>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</si>
  <si>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</si>
  <si>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</si>
  <si>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</si>
  <si>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</si>
  <si>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</si>
  <si>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</si>
  <si>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</si>
  <si>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</si>
  <si>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</si>
  <si>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</si>
  <si>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</si>
  <si>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</si>
  <si>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</si>
  <si>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</si>
  <si>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</si>
  <si>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</si>
  <si>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</si>
  <si>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</si>
  <si>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</si>
  <si>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</si>
  <si>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</si>
  <si>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</si>
  <si>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</si>
  <si>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</si>
  <si>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</si>
  <si>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</si>
  <si>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</si>
  <si>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</si>
  <si>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</si>
  <si>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</si>
  <si>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</si>
  <si>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</si>
  <si>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</si>
  <si>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</si>
  <si>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</si>
  <si>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</si>
  <si>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</si>
  <si>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</si>
  <si>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</si>
  <si>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</si>
  <si>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</si>
  <si>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</si>
  <si>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</si>
  <si>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</si>
  <si>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</si>
  <si>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</si>
  <si>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</si>
  <si>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</si>
  <si>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</si>
  <si>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</si>
  <si>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</si>
  <si>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</si>
  <si>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</si>
  <si>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</si>
  <si>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</si>
  <si>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</si>
  <si>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</si>
  <si>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</si>
  <si>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</si>
  <si>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</si>
  <si>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</si>
  <si>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</si>
  <si>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</si>
  <si>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</si>
  <si>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</si>
  <si>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</si>
  <si>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</si>
  <si>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</si>
  <si>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</si>
  <si>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</si>
  <si>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</si>
  <si>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</si>
  <si>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</si>
  <si>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</si>
  <si>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</si>
  <si>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</si>
  <si>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</si>
  <si>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</si>
  <si>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</si>
  <si>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</si>
  <si>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</si>
  <si>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</si>
  <si>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</si>
  <si>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</si>
  <si>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</si>
  <si>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</si>
  <si>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</si>
  <si>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</si>
  <si>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</si>
  <si>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</si>
  <si>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</si>
  <si>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</si>
  <si>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</si>
  <si>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</si>
  <si>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</si>
  <si>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</si>
  <si>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</si>
  <si>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</si>
  <si>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</si>
  <si>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</si>
  <si>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</si>
  <si>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</si>
  <si>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</si>
  <si>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</si>
  <si>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</si>
  <si>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</si>
  <si>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</si>
  <si>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</si>
  <si>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</si>
  <si>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</si>
  <si>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</si>
  <si>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</si>
  <si>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</si>
  <si>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</si>
  <si>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</si>
  <si>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</si>
  <si>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</si>
  <si>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</si>
  <si>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</si>
  <si>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</si>
  <si>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</si>
  <si>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</si>
  <si>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</si>
  <si>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</si>
  <si>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</si>
  <si>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</si>
  <si>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</si>
  <si>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</si>
  <si>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</si>
  <si>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</si>
  <si>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</si>
  <si>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</si>
  <si>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</si>
  <si>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</si>
  <si>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</si>
  <si>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</si>
  <si>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</si>
  <si>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</si>
  <si>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</si>
  <si>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</si>
  <si>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</si>
  <si>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</si>
  <si>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</si>
  <si>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</si>
  <si>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</si>
  <si>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</si>
  <si>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</si>
  <si>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</si>
  <si>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</si>
  <si>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</si>
  <si>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</si>
  <si>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</si>
  <si>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</si>
  <si>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</si>
  <si>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</si>
  <si>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</si>
  <si>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</si>
  <si>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</si>
  <si>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</si>
  <si>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</si>
  <si>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</si>
  <si>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</si>
  <si>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</si>
  <si>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</si>
  <si>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</si>
  <si>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</si>
  <si>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</si>
  <si>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</si>
  <si>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</si>
  <si>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</si>
  <si>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</si>
  <si>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</si>
  <si>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</si>
  <si>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</si>
  <si>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</si>
  <si>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</si>
  <si>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</si>
  <si>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</si>
  <si>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</si>
  <si>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</si>
  <si>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</si>
  <si>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</si>
  <si>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</si>
  <si>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</si>
  <si>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</si>
  <si>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</si>
  <si>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</si>
  <si>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</si>
  <si>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</si>
  <si>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</si>
  <si>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</si>
  <si>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</si>
  <si>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</si>
  <si>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</si>
  <si>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</si>
  <si>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</si>
  <si>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</si>
  <si>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</si>
  <si>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</si>
  <si>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</si>
  <si>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</si>
  <si>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</si>
  <si>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</si>
  <si>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</si>
  <si>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</si>
  <si>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</si>
  <si>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</si>
  <si>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</si>
  <si>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</si>
  <si>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</si>
  <si>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</si>
  <si>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</si>
  <si>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</si>
  <si>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</si>
  <si>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</si>
  <si>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</si>
  <si>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</si>
  <si>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</si>
  <si>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</si>
  <si>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</si>
  <si>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</si>
  <si>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</si>
  <si>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</si>
  <si>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</si>
  <si>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</si>
  <si>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</si>
  <si>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</si>
  <si>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</si>
  <si>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</si>
  <si>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</si>
  <si>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</si>
  <si>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</si>
  <si>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</si>
  <si>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</si>
  <si>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</si>
  <si>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</si>
  <si>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</si>
  <si>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</si>
  <si>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</si>
  <si>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</si>
  <si>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</si>
  <si>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</si>
  <si>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</si>
  <si>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</si>
  <si>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</si>
  <si>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</si>
  <si>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</si>
  <si>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</si>
  <si>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</si>
  <si>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</si>
  <si>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</si>
  <si>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</si>
  <si>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</si>
  <si>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</si>
  <si>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</si>
  <si>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</si>
  <si>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</si>
  <si>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</si>
  <si>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</si>
  <si>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</si>
  <si>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</si>
  <si>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</si>
  <si>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</si>
  <si>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</si>
  <si>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</si>
  <si>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</si>
  <si>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</si>
  <si>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</si>
  <si>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</si>
  <si>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</si>
  <si>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</si>
  <si>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</si>
  <si>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</si>
  <si>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</si>
  <si>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</si>
  <si>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</si>
  <si>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</si>
  <si>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</si>
  <si>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</si>
  <si>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</si>
  <si>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</si>
  <si>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</si>
  <si>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</si>
  <si>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</si>
  <si>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</si>
  <si>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</si>
  <si>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</si>
  <si>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</si>
  <si>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</si>
  <si>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</si>
  <si>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</si>
  <si>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</si>
  <si>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</si>
  <si>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</si>
  <si>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</si>
  <si>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</si>
  <si>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</si>
  <si>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</si>
  <si>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</si>
  <si>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</si>
  <si>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</si>
  <si>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</si>
  <si>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</si>
  <si>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</si>
  <si>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</si>
  <si>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</si>
  <si>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</si>
  <si>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</si>
  <si>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</si>
  <si>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</si>
  <si>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</si>
  <si>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</si>
  <si>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</si>
  <si>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</si>
  <si>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</si>
  <si>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</si>
  <si>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</si>
  <si>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</si>
  <si>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</si>
  <si>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</si>
  <si>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</si>
  <si>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</si>
  <si>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</si>
  <si>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</si>
  <si>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</si>
  <si>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</si>
  <si>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</si>
  <si>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</si>
  <si>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</si>
  <si>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</si>
  <si>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</si>
  <si>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</si>
  <si>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</si>
  <si>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</si>
  <si>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</si>
  <si>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</si>
  <si>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</si>
  <si>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</si>
  <si>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</si>
  <si>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</si>
  <si>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</si>
  <si>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</si>
  <si>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</si>
  <si>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</si>
  <si>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</si>
  <si>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</si>
  <si>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</si>
  <si>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</si>
  <si>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</si>
  <si>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</si>
  <si>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</si>
  <si>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</si>
  <si>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</si>
  <si>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</si>
  <si>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</si>
  <si>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</si>
  <si>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</si>
  <si>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</si>
  <si>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</si>
  <si>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</si>
  <si>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</si>
  <si>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</si>
  <si>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</si>
  <si>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</si>
  <si>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</si>
  <si>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</si>
  <si>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</si>
  <si>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</si>
  <si>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</si>
  <si>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</si>
  <si>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</si>
  <si>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</si>
  <si>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</si>
  <si>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</si>
  <si>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</si>
  <si>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</si>
  <si>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</si>
  <si>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</si>
  <si>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</si>
  <si>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</si>
  <si>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</si>
  <si>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</si>
  <si>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</si>
  <si>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</si>
  <si>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</si>
  <si>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</si>
  <si>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</si>
  <si>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</si>
  <si>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</si>
  <si>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</si>
  <si>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</si>
  <si>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</si>
  <si>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</si>
  <si>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</si>
  <si>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</si>
  <si>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</si>
  <si>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</si>
  <si>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</si>
  <si>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</si>
  <si>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</si>
  <si>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</si>
  <si>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</si>
  <si>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</si>
  <si>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</si>
  <si>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</si>
  <si>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</si>
  <si>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</si>
  <si>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</si>
  <si>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</si>
  <si>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</si>
  <si>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</si>
  <si>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</si>
  <si>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</si>
  <si>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</si>
  <si>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</si>
  <si>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</si>
  <si>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</si>
  <si>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</si>
  <si>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</si>
  <si>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</si>
  <si>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</si>
  <si>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</si>
  <si>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</si>
  <si>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</si>
  <si>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</si>
  <si>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</si>
  <si>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</si>
  <si>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</si>
  <si>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</si>
  <si>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</si>
  <si>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</si>
  <si>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</si>
  <si>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</si>
  <si>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</si>
  <si>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</si>
  <si>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</si>
  <si>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</si>
  <si>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</si>
  <si>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</si>
  <si>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</si>
  <si>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</si>
  <si>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</si>
  <si>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</si>
  <si>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</si>
  <si>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</si>
  <si>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</si>
  <si>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</si>
  <si>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</si>
  <si>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</si>
  <si>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</si>
  <si>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</si>
  <si>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</si>
  <si>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</si>
  <si>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</si>
  <si>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</si>
  <si>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</si>
  <si>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</si>
  <si>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</si>
  <si>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</si>
  <si>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</si>
  <si>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</si>
  <si>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</si>
  <si>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</si>
  <si>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</si>
  <si>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</si>
  <si>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</si>
  <si>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</si>
  <si>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</si>
  <si>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</si>
  <si>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</si>
  <si>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</si>
  <si>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</si>
  <si>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</si>
  <si>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</si>
  <si>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</si>
  <si>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</si>
  <si>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</si>
  <si>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</si>
  <si>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</si>
  <si>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</si>
  <si>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</si>
  <si>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</si>
  <si>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</si>
  <si>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</si>
  <si>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</si>
  <si>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</si>
  <si>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</si>
  <si>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</si>
  <si>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</si>
  <si>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</si>
  <si>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</si>
  <si>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</si>
  <si>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</si>
  <si>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</si>
  <si>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</si>
  <si>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</si>
  <si>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</si>
  <si>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</si>
  <si>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</si>
  <si>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</si>
  <si>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</si>
  <si>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</si>
  <si>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</si>
  <si>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</si>
  <si>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</si>
  <si>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</si>
  <si>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</si>
  <si>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</si>
  <si>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</si>
  <si>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</si>
  <si>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</si>
  <si>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</si>
  <si>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</si>
  <si>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</si>
  <si>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</si>
  <si>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</si>
  <si>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</si>
  <si>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</si>
  <si>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</si>
  <si>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</si>
  <si>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</si>
  <si>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</si>
  <si>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</si>
  <si>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</si>
  <si>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</si>
  <si>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</si>
  <si>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</si>
  <si>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</si>
  <si>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</si>
  <si>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</si>
  <si>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</si>
  <si>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</si>
  <si>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</si>
  <si>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</si>
  <si>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</si>
  <si>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</si>
  <si>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</si>
  <si>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</si>
  <si>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</si>
  <si>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</si>
  <si>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</si>
  <si>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</si>
  <si>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</si>
  <si>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</si>
  <si>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</si>
  <si>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</si>
  <si>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</si>
  <si>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</si>
  <si>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</si>
  <si>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</si>
  <si>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</si>
  <si>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</si>
  <si>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</si>
  <si>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</si>
  <si>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</si>
  <si>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</si>
  <si>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</si>
  <si>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</si>
  <si>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</si>
  <si>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</si>
  <si>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</si>
  <si>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</si>
  <si>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</si>
  <si>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</si>
  <si>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</si>
  <si>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</si>
  <si>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</si>
  <si>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</si>
  <si>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</si>
  <si>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</si>
  <si>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</si>
  <si>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</si>
  <si>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</si>
  <si>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</si>
  <si>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</si>
  <si>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</si>
  <si>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</si>
  <si>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</si>
  <si>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</si>
  <si>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</si>
  <si>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</si>
  <si>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</si>
  <si>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</si>
  <si>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</si>
  <si>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</si>
  <si>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</si>
  <si>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</si>
  <si>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</si>
  <si>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</si>
  <si>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</si>
  <si>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</si>
  <si>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</si>
  <si>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</si>
  <si>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</si>
  <si>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</si>
  <si>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</si>
  <si>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</si>
  <si>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</si>
  <si>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</si>
  <si>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</si>
  <si>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</si>
  <si>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</si>
  <si>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</si>
  <si>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</si>
  <si>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</si>
  <si>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</si>
  <si>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</si>
  <si>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</si>
  <si>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</si>
  <si>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</si>
  <si>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</si>
  <si>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</si>
  <si>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</si>
  <si>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</si>
  <si>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</si>
  <si>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</si>
  <si>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</si>
  <si>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</si>
  <si>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</si>
  <si>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</si>
  <si>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</si>
  <si>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</si>
  <si>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</si>
  <si>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</si>
  <si>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</si>
  <si>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</si>
  <si>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</si>
  <si>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</si>
  <si>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</si>
  <si>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</si>
  <si>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</si>
  <si>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</si>
  <si>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</si>
  <si>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</si>
  <si>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</si>
  <si>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</si>
  <si>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</si>
  <si>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</si>
  <si>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</si>
  <si>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</si>
  <si>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</si>
  <si>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</si>
  <si>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</si>
  <si>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</si>
  <si>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</si>
  <si>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</si>
  <si>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</si>
  <si>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</si>
  <si>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</si>
  <si>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</si>
  <si>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</si>
  <si>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</si>
  <si>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</si>
  <si>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</si>
  <si>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</si>
  <si>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</si>
  <si>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</si>
  <si>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</si>
  <si>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</si>
  <si>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</si>
  <si>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</si>
  <si>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</si>
  <si>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</si>
  <si>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</si>
  <si>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</si>
  <si>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</si>
  <si>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</si>
  <si>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</si>
  <si>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</si>
  <si>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</si>
  <si>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</si>
  <si>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</si>
  <si>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</si>
  <si>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</si>
  <si>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</si>
  <si>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</si>
  <si>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</si>
  <si>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</si>
  <si>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</si>
  <si>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</si>
  <si>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</si>
  <si>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</si>
  <si>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</si>
  <si>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</si>
  <si>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</si>
  <si>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</si>
  <si>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</si>
  <si>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</si>
  <si>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</si>
  <si>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</si>
  <si>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</si>
  <si>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</si>
  <si>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</si>
  <si>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</si>
  <si>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</si>
  <si>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</si>
  <si>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</si>
  <si>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</si>
  <si>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</si>
  <si>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</si>
  <si>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</si>
  <si>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</si>
  <si>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</si>
  <si>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</si>
  <si>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</si>
  <si>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</si>
  <si>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</si>
  <si>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</si>
  <si>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</si>
  <si>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</si>
  <si>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</si>
  <si>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</si>
  <si>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</si>
  <si>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</si>
  <si>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</si>
  <si>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</si>
  <si>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</si>
  <si>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</si>
  <si>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</si>
  <si>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</si>
  <si>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</si>
  <si>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</si>
  <si>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</si>
  <si>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</si>
  <si>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</si>
  <si>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</si>
  <si>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</si>
  <si>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</si>
  <si>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</si>
  <si>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</si>
  <si>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</si>
  <si>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</si>
  <si>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</si>
  <si>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</si>
  <si>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</si>
  <si>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</si>
  <si>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</si>
  <si>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</si>
  <si>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</si>
  <si>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</si>
  <si>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</si>
  <si>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</si>
  <si>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</si>
  <si>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</si>
  <si>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</si>
  <si>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</si>
  <si>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</si>
  <si>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</si>
  <si>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</si>
  <si>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</si>
  <si>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</si>
  <si>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</si>
  <si>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</si>
  <si>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</si>
  <si>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</si>
  <si>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</si>
  <si>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</si>
  <si>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</si>
  <si>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</si>
  <si>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</si>
  <si>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</si>
  <si>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</si>
  <si>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</si>
  <si>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</si>
  <si>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</si>
  <si>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</si>
  <si>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</si>
  <si>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</si>
  <si>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</si>
  <si>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</si>
  <si>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</si>
  <si>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</si>
  <si>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</si>
  <si>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</si>
  <si>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</si>
  <si>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</si>
  <si>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</si>
  <si>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</si>
  <si>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</si>
  <si>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</si>
  <si>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</si>
  <si>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</si>
  <si>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</si>
  <si>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</si>
  <si>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</si>
  <si>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</si>
  <si>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</si>
  <si>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</si>
  <si>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</si>
  <si>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</si>
  <si>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</si>
  <si>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</si>
  <si>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</si>
  <si>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</si>
  <si>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</si>
  <si>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</si>
  <si>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</si>
  <si>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</si>
  <si>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</si>
  <si>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</si>
  <si>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</si>
  <si>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</si>
  <si>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</si>
  <si>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</si>
  <si>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</si>
  <si>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</si>
  <si>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</si>
  <si>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</si>
  <si>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</si>
  <si>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</si>
  <si>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</si>
  <si>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</si>
  <si>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</si>
  <si>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</si>
  <si>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</si>
  <si>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</si>
  <si>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</si>
  <si>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</si>
  <si>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</si>
  <si>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</si>
  <si>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</si>
  <si>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</si>
  <si>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</si>
  <si>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</si>
  <si>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</si>
  <si>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</si>
  <si>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</si>
  <si>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</si>
  <si>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</si>
  <si>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</si>
  <si>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</si>
  <si>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</si>
  <si>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</si>
  <si>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</si>
  <si>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</si>
  <si>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</si>
  <si>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</si>
  <si>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</si>
  <si>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</si>
  <si>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</si>
  <si>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</si>
  <si>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</si>
  <si>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</si>
  <si>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</si>
  <si>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</si>
  <si>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</si>
  <si>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</si>
  <si>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</si>
  <si>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</si>
  <si>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</si>
  <si>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</si>
  <si>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</si>
  <si>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</si>
  <si>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</si>
  <si>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</si>
  <si>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</si>
  <si>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</si>
  <si>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</si>
  <si>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</si>
  <si>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</si>
  <si>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</si>
  <si>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</si>
  <si>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</si>
  <si>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</si>
  <si>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</si>
  <si>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</si>
  <si>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</si>
  <si>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</si>
  <si>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</si>
  <si>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</si>
  <si>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</si>
  <si>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</si>
  <si>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</si>
  <si>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</si>
  <si>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</si>
  <si>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</si>
  <si>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</si>
  <si>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</si>
  <si>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</si>
  <si>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</si>
  <si>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</si>
  <si>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</si>
  <si>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</si>
  <si>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</si>
  <si>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</si>
  <si>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</si>
  <si>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</si>
  <si>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</si>
  <si>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</si>
  <si>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</si>
  <si>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</si>
  <si>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</si>
  <si>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</si>
  <si>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</si>
  <si>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</si>
  <si>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</si>
  <si>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</si>
  <si>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</si>
  <si>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</si>
  <si>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</si>
  <si>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</si>
  <si>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</si>
  <si>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</si>
  <si>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</si>
  <si>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</si>
  <si>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</si>
  <si>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</si>
  <si>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</si>
  <si>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</si>
  <si>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</si>
  <si>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</si>
  <si>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</si>
  <si>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</si>
  <si>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</si>
  <si>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</si>
  <si>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</si>
  <si>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</si>
  <si>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</si>
  <si>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</si>
  <si>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</si>
  <si>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</si>
  <si>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</si>
  <si>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</si>
  <si>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</si>
  <si>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</si>
  <si>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</si>
  <si>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</si>
  <si>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</si>
  <si>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</si>
  <si>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</si>
  <si>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</si>
  <si>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</si>
  <si>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</si>
  <si>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</si>
  <si>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</si>
  <si>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</si>
  <si>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</si>
  <si>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</si>
  <si>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</si>
  <si>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</si>
  <si>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</si>
  <si>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</si>
  <si>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</si>
  <si>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</si>
  <si>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</si>
  <si>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</si>
  <si>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</si>
  <si>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</si>
  <si>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</si>
  <si>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</si>
  <si>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</si>
  <si>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</si>
  <si>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</si>
  <si>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</si>
  <si>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</si>
  <si>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</si>
  <si>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</si>
  <si>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</si>
  <si>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</si>
  <si>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</si>
  <si>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</si>
  <si>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</si>
  <si>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</si>
  <si>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</si>
  <si>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</si>
  <si>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</si>
  <si>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</si>
  <si>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</si>
  <si>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</si>
  <si>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</si>
  <si>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</si>
  <si>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</si>
  <si>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</si>
  <si>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</si>
  <si>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</si>
  <si>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</si>
  <si>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</si>
  <si>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</si>
  <si>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</si>
  <si>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</si>
  <si>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</si>
  <si>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</si>
  <si>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</si>
  <si>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</si>
  <si>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</si>
  <si>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</si>
  <si>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</si>
  <si>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</si>
  <si>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</si>
  <si>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</si>
  <si>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</si>
  <si>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</si>
  <si>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</si>
  <si>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</si>
  <si>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</si>
  <si>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</si>
  <si>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</si>
  <si>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</si>
  <si>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</si>
  <si>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</si>
  <si>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</si>
  <si>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</si>
  <si>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</si>
  <si>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</si>
  <si>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</si>
  <si>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</si>
  <si>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</si>
  <si>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</si>
  <si>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</si>
  <si>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</si>
  <si>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</si>
  <si>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</si>
  <si>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</si>
  <si>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</si>
  <si>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</si>
  <si>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</si>
  <si>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</si>
  <si>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</si>
  <si>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</si>
  <si>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</si>
  <si>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</si>
  <si>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</si>
  <si>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</si>
  <si>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</si>
  <si>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</si>
  <si>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</si>
  <si>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</si>
  <si>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</si>
  <si>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</si>
  <si>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</si>
  <si>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</si>
  <si>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</si>
  <si>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</si>
  <si>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</si>
  <si>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</si>
  <si>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</si>
  <si>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</si>
  <si>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</si>
  <si>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</si>
  <si>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</si>
  <si>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</si>
  <si>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</si>
  <si>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</si>
  <si>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</si>
  <si>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</si>
  <si>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</si>
  <si>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</si>
  <si>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</si>
  <si>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</si>
  <si>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</si>
  <si>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</si>
  <si>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</si>
  <si>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</si>
  <si>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</si>
  <si>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</si>
  <si>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</si>
  <si>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</si>
  <si>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</si>
  <si>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</si>
  <si>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</si>
  <si>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</si>
  <si>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</si>
  <si>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</si>
  <si>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</si>
  <si>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</si>
  <si>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</si>
  <si>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</si>
  <si>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</si>
  <si>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</si>
  <si>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</si>
  <si>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</si>
  <si>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</si>
  <si>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</si>
  <si>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</si>
  <si>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</si>
  <si>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</si>
  <si>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</si>
  <si>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</si>
  <si>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</si>
  <si>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</si>
  <si>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</si>
  <si>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</si>
  <si>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</si>
  <si>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</si>
  <si>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</si>
  <si>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</si>
  <si>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</si>
  <si>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</si>
  <si>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</si>
  <si>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</si>
  <si>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</si>
  <si>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</si>
  <si>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</si>
  <si>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</si>
  <si>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</si>
  <si>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</si>
  <si>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</si>
  <si>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</si>
  <si>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</si>
  <si>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</si>
  <si>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</si>
  <si>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</si>
  <si>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</si>
  <si>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</si>
  <si>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</si>
  <si>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</si>
  <si>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</si>
  <si>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</si>
  <si>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</si>
  <si>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</si>
  <si>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</si>
  <si>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</si>
  <si>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</si>
  <si>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</si>
  <si>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</si>
  <si>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</si>
  <si>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</si>
  <si>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</si>
  <si>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</si>
  <si>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</si>
  <si>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</si>
  <si>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</si>
  <si>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</si>
  <si>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</si>
  <si>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</si>
  <si>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</si>
  <si>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</si>
  <si>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</si>
  <si>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</si>
  <si>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</si>
  <si>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</si>
  <si>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</si>
  <si>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</si>
  <si>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</si>
  <si>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</si>
  <si>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</si>
  <si>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</si>
  <si>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</si>
  <si>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</si>
  <si>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</si>
  <si>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</si>
  <si>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</si>
  <si>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</si>
  <si>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</si>
  <si>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</si>
  <si>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</si>
  <si>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</si>
  <si>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</si>
  <si>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</si>
  <si>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</si>
  <si>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</si>
  <si>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</si>
  <si>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</si>
  <si>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</si>
  <si>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</si>
  <si>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</si>
  <si>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</si>
  <si>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</si>
  <si>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</si>
  <si>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</si>
  <si>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</si>
  <si>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</si>
  <si>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</si>
  <si>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</si>
  <si>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</si>
  <si>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</si>
  <si>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</si>
  <si>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</si>
  <si>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</si>
  <si>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</si>
  <si>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</si>
  <si>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</si>
  <si>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</si>
  <si>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</si>
  <si>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</si>
  <si>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</si>
  <si>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</si>
  <si>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</si>
  <si>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</si>
  <si>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</si>
  <si>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</si>
  <si>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</si>
  <si>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</si>
  <si>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</si>
  <si>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</si>
  <si>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</si>
  <si>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</si>
  <si>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</si>
  <si>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</si>
  <si>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</si>
  <si>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</si>
  <si>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</si>
  <si>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</si>
  <si>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</si>
  <si>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</si>
  <si>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</si>
  <si>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</si>
  <si>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</si>
  <si>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</si>
  <si>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</si>
  <si>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</si>
  <si>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</si>
  <si>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</si>
  <si>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</si>
  <si>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</si>
  <si>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</si>
  <si>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</si>
  <si>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</si>
  <si>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</si>
  <si>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</si>
  <si>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</si>
  <si>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</si>
  <si>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</si>
  <si>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</si>
  <si>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</si>
  <si>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</si>
  <si>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</si>
  <si>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</si>
  <si>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</si>
  <si>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</si>
  <si>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</si>
  <si>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</si>
  <si>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</si>
  <si>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</si>
  <si>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</si>
  <si>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</si>
  <si>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</si>
  <si>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</si>
  <si>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</si>
  <si>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</si>
  <si>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</si>
  <si>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</si>
  <si>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</si>
  <si>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</si>
  <si>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</si>
  <si>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</si>
  <si>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</si>
  <si>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</si>
  <si>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</si>
  <si>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</si>
  <si>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</si>
  <si>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</si>
  <si>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</si>
  <si>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</si>
  <si>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</si>
  <si>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</si>
  <si>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</si>
  <si>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</si>
  <si>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</si>
  <si>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</si>
  <si>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</si>
  <si>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</si>
  <si>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</si>
  <si>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</si>
  <si>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</si>
  <si>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</si>
  <si>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</si>
  <si>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</si>
  <si>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</si>
  <si>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</si>
  <si>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</si>
  <si>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</si>
  <si>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</si>
  <si>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</si>
  <si>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</si>
  <si>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</si>
  <si>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</si>
  <si>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</si>
  <si>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</si>
  <si>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</si>
  <si>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</si>
  <si>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</si>
  <si>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</si>
  <si>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</si>
  <si>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</si>
  <si>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</si>
  <si>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</si>
  <si>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</si>
  <si>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</si>
  <si>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</si>
  <si>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</si>
  <si>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</si>
  <si>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</si>
  <si>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</si>
  <si>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</si>
  <si>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</si>
  <si>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</si>
  <si>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</si>
  <si>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</si>
  <si>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</si>
  <si>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</si>
  <si>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</si>
  <si>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</si>
  <si>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</si>
  <si>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</si>
  <si>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</si>
  <si>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</si>
  <si>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</si>
  <si>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</si>
  <si>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</si>
  <si>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</si>
  <si>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</si>
  <si>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</si>
  <si>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</si>
  <si>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</si>
  <si>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</si>
  <si>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</si>
  <si>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</si>
  <si>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</si>
  <si>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</si>
  <si>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</si>
  <si>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</si>
  <si>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</si>
  <si>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</si>
  <si>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</si>
  <si>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</si>
  <si>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</si>
  <si>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</si>
  <si>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</si>
  <si>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</si>
  <si>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</si>
  <si>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</si>
  <si>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</si>
  <si>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</si>
  <si>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</si>
  <si>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</si>
  <si>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</si>
  <si>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</si>
  <si>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</si>
  <si>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</si>
  <si>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</si>
  <si>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</si>
  <si>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</si>
  <si>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</si>
  <si>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</si>
  <si>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</si>
  <si>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</si>
  <si>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</si>
  <si>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</si>
  <si>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</si>
  <si>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</si>
  <si>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</si>
  <si>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</si>
  <si>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</si>
  <si>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</si>
  <si>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</si>
  <si>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</si>
  <si>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</si>
  <si>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</si>
  <si>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</si>
  <si>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</si>
  <si>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</si>
  <si>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</si>
  <si>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</si>
  <si>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</si>
  <si>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</si>
  <si>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</si>
  <si>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</si>
  <si>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</si>
  <si>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</si>
  <si>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</si>
  <si>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</si>
  <si>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</si>
  <si>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</si>
  <si>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</si>
  <si>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</si>
  <si>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</si>
  <si>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</si>
  <si>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</si>
  <si>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</si>
  <si>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</si>
  <si>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</si>
  <si>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</si>
  <si>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</si>
  <si>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</si>
  <si>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</si>
  <si>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</si>
  <si>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</si>
  <si>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</si>
  <si>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</si>
  <si>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</si>
  <si>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</si>
  <si>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</si>
  <si>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</si>
  <si>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</si>
  <si>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</si>
  <si>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</si>
  <si>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</si>
  <si>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</si>
  <si>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</si>
  <si>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</si>
  <si>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</si>
  <si>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</si>
  <si>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</si>
  <si>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</si>
  <si>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</si>
  <si>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</si>
  <si>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</si>
  <si>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</si>
  <si>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</si>
  <si>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</si>
  <si>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</si>
  <si>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</si>
  <si>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</si>
  <si>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</si>
  <si>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</si>
  <si>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</si>
  <si>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</si>
  <si>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</si>
  <si>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</si>
  <si>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</si>
  <si>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</si>
  <si>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</si>
  <si>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</si>
  <si>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</si>
  <si>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</si>
  <si>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</si>
  <si>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</si>
  <si>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</si>
  <si>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</si>
  <si>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</si>
  <si>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</si>
  <si>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</si>
  <si>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</si>
  <si>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</si>
  <si>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</si>
  <si>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</si>
  <si>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</si>
  <si>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</si>
  <si>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</si>
  <si>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</si>
  <si>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</si>
  <si>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</si>
  <si>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</si>
  <si>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9323 / 9425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</si>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</sst>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M424" activePane="bottomRight" state="frozen"/>
      <selection pane="bottomRight" activeCell="AO502" sqref="AO498:BE5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7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/>
      <c r="BN424" s="14"/>
      <c r="BO424" s="159"/>
      <c r="BP424" s="17"/>
      <c r="BQ424" s="12" t="str">
        <f>IF(AND(BR424&lt;1,BS424&lt;1),"Produção e Intervalo",IF(BR424&lt;1,"Intervalo",IF(BS424&lt;1,"Produção","Aderente")))</f>
        <v>Produção</v>
      </c>
      <c r="BR424" s="18">
        <f>IF(OR(B424="",F424=""),"*",AY424/P424)</f>
        <v>1.0111111111111111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783</v>
      </c>
      <c r="G433" s="154" t="str">
        <f>IF(D433="","*",VLOOKUP(F433,BS_ATIVIDADE[#All],3,FALSE))</f>
        <v>OUTROS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CARGA</v>
      </c>
      <c r="AJ433" s="9" t="str">
        <f>IF(D433="","*",VLOOKUP(AI433,BS_ATIVIDADE[#Data],3,FALSE))</f>
        <v>OUTROS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1846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1847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1848</v>
      </c>
      <c r="W438" s="322" t="s">
        <v>1849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1850</v>
      </c>
      <c r="W439" s="322" t="s">
        <v>1851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1852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1853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1854</v>
      </c>
      <c r="N442" s="194" t="s">
        <v>1855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1856</v>
      </c>
      <c r="W442" s="322" t="s">
        <v>1857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1858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1859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1860</v>
      </c>
      <c r="J444" s="207">
        <v>72</v>
      </c>
      <c r="K444" s="207">
        <v>321</v>
      </c>
      <c r="L444" s="207" t="s">
        <v>609</v>
      </c>
      <c r="M444" s="194" t="s">
        <v>1861</v>
      </c>
      <c r="N444" s="194" t="s">
        <v>1862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1863</v>
      </c>
      <c r="W444" s="167" t="s">
        <v>1864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1865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 hidden="1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1866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1867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1868</v>
      </c>
      <c r="E3" s="306" t="s">
        <v>1869</v>
      </c>
      <c r="F3" s="306" t="s">
        <v>1870</v>
      </c>
      <c r="G3" s="306" t="s">
        <v>1871</v>
      </c>
      <c r="H3" s="306" t="s">
        <v>1872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1873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1874</v>
      </c>
      <c r="G10" s="307" t="s">
        <v>1875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1876</v>
      </c>
      <c r="G11" s="307" t="s">
        <v>1877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1878</v>
      </c>
      <c r="G12" s="307" t="s">
        <v>1877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1879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1880</v>
      </c>
      <c r="C4" s="311" t="s">
        <v>1881</v>
      </c>
      <c r="D4" s="311" t="s">
        <v>1882</v>
      </c>
      <c r="E4" s="311" t="s">
        <v>1883</v>
      </c>
      <c r="F4" s="311" t="s">
        <v>7</v>
      </c>
      <c r="G4" s="311" t="s">
        <v>1884</v>
      </c>
      <c r="H4" s="182"/>
    </row>
    <row r="5" spans="1:8">
      <c r="A5" s="182"/>
      <c r="B5" s="312" t="s">
        <v>1885</v>
      </c>
      <c r="C5" s="312">
        <v>309525</v>
      </c>
      <c r="D5" s="312" t="s">
        <v>1886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1887</v>
      </c>
      <c r="C6" s="312">
        <v>257410</v>
      </c>
      <c r="D6" s="312" t="s">
        <v>1888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1889</v>
      </c>
      <c r="C7" s="312">
        <v>256875</v>
      </c>
      <c r="D7" s="312" t="s">
        <v>1890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1891</v>
      </c>
      <c r="C8" s="312">
        <v>257278</v>
      </c>
      <c r="D8" s="312" t="s">
        <v>1892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1893</v>
      </c>
      <c r="C9" s="312">
        <v>261794</v>
      </c>
      <c r="D9" s="312" t="s">
        <v>1894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1895</v>
      </c>
      <c r="C10" s="312">
        <v>257033</v>
      </c>
      <c r="D10" s="312" t="s">
        <v>1896</v>
      </c>
      <c r="E10" s="312" t="s">
        <v>838</v>
      </c>
      <c r="F10" s="312" t="s">
        <v>194</v>
      </c>
      <c r="G10" s="312" t="s">
        <v>1897</v>
      </c>
      <c r="H10" s="182"/>
    </row>
    <row r="11" spans="1:8">
      <c r="A11" s="182"/>
      <c r="B11" s="312" t="s">
        <v>1898</v>
      </c>
      <c r="C11" s="312">
        <v>396578</v>
      </c>
      <c r="D11" s="312" t="s">
        <v>1899</v>
      </c>
      <c r="E11" s="312" t="s">
        <v>838</v>
      </c>
      <c r="F11" s="312" t="s">
        <v>194</v>
      </c>
      <c r="G11" s="312" t="s">
        <v>1897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1900</v>
      </c>
      <c r="W1" s="386"/>
      <c r="X1" s="386"/>
      <c r="Y1" s="103"/>
    </row>
    <row r="2" spans="1:25" s="100" customFormat="1" ht="11.25" customHeight="1">
      <c r="A2" s="104" t="s">
        <v>1901</v>
      </c>
      <c r="B2" s="104" t="s">
        <v>1902</v>
      </c>
      <c r="C2" s="104" t="s">
        <v>605</v>
      </c>
      <c r="D2" s="105" t="s">
        <v>1178</v>
      </c>
      <c r="E2" s="105" t="s">
        <v>1179</v>
      </c>
      <c r="F2" s="105" t="s">
        <v>1903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0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1905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1906</v>
      </c>
      <c r="C2" s="95" t="s">
        <v>1163</v>
      </c>
      <c r="D2" s="95" t="s">
        <v>1165</v>
      </c>
      <c r="E2" s="95" t="s">
        <v>1907</v>
      </c>
      <c r="F2" s="95" t="s">
        <v>1908</v>
      </c>
      <c r="G2" s="95" t="s">
        <v>1909</v>
      </c>
      <c r="H2" s="95" t="s">
        <v>1910</v>
      </c>
      <c r="I2" s="95" t="s">
        <v>1911</v>
      </c>
      <c r="J2" s="95" t="s">
        <v>1912</v>
      </c>
      <c r="K2" s="130" t="s">
        <v>1913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1914</v>
      </c>
      <c r="D5" s="388"/>
      <c r="E5" s="388"/>
      <c r="F5" s="388"/>
      <c r="G5" s="388"/>
      <c r="H5" s="388"/>
      <c r="I5" s="388"/>
      <c r="J5" s="389"/>
      <c r="K5" s="390" t="s">
        <v>1915</v>
      </c>
      <c r="L5" s="391"/>
      <c r="M5" s="391"/>
      <c r="N5" s="391"/>
      <c r="O5" s="392" t="s">
        <v>1916</v>
      </c>
      <c r="P5" s="393"/>
      <c r="Q5" s="394"/>
    </row>
    <row r="6" spans="1:17" s="93" customFormat="1" ht="15.75" customHeight="1">
      <c r="A6" s="87" t="s">
        <v>1903</v>
      </c>
      <c r="B6" s="94" t="s">
        <v>1902</v>
      </c>
      <c r="C6" s="95" t="s">
        <v>1178</v>
      </c>
      <c r="D6" s="96" t="s">
        <v>1179</v>
      </c>
      <c r="E6" s="95" t="s">
        <v>1917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1918</v>
      </c>
      <c r="M6" s="138" t="s">
        <v>628</v>
      </c>
      <c r="N6" s="139" t="s">
        <v>1173</v>
      </c>
      <c r="O6" s="236" t="s">
        <v>1216</v>
      </c>
      <c r="P6" s="152"/>
      <c r="Q6" s="183" t="s">
        <v>1919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1919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2026-01-27T03:38:17Z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