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78" documentId="8_{B6337239-1A00-434D-AAD0-422EA1FEB5AE}" xr6:coauthVersionLast="47" xr6:coauthVersionMax="47" xr10:uidLastSave="{616FA5A7-7F9B-4D3F-BBC5-7B5C3B55AF02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<sst xmlns="http://schemas.openxmlformats.org/spreadsheetml/2006/main" count="4870" uniqueCount="1443">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</sst>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66" activePane="topRight" state="frozen"/>
      <selection pane="topRight" activeCell="Q803" sqref="Q8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1392</v>
      </c>
      <c r="BK74" s="14" t="s">
        <v>1392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840</v>
      </c>
      <c r="E88" s="185">
        <v>82</v>
      </c>
      <c r="F88" s="134" t="s">
        <v>777</v>
      </c>
      <c r="G88" s="8" t="str">
        <f>IF(D88="","*",VLOOKUP(F88,BS_ATIVIDADE[#All],3,FALSE))</f>
        <v>PEDRA</v>
      </c>
      <c r="H88" s="135" t="s">
        <v>166</v>
      </c>
      <c r="I88" s="135" t="s">
        <v>166</v>
      </c>
      <c r="J88" s="151">
        <v>74</v>
      </c>
      <c r="K88" s="151">
        <v>463.22699999999998</v>
      </c>
      <c r="L88" s="71">
        <v>465.697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88" s="135">
        <v>0.41666666666666669</v>
      </c>
      <c r="P88" s="135">
        <v>8.3333333333333329E-2</v>
      </c>
      <c r="Q88" s="71">
        <v>16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TVL-TBR</v>
      </c>
      <c r="AN88" s="175" t="str">
        <f>IF(BS_CONTROLE[[#This Row],[SB]]=0, "-", BS_CONTROLE[[#This Row],[SB]])</f>
        <v>TVL464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463.22699999999998</v>
      </c>
      <c r="AQ88" s="177">
        <f>IF(BS_CONTROLE[[#This Row],[KM - Fim]]=0, "-", BS_CONTROLE[[#This Row],[KM - Fim]])</f>
        <v>465.697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1402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8" operator="equal">
      <formula>"ERRO"</formula>
    </cfRule>
  </conditionalFormatting>
  <conditionalFormatting sqref="X4 Y1:Z801">
    <cfRule type="cellIs" dxfId="120" priority="18487" operator="equal">
      <formula>"OPORTUNIDADE"</formula>
    </cfRule>
  </conditionalFormatting>
  <conditionalFormatting sqref="AZ6:AZ801">
    <cfRule type="expression" dxfId="119" priority="18482">
      <formula>$BU6=1</formula>
    </cfRule>
  </conditionalFormatting>
  <conditionalFormatting sqref="BQ6:BQ801">
    <cfRule type="cellIs" dxfId="118" priority="18493" operator="equal">
      <formula>"Produção e Intervalo"</formula>
    </cfRule>
    <cfRule type="cellIs" dxfId="117" priority="18494" operator="equal">
      <formula>"Aderente"</formula>
    </cfRule>
    <cfRule type="cellIs" dxfId="116" priority="18495" operator="equal">
      <formula>"Intervalo"</formula>
    </cfRule>
    <cfRule type="cellIs" dxfId="115" priority="18496" operator="equal">
      <formula>"Produção"</formula>
    </cfRule>
    <cfRule type="cellIs" dxfId="114" priority="18497" operator="equal">
      <formula>"ERRO"</formula>
    </cfRule>
  </conditionalFormatting>
  <conditionalFormatting sqref="BR6:BS801">
    <cfRule type="cellIs" dxfId="113" priority="18475" operator="equal">
      <formula>"*"</formula>
    </cfRule>
    <cfRule type="cellIs" dxfId="112" priority="18476" operator="greaterThanOrEqual">
      <formula>1</formula>
    </cfRule>
    <cfRule type="cellIs" dxfId="111" priority="18477" operator="lessThan">
      <formula>1</formula>
    </cfRule>
  </conditionalFormatting>
  <conditionalFormatting sqref="Y6:Z801">
    <cfRule type="cellIs" dxfId="110" priority="18423" operator="equal">
      <formula>"NÃO"</formula>
    </cfRule>
    <cfRule type="cellIs" dxfId="109" priority="18424" operator="equal">
      <formula>"SIM"</formula>
    </cfRule>
  </conditionalFormatting>
  <conditionalFormatting sqref="Y1047864:Y1048576">
    <cfRule type="cellIs" dxfId="108" priority="18304" operator="equal">
      <formula>"OPORTUNIDADE"</formula>
    </cfRule>
  </conditionalFormatting>
  <conditionalFormatting sqref="Y1047864:Y1048576">
    <cfRule type="cellIs" dxfId="107" priority="18302" operator="equal">
      <formula>"NÃO"</formula>
    </cfRule>
    <cfRule type="cellIs" dxfId="106" priority="18303" operator="equal">
      <formula>"SIM"</formula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:BK73 BK6 BK11:BK13 BK19:BK22 BK26 BK15:BK16 BK43 BK36:BK37 BK33:BK34 BK29:BK31 BK45 BK47 BK50:BK51 BK53:BK55 BK57:BK61 BK77:BK801 BK75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4">
      <iconSet showValue="0">
        <cfvo type="percent" val="0"/>
        <cfvo type="num" val="1"/>
        <cfvo type="num" val="1" gte="0"/>
      </iconSet>
    </cfRule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1403</v>
      </c>
      <c r="C3" s="220" t="s">
        <v>1404</v>
      </c>
      <c r="D3" s="220" t="s">
        <v>1405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1406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1407</v>
      </c>
      <c r="C4" s="191" t="s">
        <v>1408</v>
      </c>
      <c r="D4" s="191" t="s">
        <v>1409</v>
      </c>
      <c r="E4" s="191" t="s">
        <v>1410</v>
      </c>
      <c r="F4" s="191" t="s">
        <v>4</v>
      </c>
      <c r="G4" s="191" t="s">
        <v>1411</v>
      </c>
    </row>
    <row r="5" spans="2:7">
      <c r="B5" s="192" t="s">
        <v>1412</v>
      </c>
      <c r="C5" s="192">
        <v>309525</v>
      </c>
      <c r="D5" s="192" t="s">
        <v>1413</v>
      </c>
      <c r="E5" s="192" t="s">
        <v>840</v>
      </c>
      <c r="F5" s="192" t="s">
        <v>1414</v>
      </c>
      <c r="G5" s="193">
        <v>46296</v>
      </c>
    </row>
    <row r="6" spans="2:7">
      <c r="B6" s="192" t="s">
        <v>1415</v>
      </c>
      <c r="C6" s="192">
        <v>257410</v>
      </c>
      <c r="D6" s="192" t="s">
        <v>1416</v>
      </c>
      <c r="E6" s="192" t="s">
        <v>840</v>
      </c>
      <c r="F6" s="192" t="s">
        <v>1414</v>
      </c>
      <c r="G6" s="193"/>
    </row>
    <row r="7" spans="2:7">
      <c r="B7" s="192" t="s">
        <v>1269</v>
      </c>
      <c r="C7" s="192">
        <v>256875</v>
      </c>
      <c r="D7" s="192" t="s">
        <v>1417</v>
      </c>
      <c r="E7" s="192" t="s">
        <v>840</v>
      </c>
      <c r="F7" s="192" t="s">
        <v>1414</v>
      </c>
      <c r="G7" s="193">
        <v>46296</v>
      </c>
    </row>
    <row r="8" spans="2:7">
      <c r="B8" s="192" t="s">
        <v>1418</v>
      </c>
      <c r="C8" s="192">
        <v>257278</v>
      </c>
      <c r="D8" s="192" t="s">
        <v>1419</v>
      </c>
      <c r="E8" s="192" t="s">
        <v>831</v>
      </c>
      <c r="F8" s="192" t="s">
        <v>1420</v>
      </c>
      <c r="G8" s="193">
        <v>46235</v>
      </c>
    </row>
    <row r="9" spans="2:7">
      <c r="B9" s="192" t="s">
        <v>1421</v>
      </c>
      <c r="C9" s="192">
        <v>257033</v>
      </c>
      <c r="D9" s="192" t="s">
        <v>1422</v>
      </c>
      <c r="E9" s="192" t="s">
        <v>831</v>
      </c>
      <c r="F9" s="192" t="s">
        <v>21</v>
      </c>
      <c r="G9" s="192" t="s">
        <v>1423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1170</v>
      </c>
      <c r="D2" s="83" t="s">
        <v>1172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TVL-TBR</v>
      </c>
      <c r="G84" s="101" t="str">
        <f>IF(FN_MC!I88="","*",FN_MC!I88)</f>
        <v>TGR2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1432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598</v>
      </c>
      <c r="D2" s="92" t="s">
        <v>1185</v>
      </c>
      <c r="E2" s="92" t="s">
        <v>4</v>
      </c>
      <c r="F2" s="92" t="s">
        <v>1435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1436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TVL-TBR</v>
      </c>
      <c r="L88" s="196" t="str">
        <f>IF(FN_MC!N88="","*",FN_MC!N88)</f>
        <v>TVL464</v>
      </c>
      <c r="M88" s="97">
        <f>IF(FN_MC!J88="","*",FN_MC!J88)</f>
        <v>74</v>
      </c>
      <c r="N88" s="183">
        <f>IF(FN_MC!K88="","*",FN_MC!K88)</f>
        <v>463.22699999999998</v>
      </c>
      <c r="O88" s="183">
        <f>IF(FN_MC!L88="","*",FN_MC!L88)</f>
        <v>465.697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16 VAGÕES</v>
      </c>
      <c r="S88" s="96" t="str">
        <f>IF(FN_MC!V88="","*",FN_MC!V88)</f>
        <v>*</v>
      </c>
      <c r="T88" s="96" t="str">
        <f>IF(FN_MC!W88="","*",FN_MC!W88)</f>
        <v>*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1437</v>
      </c>
      <c r="D5" s="238"/>
      <c r="E5" s="238"/>
      <c r="F5" s="238"/>
      <c r="G5" s="238"/>
      <c r="H5" s="238"/>
      <c r="I5" s="238"/>
      <c r="J5" s="239"/>
      <c r="K5" s="240" t="s">
        <v>1438</v>
      </c>
      <c r="L5" s="241"/>
      <c r="M5" s="241"/>
      <c r="N5" s="241"/>
      <c r="O5" s="242" t="s">
        <v>1439</v>
      </c>
      <c r="P5" s="243"/>
      <c r="Q5" s="244"/>
    </row>
    <row r="6" spans="1:17" s="81" customFormat="1" ht="15.75" customHeight="1">
      <c r="A6" s="75" t="s">
        <v>1435</v>
      </c>
      <c r="B6" s="82" t="s">
        <v>1434</v>
      </c>
      <c r="C6" s="83" t="s">
        <v>1185</v>
      </c>
      <c r="D6" s="84" t="s">
        <v>1186</v>
      </c>
      <c r="E6" s="83" t="s">
        <v>1440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1441</v>
      </c>
      <c r="M6" s="116" t="s">
        <v>620</v>
      </c>
      <c r="N6" s="117" t="s">
        <v>1180</v>
      </c>
      <c r="O6" s="165" t="s">
        <v>1223</v>
      </c>
      <c r="P6" s="128"/>
      <c r="Q6" s="139" t="s">
        <v>1442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*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TVL-TBR</v>
      </c>
      <c r="H88" s="125">
        <f>IF(FN_MC!K88="","*",FN_MC!K88)</f>
        <v>463.22699999999998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TVL-TBR</v>
      </c>
      <c r="M88" s="118">
        <f>IF(FN_MC!AP88="","*",FN_MC!AP88)</f>
        <v>463.22699999999998</v>
      </c>
      <c r="N88" s="118" t="str">
        <f>IF(FN_MC!AM88="","*",FN_MC!AM88)</f>
        <v>TVL-TBR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2026-03-05T13:37:10Z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