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731" documentId="120_S{118792C3-22EF-5104-A093-F22BFE3913F3}" xr6:coauthVersionLast="47" xr6:coauthVersionMax="47" xr10:uidLastSave="{EE844B94-F52B-4C6E-9826-CDE0BCE0267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4" hidden="1">'CONTROLE D'!$A$6:$P$3001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367" i="10" l="1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<sst xmlns="http://schemas.openxmlformats.org/spreadsheetml/2006/main" count="9376" uniqueCount="1589">
  <si>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</si>
  <si>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</si>
  <si>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</si>
  <si>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</si>
  <si>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</si>
  <si>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</si>
  <si>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</si>
  <si>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</si>
  <si>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</si>
  <si>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</si>
  <si>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</si>
  <si>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</si>
  <si>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</si>
  <si>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</si>
  <si>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</si>
  <si>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</si>
  <si>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</si>
  <si>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</si>
  <si>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</si>
  <si>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</si>
  <si>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</si>
  <si>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</si>
  <si>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</si>
  <si>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</si>
  <si>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</si>
  <si>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</si>
  <si>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</si>
  <si>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</si>
  <si>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</si>
  <si>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</si>
  <si>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</si>
  <si>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</si>
  <si>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</si>
  <si>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</si>
  <si>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</si>
  <si>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</si>
  <si>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</si>
  <si>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</si>
  <si>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</si>
  <si>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</si>
  <si>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</si>
  <si>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</si>
  <si>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</si>
  <si>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</si>
  <si>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</si>
  <si>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</si>
  <si>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</si>
  <si>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</si>
  <si>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</si>
  <si>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</si>
  <si>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</si>
  <si>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</si>
  <si>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</si>
  <si>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</si>
  <si>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</si>
  <si>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</si>
  <si>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</si>
  <si>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</si>
  <si>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</si>
  <si>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</si>
  <si>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</si>
  <si>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</si>
  <si>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</si>
  <si>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</si>
  <si>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</si>
  <si>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</si>
  <si>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</si>
  <si>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</si>
  <si>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</si>
  <si>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</si>
  <si>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</si>
  <si>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</si>
  <si>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</si>
  <si>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</si>
  <si>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</si>
  <si>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</si>
  <si>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</si>
  <si>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</si>
  <si>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</si>
  <si>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</si>
  <si>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</si>
  <si>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</si>
  <si>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</si>
  <si>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</si>
  <si>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</si>
  <si>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</si>
  <si>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</si>
  <si>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</si>
  <si>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</si>
  <si>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</si>
  <si>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</si>
  <si>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</si>
  <si>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</si>
  <si>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</si>
  <si>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</si>
  <si>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</si>
  <si>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</si>
  <si>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</si>
  <si>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</si>
  <si>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</si>
  <si>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</si>
  <si>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</si>
  <si>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</si>
  <si>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</si>
  <si>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</si>
  <si>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</si>
  <si>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</si>
  <si>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</si>
  <si>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</si>
  <si>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</si>
  <si>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</si>
  <si>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</si>
  <si>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</si>
  <si>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</si>
  <si>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</si>
  <si>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</si>
  <si>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</si>
  <si>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</si>
  <si>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</si>
  <si>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</si>
  <si>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</si>
  <si>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</si>
  <si>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</si>
  <si>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</si>
  <si>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</si>
  <si>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</si>
  <si>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</si>
  <si>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</si>
  <si>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</si>
  <si>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</si>
  <si>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</si>
  <si>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</si>
  <si>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</si>
  <si>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</si>
  <si>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</si>
  <si>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</si>
  <si>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</si>
  <si>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</si>
  <si>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</si>
  <si>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</si>
  <si>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</si>
  <si>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</si>
  <si>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</si>
  <si>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</si>
  <si>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</si>
  <si>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</si>
  <si>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</si>
  <si>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</si>
  <si>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</si>
  <si>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</si>
  <si>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</si>
  <si>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</si>
  <si>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</si>
  <si>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</si>
  <si>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</si>
  <si>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</si>
  <si>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</si>
  <si>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</si>
  <si>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</si>
  <si>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</si>
  <si>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</si>
  <si>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</si>
  <si>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</si>
  <si>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</si>
  <si>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</si>
  <si>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</si>
  <si>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</si>
  <si>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</si>
  <si>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</si>
  <si>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</si>
  <si>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</si>
  <si>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</si>
  <si>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</si>
  <si>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</si>
  <si>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</si>
  <si>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</si>
  <si>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</si>
  <si>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</si>
  <si>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</si>
  <si>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</si>
  <si>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</si>
  <si>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</si>
  <si>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</si>
  <si>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</si>
  <si>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</si>
  <si>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</si>
  <si>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</si>
  <si>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</si>
  <si>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</si>
  <si>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</si>
  <si>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</si>
  <si>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</si>
  <si>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</si>
  <si>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</si>
  <si>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</si>
  <si>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</si>
  <si>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</si>
  <si>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</si>
  <si>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</si>
  <si>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</si>
  <si>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</si>
  <si>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</si>
  <si>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</si>
  <si>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</si>
  <si>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</si>
  <si>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</si>
  <si>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</si>
  <si>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</si>
  <si>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</si>
  <si>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</si>
  <si>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</si>
  <si>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</si>
  <si>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</si>
  <si>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</si>
  <si>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</si>
  <si>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</si>
  <si>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</si>
  <si>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</si>
  <si>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</si>
  <si>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</si>
  <si>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</si>
  <si>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</si>
  <si>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</si>
  <si>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</si>
  <si>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</si>
  <si>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</si>
  <si>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</si>
  <si>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</si>
  <si>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</si>
  <si>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</si>
  <si>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</si>
  <si>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</si>
  <si>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</si>
  <si>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</si>
  <si>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</si>
  <si>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</si>
  <si>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</si>
  <si>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</si>
  <si>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</si>
  <si>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</si>
  <si>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</si>
  <si>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</si>
  <si>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</si>
  <si>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</si>
  <si>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</si>
  <si>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</si>
  <si>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</si>
  <si>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</si>
  <si>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</si>
  <si>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</si>
  <si>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</si>
  <si>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</si>
  <si>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</si>
  <si>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</si>
  <si>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</si>
  <si>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</si>
  <si>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</si>
  <si>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</si>
  <si>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</si>
  <si>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</si>
  <si>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</si>
  <si>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</si>
  <si>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</si>
  <si>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</si>
  <si>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</si>
  <si>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</si>
  <si>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</si>
  <si>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</si>
  <si>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</si>
  <si>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</si>
  <si>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</si>
  <si>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</si>
  <si>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</si>
  <si>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</si>
  <si>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</si>
  <si>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</si>
  <si>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</si>
  <si>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</si>
  <si>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</si>
  <si>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</si>
  <si>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</si>
  <si>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</si>
  <si>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</si>
  <si>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</si>
  <si>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</si>
  <si>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</si>
  <si>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</si>
  <si>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</si>
  <si>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</si>
  <si>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</si>
  <si>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</si>
  <si>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</si>
  <si>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</si>
  <si>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</si>
  <si>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</si>
  <si>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</si>
  <si>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</si>
  <si>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</si>
  <si>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</si>
  <si>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</si>
  <si>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</si>
  <si>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</si>
  <si>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</si>
  <si>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</si>
  <si>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</si>
  <si>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</si>
  <si>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</si>
  <si>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</si>
  <si>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</si>
  <si>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</si>
  <si>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</si>
  <si>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</si>
  <si>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</si>
  <si>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</si>
  <si>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</si>
  <si>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</si>
  <si>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</si>
  <si>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</si>
  <si>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</si>
  <si>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</si>
  <si>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</si>
  <si>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</si>
  <si>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</si>
  <si>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</si>
  <si>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</si>
  <si>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</si>
  <si>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</si>
  <si>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</si>
  <si>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</si>
  <si>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</si>
  <si>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</si>
  <si>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</si>
  <si>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</si>
  <si>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</si>
  <si>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</si>
  <si>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</si>
  <si>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</si>
  <si>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</si>
  <si>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</si>
  <si>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</si>
  <si>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</si>
  <si>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</si>
  <si>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</si>
  <si>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</si>
  <si>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</si>
  <si>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</si>
  <si>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</si>
  <si>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</si>
  <si>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</si>
  <si>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</si>
  <si>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</si>
  <si>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</si>
  <si>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</si>
  <si>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</si>
  <si>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</si>
  <si>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</si>
  <si>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</si>
  <si>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</si>
  <si>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</si>
  <si>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</si>
  <si>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</si>
  <si>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</si>
  <si>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</si>
  <si>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</si>
  <si>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</si>
  <si>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</si>
  <si>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</si>
  <si>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</si>
  <si>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</si>
  <si>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</si>
  <si>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</si>
  <si>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</si>
  <si>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</si>
  <si>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</si>
  <si>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</si>
  <si>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</si>
  <si>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</si>
  <si>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</si>
  <si>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</si>
  <si>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</si>
  <si>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</si>
  <si>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</si>
  <si>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</si>
  <si>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</si>
  <si>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</si>
  <si>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</si>
  <si>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</si>
  <si>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</si>
  <si>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</si>
  <si>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</si>
  <si>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</si>
  <si>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</si>
  <si>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</si>
  <si>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</si>
  <si>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</si>
  <si>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</si>
  <si>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</si>
  <si>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</si>
  <si>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</si>
  <si>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</si>
  <si>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</si>
  <si>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</si>
  <si>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</si>
  <si>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</si>
  <si>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</si>
  <si>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</si>
  <si>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</si>
  <si>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</si>
  <si>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</si>
  <si>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</si>
  <si>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</si>
  <si>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</si>
  <si>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</si>
  <si>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</si>
  <si>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</si>
  <si>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</si>
  <si>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</si>
  <si>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</si>
  <si>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</si>
  <si>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</si>
  <si>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</si>
  <si>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</si>
  <si>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</si>
  <si>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</si>
  <si>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</si>
  <si>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</si>
  <si>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</si>
  <si>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</si>
  <si>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</si>
  <si>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</si>
  <si>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</si>
  <si>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</si>
  <si>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</si>
  <si>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</si>
  <si>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</si>
  <si>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</si>
  <si>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</si>
  <si>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</si>
  <si>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</si>
  <si>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</si>
  <si>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</si>
  <si>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</si>
  <si>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</si>
  <si>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</si>
  <si>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</si>
  <si>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</si>
  <si>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</si>
  <si>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</si>
  <si>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</si>
  <si>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</si>
  <si>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</si>
  <si>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</si>
  <si>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</si>
  <si>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</si>
  <si>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</si>
  <si>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</si>
  <si>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</si>
  <si>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</si>
  <si>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</si>
  <si>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</si>
  <si>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</si>
  <si>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</si>
  <si>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</si>
  <si>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</si>
  <si>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</si>
  <si>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</si>
  <si>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</si>
  <si>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</si>
  <si>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</si>
  <si>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</si>
  <si>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</si>
  <si>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</si>
  <si>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</si>
  <si>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</si>
  <si>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</si>
  <si>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</si>
  <si>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</si>
  <si>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</si>
  <si>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</si>
  <si>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</si>
  <si>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</si>
  <si>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</si>
  <si>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</si>
  <si>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</si>
  <si>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</si>
  <si>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</si>
  <si>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</si>
  <si>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</si>
  <si>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</si>
  <si>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</si>
  <si>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</si>
  <si>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</si>
  <si>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</si>
  <si>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</si>
  <si>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</si>
  <si>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</si>
  <si>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</si>
  <si>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</si>
  <si>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</si>
  <si>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</si>
  <si>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</si>
  <si>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</si>
  <si>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</si>
  <si>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</si>
  <si>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</si>
  <si>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</si>
  <si>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</si>
  <si>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</si>
  <si>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</si>
  <si>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</si>
  <si>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</si>
  <si>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</si>
  <si>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</si>
  <si>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</si>
  <si>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</si>
  <si>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</si>
  <si>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</si>
  <si>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</si>
  <si>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</si>
  <si>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</si>
  <si>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</si>
  <si>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</si>
  <si>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</si>
  <si>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</si>
  <si>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</si>
  <si>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</si>
  <si>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</si>
  <si>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</si>
  <si>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</si>
  <si>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</si>
  <si>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</si>
  <si>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</si>
  <si>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</si>
  <si>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</si>
  <si>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</si>
  <si>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</si>
  <si>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</si>
  <si>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</si>
  <si>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</si>
  <si>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</si>
  <si>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</si>
  <si>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</si>
  <si>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</si>
  <si>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</si>
  <si>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</si>
  <si>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</si>
  <si>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</si>
  <si>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</si>
  <si>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</si>
  <si>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</si>
  <si>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</si>
  <si>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</si>
  <si>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</si>
  <si>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</si>
  <si>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</si>
  <si>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</si>
  <si>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</si>
  <si>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</si>
  <si>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</si>
  <si>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</si>
  <si>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</si>
  <si>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</si>
  <si>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</si>
  <si>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</si>
  <si>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</si>
  <si>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</si>
  <si>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</si>
  <si>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</si>
  <si>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</si>
  <si>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</si>
  <si>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</si>
  <si>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</si>
  <si>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</si>
  <si>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</si>
  <si>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</si>
  <si>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</si>
  <si>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</si>
  <si>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</si>
  <si>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</si>
  <si>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</si>
  <si>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</si>
  <si>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</si>
  <si>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</si>
  <si>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</si>
  <si>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</si>
  <si>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</si>
  <si>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</si>
  <si>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</si>
  <si>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</si>
  <si>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</si>
  <si>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</si>
  <si>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</si>
  <si>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</si>
  <si>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</si>
  <si>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</si>
  <si>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</si>
  <si>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</si>
  <si>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</si>
  <si>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</si>
  <si>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</si>
  <si>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</si>
  <si>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</si>
  <si>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</si>
  <si>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</si>
  <si>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</si>
  <si>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</si>
  <si>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</si>
  <si>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</si>
  <si>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</si>
  <si>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</si>
  <si>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</si>
  <si>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</si>
  <si>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</si>
  <si>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</si>
  <si>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</si>
  <si>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</si>
  <si>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</si>
  <si>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</si>
  <si>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</si>
  <si>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</si>
  <si>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</si>
  <si>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</si>
  <si>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</si>
  <si>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</si>
  <si>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</si>
  <si>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</si>
  <si>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</si>
  <si>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</si>
  <si>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</si>
  <si>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</si>
  <si>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</si>
  <si>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</si>
  <si>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</si>
  <si>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</si>
  <si>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</si>
  <si>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</si>
  <si>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</si>
  <si>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</si>
  <si>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</si>
  <si>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</si>
  <si>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</si>
  <si>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</si>
  <si>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</si>
  <si>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</si>
  <si>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</si>
  <si>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</si>
  <si>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</si>
  <si>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</si>
  <si>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</si>
  <si>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</si>
  <si>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</si>
  <si>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</si>
  <si>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</si>
  <si>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</si>
  <si>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</si>
  <si>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</si>
  <si>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</si>
  <si>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</si>
  <si>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</si>
  <si>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</si>
  <si>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</si>
  <si>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</si>
  <si>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</si>
  <si>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</si>
  <si>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</si>
  <si>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</si>
  <si>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</si>
  <si>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</si>
  <si>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</si>
  <si>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</si>
  <si>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</si>
  <si>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</si>
  <si>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</si>
  <si>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</si>
  <si>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</si>
  <si>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</si>
  <si>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</si>
  <si>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</si>
  <si>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</si>
  <si>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</si>
  <si>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</si>
  <si>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</si>
  <si>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</si>
  <si>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</si>
  <si>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</si>
  <si>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</si>
  <si>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</si>
  <si>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</si>
  <si>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</si>
  <si>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</si>
  <si>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</si>
  <si>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</si>
  <si>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</si>
  <si>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</si>
  <si>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</si>
  <si>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</si>
  <si>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</si>
  <si>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</si>
  <si>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</si>
  <si>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</si>
  <si>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</si>
  <si>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</si>
  <si>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</si>
  <si>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</si>
  <si>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</si>
  <si>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</si>
  <si>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</si>
  <si>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</si>
  <si>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</si>
  <si>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</si>
  <si>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</si>
  <si>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</si>
  <si>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</si>
  <si>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</si>
  <si>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</si>
  <si>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</si>
  <si>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</si>
  <si>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</si>
  <si>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</si>
  <si>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</si>
  <si>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</si>
  <si>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</si>
  <si>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</si>
  <si>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</si>
  <si>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</si>
  <si>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</si>
  <si>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</si>
  <si>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</si>
  <si>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</si>
  <si>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</si>
  <si>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</si>
  <si>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</si>
  <si>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</si>
  <si>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</si>
  <si>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</si>
  <si>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</si>
  <si>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</si>
  <si>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</si>
  <si>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</si>
  <si>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</si>
  <si>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</si>
  <si>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</si>
  <si>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</si>
  <si>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</si>
  <si>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</si>
  <si>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</si>
  <si>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</si>
  <si>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</si>
  <si>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</si>
  <si>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</si>
  <si>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</si>
  <si>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</si>
  <si>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</si>
  <si>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</si>
  <si>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</si>
  <si>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</si>
  <si>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</si>
  <si>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</si>
  <si>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</si>
  <si>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</si>
  <si>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</si>
  <si>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</si>
  <si>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</si>
  <si>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</si>
  <si>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</si>
  <si>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</si>
  <si>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</si>
  <si>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</si>
  <si>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</si>
  <si>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</si>
  <si>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</si>
  <si>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</si>
  <si>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</si>
  <si>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</si>
  <si>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</si>
  <si>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</si>
  <si>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</si>
  <si>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</si>
  <si>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</si>
  <si>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</si>
  <si>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</si>
  <si>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</si>
  <si>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</si>
  <si>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</si>
  <si>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</si>
  <si>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</si>
  <si>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</si>
  <si>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</si>
  <si>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</si>
  <si>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</si>
  <si>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</si>
  <si>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</si>
  <si>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</si>
  <si>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</si>
  <si>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</si>
  <si>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</si>
  <si>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</si>
  <si>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</si>
  <si>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</si>
  <si>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</si>
  <si>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</si>
  <si>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</si>
  <si>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</si>
  <si>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</si>
  <si>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</si>
  <si>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</si>
  <si>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</si>
  <si>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</si>
  <si>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</si>
  <si>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</si>
  <si>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</si>
  <si>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</si>
  <si>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</si>
  <si>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</si>
  <si>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</si>
  <si>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</si>
  <si>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</si>
  <si>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</si>
  <si>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</si>
  <si>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</si>
  <si>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</si>
  <si>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</si>
  <si>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</si>
  <si>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</si>
  <si>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</si>
  <si>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</si>
  <si>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</si>
  <si>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</si>
  <si>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</si>
  <si>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</si>
  <si>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</si>
  <si>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</si>
  <si>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</si>
  <si>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</si>
  <si>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</si>
  <si>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</si>
  <si>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</si>
  <si>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</si>
  <si>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</si>
  <si>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</si>
  <si>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</si>
  <si>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</si>
  <si>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</si>
  <si>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</si>
  <si>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</si>
  <si>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</si>
  <si>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</si>
  <si>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</si>
  <si>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</si>
  <si>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</si>
  <si>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</si>
  <si>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</si>
  <si>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</si>
  <si>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</si>
  <si>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</si>
  <si>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</si>
  <si>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</si>
  <si>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</si>
  <si>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</si>
  <si>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</si>
  <si>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</si>
  <si>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</si>
  <si>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</si>
  <si>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</si>
  <si>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</si>
  <si>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</si>
  <si>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</si>
  <si>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</si>
  <si>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</si>
  <si>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</si>
  <si>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</si>
  <si>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</si>
  <si>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</si>
  <si>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</si>
  <si>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</si>
  <si>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</si>
  <si>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</si>
  <si>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</si>
  <si>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</si>
  <si>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</si>
  <si>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</si>
  <si>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</si>
  <si>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</si>
  <si>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</si>
  <si>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</si>
  <si>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</si>
  <si>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</si>
  <si>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</si>
  <si>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</si>
  <si>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</si>
  <si>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</si>
  <si>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</si>
  <si>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</si>
  <si>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</si>
  <si>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</si>
  <si>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</si>
  <si>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</si>
  <si>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</si>
  <si>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</si>
  <si>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</si>
  <si>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</si>
  <si>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</si>
  <si>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</si>
  <si>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</si>
  <si>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</si>
  <si>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</si>
  <si>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</si>
  <si>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</si>
  <si>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</si>
  <si>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</si>
  <si>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</si>
  <si>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</si>
  <si>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</si>
  <si>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</si>
  <si>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</si>
  <si>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</si>
  <si>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</si>
  <si>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</si>
  <si>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</si>
  <si>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</si>
  <si>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</si>
  <si>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</si>
  <si>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</si>
  <si>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</si>
  <si>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</si>
  <si>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</si>
  <si>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</si>
  <si>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</si>
  <si>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</si>
  <si>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</si>
  <si>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</si>
  <si>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</si>
  <si>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</si>
  <si>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</si>
  <si>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</si>
  <si>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</si>
  <si>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</si>
  <si>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</si>
  <si>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</si>
  <si>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</si>
  <si>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</si>
  <si>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</si>
  <si>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</si>
  <si>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</si>
  <si>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</si>
  <si>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</si>
  <si>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</si>
  <si>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</si>
  <si>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</si>
  <si>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</si>
  <si>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</si>
  <si>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</si>
  <si>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</si>
  <si>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</si>
  <si>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</si>
  <si>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</si>
  <si>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</si>
  <si>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</si>
  <si>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</si>
  <si>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</si>
  <si>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</si>
  <si>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</si>
  <si>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</si>
  <si>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</si>
  <si>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</si>
  <si>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</si>
  <si>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</si>
  <si>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</si>
  <si>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</si>
  <si>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</si>
  <si>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</si>
  <si>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</si>
  <si>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</si>
  <si>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</si>
  <si>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</si>
  <si>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</si>
  <si>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</si>
  <si>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</si>
  <si>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</si>
  <si>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</si>
  <si>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</si>
  <si>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</si>
  <si>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</si>
  <si>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</si>
  <si>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</si>
  <si>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</si>
  <si>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</si>
  <si>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</si>
  <si>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</si>
  <si>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</si>
  <si>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</si>
  <si>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</si>
  <si>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</si>
  <si>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</si>
  <si>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</si>
  <si>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</si>
  <si>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</si>
  <si>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</si>
  <si>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</si>
  <si>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</si>
  <si>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</si>
  <si>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</si>
  <si>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</si>
  <si>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</si>
  <si>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</si>
  <si>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</si>
  <si>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</si>
  <si>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</si>
  <si>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</si>
  <si>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</si>
  <si>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</si>
  <si>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</si>
  <si>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</si>
  <si>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</si>
  <si>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</si>
  <si>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</si>
  <si>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</si>
  <si>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</si>
  <si>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</si>
  <si>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</si>
  <si>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</si>
  <si>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</si>
  <si>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</si>
  <si>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</si>
  <si>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</si>
  <si>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</si>
  <si>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</si>
  <si>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</si>
  <si>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</si>
  <si>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</si>
  <si>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</si>
  <si>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</si>
  <si>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</si>
  <si>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</si>
  <si>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</si>
  <si>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</si>
  <si>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</si>
  <si>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</si>
  <si>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</si>
  <si>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</si>
  <si>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</si>
  <si>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</si>
  <si>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</si>
  <si>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</si>
  <si>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</si>
  <si>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</si>
  <si>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</si>
  <si>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</si>
  <si>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</si>
  <si>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</si>
  <si>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</si>
  <si>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</si>
  <si>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</si>
  <si>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</si>
  <si>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</si>
  <si>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</si>
  <si>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</si>
  <si>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</si>
  <si>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</si>
  <si>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</si>
  <si>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</si>
  <si>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</si>
  <si>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</si>
  <si>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</si>
  <si>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</si>
  <si>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</si>
  <si>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</si>
  <si>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</si>
  <si>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</si>
  <si>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</si>
  <si>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</si>
  <si>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</si>
  <si>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</si>
  <si>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</si>
  <si>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</si>
  <si>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</si>
  <si>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</si>
  <si>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</si>
  <si>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</si>
  <si>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</si>
  <si>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</si>
  <si>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</si>
  <si>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</si>
  <si>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</si>
  <si>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</si>
  <si>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</si>
  <si>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</si>
  <si>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</si>
  <si>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</si>
  <si>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</si>
  <si>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</si>
  <si>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</si>
  <si>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</si>
  <si>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</si>
  <si>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</si>
  <si>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</si>
  <si>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</si>
  <si>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</si>
  <si>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</si>
  <si>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</si>
  <si>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</si>
  <si>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</si>
  <si>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</si>
  <si>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</si>
  <si>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</si>
  <si>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</si>
  <si>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</si>
  <si>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</si>
  <si>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</si>
  <si>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</si>
  <si>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</si>
  <si>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</si>
  <si>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</si>
  <si>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</si>
  <si>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</si>
  <si>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</si>
  <si>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</si>
  <si>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</si>
  <si>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</si>
  <si>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</si>
  <si>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</si>
  <si>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</si>
  <si>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</si>
  <si>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</si>
  <si>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</si>
  <si>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</si>
  <si>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</si>
  <si>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</si>
  <si>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</si>
  <si>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</si>
  <si>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</si>
  <si>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</si>
  <si>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</si>
  <si>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</si>
  <si>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</si>
  <si>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</si>
  <si>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</si>
  <si>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</si>
  <si>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</si>
  <si>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</si>
  <si>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</si>
  <si>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</si>
  <si>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</si>
  <si>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</si>
  <si>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</si>
  <si>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</si>
  <si>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</si>
  <si>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</si>
  <si>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</si>
  <si>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</si>
  <si>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</si>
  <si>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</si>
  <si>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</si>
  <si>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</si>
  <si>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</si>
  <si>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</si>
  <si>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</si>
  <si>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</si>
  <si>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</si>
  <si>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</si>
  <si>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</si>
  <si>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</si>
  <si>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</si>
  <si>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</si>
  <si>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</si>
  <si>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</si>
  <si>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</si>
  <si>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</si>
  <si>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</si>
  <si>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</si>
  <si>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</si>
  <si>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</si>
  <si>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</si>
  <si>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</si>
  <si>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</si>
  <si>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</si>
  <si>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</si>
  <si>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</si>
  <si>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</si>
  <si>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</si>
  <si>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</si>
  <si>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</si>
  <si>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</si>
  <si>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</si>
  <si>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</si>
  <si>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</si>
  <si>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</si>
  <si>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</si>
  <si>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</si>
  <si>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</si>
  <si>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</si>
  <si>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</si>
  <si>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</si>
  <si>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</si>
  <si>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</si>
  <si>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</si>
  <si>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</si>
  <si>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</si>
  <si>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</si>
  <si>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</si>
  <si>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</si>
  <si>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</si>
  <si>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</si>
  <si>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</si>
  <si>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</si>
  <si>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</si>
  <si>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</si>
  <si>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</si>
  <si>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</si>
  <si>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</si>
  <si>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</si>
  <si>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</si>
  <si>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</si>
  <si>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</si>
  <si>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</si>
  <si>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</si>
  <si>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</si>
  <si>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</si>
  <si>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</si>
  <si>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</si>
  <si>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</si>
  <si>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</si>
  <si>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</si>
  <si>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</si>
  <si>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</si>
  <si>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</si>
  <si>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</si>
  <si>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</si>
  <si>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</si>
  <si>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</si>
  <si>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</si>
  <si>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</si>
  <si>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</si>
  <si>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</si>
  <si>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</si>
  <si>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</si>
  <si>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</si>
  <si>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</si>
  <si>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</si>
  <si>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</si>
  <si>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</si>
  <si>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</si>
  <si>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</si>
  <si>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</si>
  <si>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</si>
  <si>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</si>
  <si>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</si>
  <si>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</si>
  <si>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</si>
  <si>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</si>
  <si>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</si>
  <si>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</si>
  <si>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</si>
  <si>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</si>
  <si>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</si>
  <si>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</si>
  <si>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</si>
  <si>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</si>
  <si>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</si>
  <si>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</si>
  <si>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</si>
  <si>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</si>
  <si>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</si>
  <si>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</si>
  <si>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</si>
  <si>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</si>
  <si>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</si>
  <si>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</si>
  <si>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</si>
  <si>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</si>
  <si>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</si>
  <si>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</si>
  <si>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</si>
  <si>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</si>
  <si>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</si>
  <si>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</si>
  <si>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</si>
  <si>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</si>
  <si>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</si>
  <si>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</si>
  <si>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</si>
  <si>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</si>
  <si>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</si>
  <si>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</si>
  <si>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</si>
  <si>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</si>
  <si>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</si>
  <si>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</si>
  <si>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</si>
  <si>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</si>
  <si>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</si>
  <si>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</si>
  <si>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</si>
  <si>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</si>
  <si>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</si>
  <si>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</si>
  <si>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</si>
  <si>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</si>
  <si>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</si>
  <si>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</si>
  <si>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</si>
  <si>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</si>
  <si>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</si>
  <si>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</si>
  <si>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</si>
  <si>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</si>
  <si>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</si>
  <si>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</si>
  <si>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</si>
  <si>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</si>
  <si>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</si>
  <si>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</si>
  <si>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</si>
  <si>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</si>
  <si>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</si>
  <si>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</si>
  <si>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</si>
  <si>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</si>
  <si>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</si>
  <si>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</si>
  <si>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</si>
  <si>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</si>
  <si>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</si>
  <si>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</si>
  <si>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</si>
  <si>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</si>
  <si>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</si>
  <si>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</si>
  <si>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</si>
  <si>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</si>
  <si>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</si>
  <si>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</si>
  <si>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</si>
  <si>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</si>
  <si>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</si>
  <si>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</si>
  <si>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</si>
  <si>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</si>
  <si>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</si>
  <si>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</si>
  <si>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</si>
  <si>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</si>
  <si>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</si>
  <si>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</si>
  <si>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</si>
  <si>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</si>
  <si>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</si>
  <si>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</si>
  <si>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</si>
  <si>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</si>
  <si>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</si>
  <si>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</si>
  <si>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</si>
  <si>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</si>
  <si>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</si>
  <si>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</si>
  <si>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</si>
  <si>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</si>
  <si>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</si>
  <si>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</si>
  <si>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</si>
  <si>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</si>
  <si>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</si>
  <si>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</si>
  <si>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</si>
  <si>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</si>
  <si>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</si>
  <si>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</si>
  <si>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</si>
  <si>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</si>
  <si>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</si>
  <si>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</si>
  <si>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</si>
  <si>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</si>
  <si>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</si>
  <si>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</si>
  <si>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</si>
  <si>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</si>
  <si>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</si>
  <si>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</si>
  <si>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</si>
  <si>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</si>
  <si>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</si>
  <si>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</si>
  <si>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</si>
  <si>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</si>
  <si>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</si>
  <si>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</si>
  <si>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</si>
  <si>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</si>
  <si>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</si>
  <si>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</si>
  <si>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</si>
  <si>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</si>
  <si>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</si>
  <si>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</si>
  <si>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</si>
  <si>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</si>
  <si>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</si>
  <si>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</si>
  <si>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</si>
  <si>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</si>
  <si>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</si>
  <si>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</si>
  <si>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</si>
  <si>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</si>
  <si>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</si>
  <si>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</si>
  <si>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</si>
  <si>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</si>
  <si>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</si>
  <si>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</si>
  <si>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</si>
  <si>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</si>
  <si>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</si>
  <si>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</si>
  <si>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</si>
  <si>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</si>
  <si>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</si>
  <si>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</si>
  <si>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</si>
  <si>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</si>
  <si>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</si>
  <si>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</si>
  <si>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</si>
  <si>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</si>
  <si>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</si>
  <si>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</si>
  <si>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</si>
  <si>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</si>
  <si>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</si>
  <si>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</si>
  <si>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</si>
  <si>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</si>
  <si>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</si>
  <si>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</si>
  <si>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</si>
  <si>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</si>
  <si>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</si>
  <si>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</si>
  <si>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</si>
  <si>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</si>
  <si>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</si>
  <si>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</si>
  <si>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</si>
  <si>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</si>
  <si>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</si>
  <si>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</si>
  <si>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</si>
  <si>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</si>
  <si>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</si>
  <si>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</si>
  <si>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</si>
  <si>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</si>
  <si>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</si>
  <si>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</si>
  <si>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</si>
  <si>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</si>
  <si>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</si>
  <si>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</si>
  <si>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</si>
  <si>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</si>
  <si>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</si>
  <si>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</si>
  <si>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</si>
  <si>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</si>
  <si>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</si>
  <si>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</si>
  <si>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</si>
  <si>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</si>
  <si>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</si>
  <si>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</si>
  <si>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</si>
  <si>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</si>
  <si>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</si>
  <si>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</si>
  <si>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</si>
  <si>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</si>
  <si>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</si>
  <si>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</si>
  <si>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</si>
  <si>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</si>
  <si>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</si>
  <si>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</si>
  <si>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</si>
  <si>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</si>
  <si>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</si>
  <si>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</si>
  <si>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</si>
  <si>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</si>
  <si>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</si>
  <si>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</si>
  <si>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</si>
  <si>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</si>
  <si>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</si>
  <si>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</si>
  <si>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</si>
  <si>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</si>
  <si>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</si>
  <si>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</si>
  <si>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</si>
  <si>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</si>
  <si>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</si>
  <si>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</si>
  <si>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</si>
  <si>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</si>
  <si>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</si>
  <si>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</si>
  <si>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</si>
  <si>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</si>
  <si>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</si>
  <si>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</si>
  <si>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</si>
  <si>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</si>
  <si>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</si>
  <si>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</si>
  <si>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</si>
  <si>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</si>
  <si>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</si>
  <si>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</si>
  <si>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</si>
  <si>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</si>
  <si>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</si>
  <si>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</si>
  <si>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</si>
  <si>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</si>
  <si>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</si>
  <si>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</si>
  <si>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</si>
  <si>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</si>
  <si>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</si>
  <si>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</si>
  <si>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</si>
  <si>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</si>
  <si>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</si>
  <si>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</si>
  <si>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</si>
  <si>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</si>
  <si>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</si>
  <si>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</si>
  <si>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</si>
  <si>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</si>
  <si>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</si>
  <si>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</si>
  <si>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</si>
  <si>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</si>
  <si>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</si>
  <si>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</si>
  <si>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</si>
  <si>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</si>
  <si>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</si>
  <si>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</si>
  <si>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</si>
  <si>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</si>
  <si>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</si>
  <si>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</si>
  <si>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</si>
  <si>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</si>
  <si>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</si>
  <si>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</si>
  <si>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</si>
  <si>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</si>
  <si>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</si>
  <si>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</si>
  <si>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</si>
  <si>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Júlio Cesar</t>
  </si>
  <si>
    <t>Substituição de trilho (50m)</t>
  </si>
  <si>
    <t>ZCV-ZMA</t>
  </si>
  <si>
    <t>ZCVZMA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</si>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</sst>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AR1" activePane="topRight" state="frozen"/>
      <selection pane="topRight" activeCell="AT206" sqref="AT20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5" t="s">
        <v>977</v>
      </c>
      <c r="C1" s="236"/>
      <c r="D1" s="236"/>
      <c r="E1" s="3"/>
      <c r="F1" s="235" t="s">
        <v>978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2" t="s">
        <v>979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980</v>
      </c>
      <c r="BI1" s="248"/>
      <c r="BJ1" s="248"/>
      <c r="BK1" s="249"/>
      <c r="BL1" s="5"/>
      <c r="BM1" s="239" t="s">
        <v>981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42" t="s">
        <v>982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985</v>
      </c>
      <c r="AT2" s="243"/>
      <c r="AU2" s="243"/>
      <c r="AV2" s="243"/>
      <c r="AW2" s="243"/>
      <c r="AX2" s="243"/>
      <c r="AY2" s="246"/>
      <c r="AZ2" s="6"/>
      <c r="BA2" s="228" t="s">
        <v>986</v>
      </c>
      <c r="BB2" s="232"/>
      <c r="BC2" s="242" t="s">
        <v>983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28" t="s">
        <v>987</v>
      </c>
      <c r="AJ3" s="232"/>
      <c r="AK3" s="228" t="s">
        <v>988</v>
      </c>
      <c r="AL3" s="229"/>
      <c r="AM3" s="230"/>
      <c r="AN3" s="231"/>
      <c r="AO3" s="229"/>
      <c r="AP3" s="229"/>
      <c r="AQ3" s="232"/>
      <c r="AR3" s="67"/>
      <c r="AS3" s="233" t="s">
        <v>994</v>
      </c>
      <c r="AT3" s="234"/>
      <c r="AU3" s="233" t="s">
        <v>995</v>
      </c>
      <c r="AV3" s="234"/>
      <c r="AW3" s="233" t="s">
        <v>996</v>
      </c>
      <c r="AX3" s="234"/>
      <c r="AY3" s="67" t="s">
        <v>997</v>
      </c>
      <c r="AZ3" s="67"/>
      <c r="BA3" s="256"/>
      <c r="BB3" s="257"/>
      <c r="BC3" s="228" t="s">
        <v>990</v>
      </c>
      <c r="BD3" s="229"/>
      <c r="BE3" s="229"/>
      <c r="BF3" s="232"/>
      <c r="BG3" s="66"/>
      <c r="BH3" s="250"/>
      <c r="BI3" s="251"/>
      <c r="BJ3" s="251"/>
      <c r="BK3" s="252"/>
      <c r="BL3" s="66"/>
      <c r="BM3" s="239" t="s">
        <v>998</v>
      </c>
      <c r="BN3" s="240"/>
      <c r="BO3" s="240"/>
      <c r="BP3" s="241"/>
      <c r="BQ3" s="239" t="s">
        <v>800</v>
      </c>
      <c r="BR3" s="240"/>
      <c r="BS3" s="241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1525</v>
      </c>
      <c r="BK200" s="19" t="s">
        <v>1526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1537</v>
      </c>
      <c r="BK204" s="19" t="s">
        <v>1538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1553</v>
      </c>
      <c r="BK209" s="19" t="s">
        <v>1554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1554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1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475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12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12</v>
      </c>
      <c r="BT211" s="8" t="str">
        <f t="shared" si="2"/>
        <v>OKOK</v>
      </c>
    </row>
    <row r="212" spans="1:72" hidden="1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1563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1564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 hidden="1">
      <c r="A217" s="149" t="str">
        <f>D217&amp;B217</f>
        <v>JULIO CÉSAR (TP-701)</v>
      </c>
      <c r="B217" s="116"/>
      <c r="C217" s="9" t="str">
        <f>IF(BS_CONTROLE[[#This Row],[DATA]]="","",WEEKNUM(BS_CONTROLE[[#This Row],[DATA]]))</f>
        <v/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1565</v>
      </c>
      <c r="W217" s="119" t="s">
        <v>1566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V9745946</v>
      </c>
      <c r="B219" s="116">
        <v>45946</v>
      </c>
      <c r="C219" s="9">
        <f>IF(BS_CONTROLE[[#This Row],[DATA]]="","",WEEKNUM(BS_CONTROLE[[#This Row],[DATA]]))</f>
        <v>42</v>
      </c>
      <c r="D219" s="118" t="s">
        <v>860</v>
      </c>
      <c r="E219" s="47">
        <v>215</v>
      </c>
      <c r="F219" s="142" t="s">
        <v>674</v>
      </c>
      <c r="G219" s="10" t="str">
        <f>IF(D219="","*",VLOOKUP(F219,BS_ATIVIDADE[],3,FALSE))</f>
        <v>DETECÇÃO</v>
      </c>
      <c r="H219" s="192" t="s">
        <v>251</v>
      </c>
      <c r="I219" s="120" t="s">
        <v>1421</v>
      </c>
      <c r="J219" s="119">
        <v>73</v>
      </c>
      <c r="K219" s="119">
        <v>140</v>
      </c>
      <c r="L219" s="119" t="s">
        <v>479</v>
      </c>
      <c r="M219" s="143" t="s">
        <v>1567</v>
      </c>
      <c r="N219" s="143" t="s">
        <v>1568</v>
      </c>
      <c r="O219" s="120">
        <v>0.375</v>
      </c>
      <c r="P219" s="120">
        <v>4.1666666666666664E-2</v>
      </c>
      <c r="Q219" s="119">
        <v>100</v>
      </c>
      <c r="R219" s="11" t="str">
        <f>IFERROR(_xlfn.XLOOKUP(F219, BS_ATIVIDADE[ATIVIDADE],BS_ATIVIDADE[UNIDADE] ), "*")</f>
        <v>KM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1166</v>
      </c>
      <c r="W219" s="119" t="s">
        <v>1531</v>
      </c>
      <c r="X219" s="118" t="s">
        <v>481</v>
      </c>
      <c r="Y219" s="145" t="s">
        <v>484</v>
      </c>
      <c r="Z219" s="118" t="s">
        <v>476</v>
      </c>
      <c r="AA219" s="119">
        <v>1</v>
      </c>
      <c r="AB219" s="117" t="s">
        <v>471</v>
      </c>
      <c r="AC219" s="117" t="s">
        <v>465</v>
      </c>
      <c r="AD219" s="121">
        <v>0.29166666666666669</v>
      </c>
      <c r="AE219" s="119">
        <v>6527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DETECÇÃO - ULTRASSOM - SPERRY</v>
      </c>
      <c r="AJ219" s="10" t="str">
        <f>IF(BS_CONTROLE[[#This Row],[Atividade]]=0, "-", BS_CONTROLE[[#This Row],[Atividade]])</f>
        <v>DETECÇÃO - ULTRASSOM - SPERRY</v>
      </c>
      <c r="AK219" s="35" t="str">
        <f>BS_CONTROLE[[#This Row],[Local - Partida]]</f>
        <v>ZCV1</v>
      </c>
      <c r="AL219" s="35" t="str">
        <f>BS_CONTROLE[[#This Row],[Local - Encerramento]]</f>
        <v>ZMA2</v>
      </c>
      <c r="AM219" s="119" t="str">
        <f>IF(BS_CONTROLE[[#This Row],[Entre - Estações]]=0, "-", BS_CONTROLE[[#This Row],[Entre - Estações]])</f>
        <v>ZCV-ZMA</v>
      </c>
      <c r="AN219" s="119" t="str">
        <f>IF(BS_CONTROLE[[#This Row],[SB]]=0, "-", BS_CONTROLE[[#This Row],[SB]])</f>
        <v>ZCVZMA</v>
      </c>
      <c r="AO219" s="119">
        <f>IF(BS_CONTROLE[[#This Row],[SUB]]=0, "-", BS_CONTROLE[[#This Row],[SUB]])</f>
        <v>73</v>
      </c>
      <c r="AP219" s="119">
        <f>BS_CONTROLE[[#This Row],[KM - Inicio]]</f>
        <v>140</v>
      </c>
      <c r="AQ219" s="119">
        <f>BS_CONTROLE[[#This Row],[KM - Inicio]]</f>
        <v>140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KM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John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 hidden="1">
      <c r="A220" s="149" t="str">
        <f>D220&amp;B220</f>
        <v>DANILO (TP-837)45946</v>
      </c>
      <c r="B220" s="116">
        <v>45946</v>
      </c>
      <c r="C220" s="9">
        <f>IF(BS_CONTROLE[[#This Row],[DATA]]="","",WEEKNUM(BS_CONTROLE[[#This Row],[DATA]]))</f>
        <v>42</v>
      </c>
      <c r="D220" s="118" t="s">
        <v>906</v>
      </c>
      <c r="E220" s="47">
        <v>149</v>
      </c>
      <c r="F220" s="142" t="s">
        <v>784</v>
      </c>
      <c r="G220" s="10" t="str">
        <f>IF(D220="","*",VLOOKUP(F220,BS_ATIVIDADE[],3,FALSE))</f>
        <v>MODERNIZAÇÃO</v>
      </c>
      <c r="H220" s="192" t="s">
        <v>479</v>
      </c>
      <c r="I220" s="120" t="s">
        <v>479</v>
      </c>
      <c r="J220" s="119">
        <v>73</v>
      </c>
      <c r="K220" s="119">
        <v>59.21</v>
      </c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0" s="120">
        <v>0.35416666666666669</v>
      </c>
      <c r="P220" s="120">
        <v>6.25E-2</v>
      </c>
      <c r="Q220" s="119">
        <v>1</v>
      </c>
      <c r="R220" s="11" t="str">
        <f>IFERROR(_xlfn.XLOOKUP(F220, BS_ATIVIDADE[ATIVIDADE],BS_ATIVIDADE[UNIDADE] ), "*")</f>
        <v>Nº DE SOLDA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MODERNIZAÇÃO - SOLDA</v>
      </c>
      <c r="AJ220" s="10" t="str">
        <f>IF(BS_CONTROLE[[#This Row],[Atividade]]=0, "-", BS_CONTROLE[[#This Row],[Atividade]])</f>
        <v>MODERNIZAÇÃO - SOLDA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ZDG-ZTN</v>
      </c>
      <c r="AN220" s="119" t="str">
        <f>IF(BS_CONTROLE[[#This Row],[SB]]=0, "-", BS_CONTROLE[[#This Row],[SB]])</f>
        <v>K58K591</v>
      </c>
      <c r="AO220" s="119">
        <f>IF(BS_CONTROLE[[#This Row],[SUB]]=0, "-", BS_CONTROLE[[#This Row],[SUB]])</f>
        <v>73</v>
      </c>
      <c r="AP220" s="119">
        <f>BS_CONTROLE[[#This Row],[KM - Inicio]]</f>
        <v>59.21</v>
      </c>
      <c r="AQ220" s="119">
        <f>BS_CONTROLE[[#This Row],[KM - Inicio]]</f>
        <v>59.21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Nº DE SOLDA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 hidden="1">
      <c r="A221" s="149" t="str">
        <f>D221&amp;B221</f>
        <v>MAURO TP-868)45946</v>
      </c>
      <c r="B221" s="116">
        <v>45946</v>
      </c>
      <c r="C221" s="9">
        <f>IF(BS_CONTROLE[[#This Row],[DATA]]="","",WEEKNUM(BS_CONTROLE[[#This Row],[DATA]]))</f>
        <v>42</v>
      </c>
      <c r="D221" s="118" t="s">
        <v>952</v>
      </c>
      <c r="E221" s="47">
        <v>150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58.890999999999998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1468</v>
      </c>
      <c r="W221" s="119" t="s">
        <v>1136</v>
      </c>
      <c r="X221" s="118" t="s">
        <v>481</v>
      </c>
      <c r="Y221" s="145" t="s">
        <v>484</v>
      </c>
      <c r="Z221" s="118" t="s">
        <v>482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ZDGK58</v>
      </c>
      <c r="AO221" s="119">
        <f>IF(BS_CONTROLE[[#This Row],[SUB]]=0, "-", BS_CONTROLE[[#This Row],[SUB]])</f>
        <v>73</v>
      </c>
      <c r="AP221" s="119">
        <f>BS_CONTROLE[[#This Row],[KM - Inicio]]</f>
        <v>58.890999999999998</v>
      </c>
      <c r="AQ221" s="119">
        <f>BS_CONTROLE[[#This Row],[KM - Inicio]]</f>
        <v>58.890999999999998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Mauro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 hidden="1">
      <c r="A222" s="149" t="str">
        <f>D222&amp;B222</f>
        <v>ANTÔNIO (TP-713)45946</v>
      </c>
      <c r="B222" s="116">
        <v>45946</v>
      </c>
      <c r="C222" s="9">
        <f>IF(BS_CONTROLE[[#This Row],[DATA]]="","",WEEKNUM(BS_CONTROLE[[#This Row],[DATA]]))</f>
        <v>42</v>
      </c>
      <c r="D222" s="118" t="s">
        <v>895</v>
      </c>
      <c r="E222" s="47">
        <v>146</v>
      </c>
      <c r="F222" s="142" t="s">
        <v>833</v>
      </c>
      <c r="G222" s="10" t="str">
        <f>IF(D222="","*",VLOOKUP(F222,BS_ATIVIDADE[],3,FALSE))</f>
        <v>SOLDA</v>
      </c>
      <c r="H222" s="192" t="s">
        <v>33</v>
      </c>
      <c r="I222" s="120" t="s">
        <v>479</v>
      </c>
      <c r="J222" s="119">
        <v>71</v>
      </c>
      <c r="K222" s="119">
        <v>244.5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2" s="143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2" s="120">
        <v>0.375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2" s="119" t="s">
        <v>1379</v>
      </c>
      <c r="W222" s="119" t="s">
        <v>1136</v>
      </c>
      <c r="X222" s="118" t="s">
        <v>481</v>
      </c>
      <c r="Y222" s="145" t="s">
        <v>484</v>
      </c>
      <c r="Z222" s="118" t="s">
        <v>476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PDM - SOLDA</v>
      </c>
      <c r="AJ222" s="10" t="str">
        <f>IF(BS_CONTROLE[[#This Row],[Atividade]]=0, "-", BS_CONTROLE[[#This Row],[Atividade]])</f>
        <v>PDM - SOLDA</v>
      </c>
      <c r="AK222" s="35" t="str">
        <f>BS_CONTROLE[[#This Row],[Local - Partida]]</f>
        <v>ZTO1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ZTO-ZOI</v>
      </c>
      <c r="AN222" s="119">
        <f>IF(BS_CONTROLE[[#This Row],[SB]]=0, "-", BS_CONTROLE[[#This Row],[SB]])</f>
        <v>2432441</v>
      </c>
      <c r="AO222" s="119">
        <f>IF(BS_CONTROLE[[#This Row],[SUB]]=0, "-", BS_CONTROLE[[#This Row],[SUB]])</f>
        <v>71</v>
      </c>
      <c r="AP222" s="119">
        <f>BS_CONTROLE[[#This Row],[KM - Inicio]]</f>
        <v>244.5</v>
      </c>
      <c r="AQ222" s="119">
        <f>BS_CONTROLE[[#This Row],[KM - Inicio]]</f>
        <v>244.5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2" s="192" t="str">
        <f>BS_CONTROLE[[#This Row],[Responsavel pelo boletim]]</f>
        <v>Antônio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 hidden="1">
      <c r="A223" s="149" t="str">
        <f>D223&amp;B223</f>
        <v>KLECIO (TP-699)45946</v>
      </c>
      <c r="B223" s="116">
        <v>45946</v>
      </c>
      <c r="C223" s="9">
        <f>IF(BS_CONTROLE[[#This Row],[DATA]]="","",WEEKNUM(BS_CONTROLE[[#This Row],[DATA]]))</f>
        <v>42</v>
      </c>
      <c r="D223" s="118" t="s">
        <v>942</v>
      </c>
      <c r="E223" s="227">
        <v>147</v>
      </c>
      <c r="F223" s="142" t="s">
        <v>833</v>
      </c>
      <c r="G223" s="10" t="str">
        <f>IF(D223="","*",VLOOKUP(F223,BS_ATIVIDADE[],3,FALSE))</f>
        <v>SOLDA</v>
      </c>
      <c r="H223" s="192" t="s">
        <v>164</v>
      </c>
      <c r="I223" s="120" t="s">
        <v>479</v>
      </c>
      <c r="J223" s="119">
        <v>71</v>
      </c>
      <c r="K223" s="119">
        <v>206.15</v>
      </c>
      <c r="L223" s="119"/>
      <c r="M223" s="143" t="s">
        <v>163</v>
      </c>
      <c r="N223" s="143" t="s">
        <v>167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1464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ZSK1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ZSK</v>
      </c>
      <c r="AN223" s="119" t="str">
        <f>IF(BS_CONTROLE[[#This Row],[SB]]=0, "-", BS_CONTROLE[[#This Row],[SB]])</f>
        <v>ZSKPAT2</v>
      </c>
      <c r="AO223" s="119">
        <f>IF(BS_CONTROLE[[#This Row],[SUB]]=0, "-", BS_CONTROLE[[#This Row],[SUB]])</f>
        <v>71</v>
      </c>
      <c r="AP223" s="119">
        <f>BS_CONTROLE[[#This Row],[KM - Inicio]]</f>
        <v>206.15</v>
      </c>
      <c r="AQ223" s="119">
        <f>BS_CONTROLE[[#This Row],[KM - Inicio]]</f>
        <v>206.15</v>
      </c>
      <c r="AR223" s="122"/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Klecio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V8945946</v>
      </c>
      <c r="B224" s="116">
        <v>45946</v>
      </c>
      <c r="C224" s="9">
        <f>IF(BS_CONTROLE[[#This Row],[DATA]]="","",WEEKNUM(BS_CONTROLE[[#This Row],[DATA]]))</f>
        <v>42</v>
      </c>
      <c r="D224" s="159" t="s">
        <v>849</v>
      </c>
      <c r="E224" s="47">
        <v>205</v>
      </c>
      <c r="F224" s="144" t="s">
        <v>665</v>
      </c>
      <c r="G224" s="10" t="str">
        <f>IF(D224="","*",VLOOKUP(F224,BS_ATIVIDADE[],3,FALSE))</f>
        <v>OUTROS</v>
      </c>
      <c r="H224" s="192" t="s">
        <v>107</v>
      </c>
      <c r="I224" s="120" t="s">
        <v>1555</v>
      </c>
      <c r="J224" s="119">
        <v>70</v>
      </c>
      <c r="K224" s="119">
        <v>82</v>
      </c>
      <c r="L224" s="119"/>
      <c r="M224" s="143" t="s">
        <v>1123</v>
      </c>
      <c r="N224" s="143" t="s">
        <v>1124</v>
      </c>
      <c r="O224" s="120">
        <v>0.375</v>
      </c>
      <c r="P224" s="120">
        <v>4.1666666666666664E-2</v>
      </c>
      <c r="Q224" s="119">
        <v>1</v>
      </c>
      <c r="R224" s="11" t="str">
        <f>IFERROR(_xlfn.XLOOKUP(F224, BS_ATIVIDADE[ATIVIDADE],BS_ATIVIDADE[UNIDADE] ), "*")</f>
        <v>BINÁRIO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4" s="119" t="s">
        <v>1104</v>
      </c>
      <c r="W224" s="119" t="s">
        <v>1244</v>
      </c>
      <c r="X224" s="118" t="s">
        <v>481</v>
      </c>
      <c r="Y224" s="145" t="s">
        <v>484</v>
      </c>
      <c r="Z224" s="118" t="s">
        <v>482</v>
      </c>
      <c r="AA224" s="119">
        <v>1</v>
      </c>
      <c r="AB224" s="117" t="s">
        <v>471</v>
      </c>
      <c r="AC224" s="117" t="s">
        <v>465</v>
      </c>
      <c r="AD224" s="121">
        <v>0.33333333333333331</v>
      </c>
      <c r="AE224" s="119">
        <v>6239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DESLOCAMENTO</v>
      </c>
      <c r="AJ224" s="10" t="str">
        <f>IF(BS_CONTROLE[[#This Row],[Atividade]]=0, "-", BS_CONTROLE[[#This Row],[Atividade]])</f>
        <v>DESLOCAMENTO</v>
      </c>
      <c r="AK224" s="35" t="str">
        <f>BS_CONTROLE[[#This Row],[Local - Partida]]</f>
        <v>ZLI1062</v>
      </c>
      <c r="AL224" s="35" t="str">
        <f>BS_CONTROLE[[#This Row],[Local - Encerramento]]</f>
        <v>ZYU1</v>
      </c>
      <c r="AM224" s="119" t="str">
        <f>IF(BS_CONTROLE[[#This Row],[Entre - Estações]]=0, "-", BS_CONTROLE[[#This Row],[Entre - Estações]])</f>
        <v>ZLI-ZYU</v>
      </c>
      <c r="AN224" s="119" t="str">
        <f>IF(BS_CONTROLE[[#This Row],[SB]]=0, "-", BS_CONTROLE[[#This Row],[SB]])</f>
        <v>ZLIZYU</v>
      </c>
      <c r="AO224" s="119">
        <f>IF(BS_CONTROLE[[#This Row],[SUB]]=0, "-", BS_CONTROLE[[#This Row],[SUB]])</f>
        <v>70</v>
      </c>
      <c r="AP224" s="119">
        <f>BS_CONTROLE[[#This Row],[KM - Inicio]]</f>
        <v>82</v>
      </c>
      <c r="AQ224" s="119">
        <f>BS_CONTROLE[[#This Row],[KM - Inicio]]</f>
        <v>82</v>
      </c>
      <c r="AR224" s="122"/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BINÁRIO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4" s="192" t="str">
        <f>BS_CONTROLE[[#This Row],[Responsavel pelo boletim]]</f>
        <v>Antonioni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 hidden="1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2:AE213" name="Range1_1_7_35_1"/>
    <protectedRange sqref="AF11 AF20 AF16 AF27 AF32 AF92:AF102 AF106:AF110 AF104 AF130:AF133 AF112:AF126 AF212:AF213" name="Range1_1_8_28"/>
    <protectedRange sqref="AE33" name="Range1_1_7_2"/>
    <protectedRange sqref="AF33" name="Range1_1_8_1"/>
    <protectedRange sqref="AE34:AF34 AE193:AF193 AE210:AF210 AE224:AF224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 W220:W222 V223:W223 V225:W225" name="Range1_1_6_5"/>
    <protectedRange sqref="W135" name="Range1_1_6_1_3"/>
    <protectedRange sqref="V148:W150 V186:W186 V191:W191" name="Range1_1_6_2_2"/>
    <protectedRange sqref="V151 V207 V222" name="Range1_1_6_3_1"/>
    <protectedRange sqref="AC143:AE143 AA135:AE142 AA152:AE152 AA153:AC153 AA208:AE208 AA200:AE200 AA218:AE218 AA221:AE221 AA223:AE223 AA225:AE225" name="Range1_1_7_35_1_3"/>
    <protectedRange sqref="AF135:AF143 AF152 AF208 AF200 AF218 AF221 AF223 AF22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1 AA220:AE220 AA222:AE222 AC224:AD224" name="Range1_1_7_35_1_2_2"/>
    <protectedRange sqref="AF151 AF154:AF155 AF157:AF158 AF161:AF163 AF166:AF167 AF169 AF183:AF185 AF205 AF207 AF209 AF211 AF220 AF222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4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Y211:Z213 Y226:Z734 Z214:Z225 Y214:Y216 Y218:Y224">
    <cfRule type="cellIs" dxfId="216" priority="42691" operator="equal">
      <formula>"OPORTUNIDADE"</formula>
    </cfRule>
  </conditionalFormatting>
  <conditionalFormatting sqref="Z736 Y6:Z59 Z60 Y188:Z188 Y61:Z186 Z207:Z210 Y205:Z205 Z199:Z204 Y190:Z198 Y211:Z213 Y226:Z735 Z214:Z225 Y214:Y216 Y218:Y224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AZ6:AZ734">
    <cfRule type="expression" dxfId="213" priority="42733">
      <formula>#REF!=1</formula>
    </cfRule>
  </conditionalFormatting>
  <conditionalFormatting sqref="BF60 U6:U59 V60 AY6:AY738 U61:U736 BE6:BE738">
    <cfRule type="cellIs" dxfId="212" priority="42717" operator="equal">
      <formula>"ERRO"</formula>
    </cfRule>
  </conditionalFormatting>
  <conditionalFormatting sqref="BQ6:BQ155 BQ157:BQ738">
    <cfRule type="cellIs" dxfId="211" priority="42712" operator="equal">
      <formula>"Produção e Intervalo"</formula>
    </cfRule>
    <cfRule type="cellIs" dxfId="210" priority="42713" operator="equal">
      <formula>"Aderente"</formula>
    </cfRule>
    <cfRule type="cellIs" dxfId="209" priority="42714" operator="equal">
      <formula>"Intervalo"</formula>
    </cfRule>
    <cfRule type="cellIs" dxfId="208" priority="42715" operator="equal">
      <formula>"Produção"</formula>
    </cfRule>
    <cfRule type="cellIs" dxfId="207" priority="42716" operator="equal">
      <formula>"ERRO"</formula>
    </cfRule>
  </conditionalFormatting>
  <conditionalFormatting sqref="BR6:BS738">
    <cfRule type="cellIs" dxfId="206" priority="42694" operator="equal">
      <formula>"*"</formula>
    </cfRule>
    <cfRule type="cellIs" dxfId="205" priority="42695" operator="greaterThanOrEqual">
      <formula>1</formula>
    </cfRule>
    <cfRule type="cellIs" dxfId="204" priority="42696" operator="lessThan">
      <formula>1</formula>
    </cfRule>
  </conditionalFormatting>
  <conditionalFormatting sqref="BH737 BH6:BH27 BH28:BI31 BH32:BH734">
    <cfRule type="iconSet" priority="44517">
      <iconSet showValue="0">
        <cfvo type="percent" val="0"/>
        <cfvo type="num" val="1"/>
        <cfvo type="num" val="1" gte="0"/>
      </iconSet>
    </cfRule>
    <cfRule type="iconSet" priority="445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4">
      <formula>#REF!=1</formula>
    </cfRule>
  </conditionalFormatting>
  <conditionalFormatting sqref="BP1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5" operator="equal">
      <formula>"OPORTUNIDADE"</formula>
    </cfRule>
  </conditionalFormatting>
  <conditionalFormatting sqref="Z187">
    <cfRule type="cellIs" dxfId="201" priority="113" operator="equal">
      <formula>"NÃO"</formula>
    </cfRule>
    <cfRule type="cellIs" dxfId="200" priority="114" operator="equal">
      <formula>"SIM"</formula>
    </cfRule>
  </conditionalFormatting>
  <conditionalFormatting sqref="Z189">
    <cfRule type="cellIs" dxfId="199" priority="112" operator="equal">
      <formula>"OPORTUNIDADE"</formula>
    </cfRule>
  </conditionalFormatting>
  <conditionalFormatting sqref="Z189">
    <cfRule type="cellIs" dxfId="198" priority="110" operator="equal">
      <formula>"NÃO"</formula>
    </cfRule>
    <cfRule type="cellIs" dxfId="197" priority="111" operator="equal">
      <formula>"SIM"</formula>
    </cfRule>
  </conditionalFormatting>
  <conditionalFormatting sqref="BP1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5" operator="equal">
      <formula>"OPORTUNIDADE"</formula>
    </cfRule>
  </conditionalFormatting>
  <conditionalFormatting sqref="Y187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189">
    <cfRule type="cellIs" dxfId="193" priority="102" operator="equal">
      <formula>"OPORTUNIDADE"</formula>
    </cfRule>
  </conditionalFormatting>
  <conditionalFormatting sqref="Y189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1" operator="equal">
      <formula>"OPORTUNIDADE"</formula>
    </cfRule>
  </conditionalFormatting>
  <conditionalFormatting sqref="Z206">
    <cfRule type="cellIs" dxfId="189" priority="49" operator="equal">
      <formula>"NÃO"</formula>
    </cfRule>
    <cfRule type="cellIs" dxfId="188" priority="50" operator="equal">
      <formula>"SIM"</formula>
    </cfRule>
  </conditionalFormatting>
  <conditionalFormatting sqref="Y206:Y210">
    <cfRule type="cellIs" dxfId="187" priority="48" operator="equal">
      <formula>"OPORTUNIDADE"</formula>
    </cfRule>
  </conditionalFormatting>
  <conditionalFormatting sqref="Y206:Y210">
    <cfRule type="cellIs" dxfId="186" priority="46" operator="equal">
      <formula>"NÃO"</formula>
    </cfRule>
    <cfRule type="cellIs" dxfId="185" priority="47" operator="equal">
      <formula>"SIM"</formula>
    </cfRule>
  </conditionalFormatting>
  <conditionalFormatting sqref="Y204">
    <cfRule type="cellIs" dxfId="184" priority="45" operator="equal">
      <formula>"OPORTUNIDADE"</formula>
    </cfRule>
  </conditionalFormatting>
  <conditionalFormatting sqref="Y204">
    <cfRule type="cellIs" dxfId="183" priority="43" operator="equal">
      <formula>"NÃO"</formula>
    </cfRule>
    <cfRule type="cellIs" dxfId="182" priority="44" operator="equal">
      <formula>"SIM"</formula>
    </cfRule>
  </conditionalFormatting>
  <conditionalFormatting sqref="Y203">
    <cfRule type="cellIs" dxfId="181" priority="42" operator="equal">
      <formula>"OPORTUNIDADE"</formula>
    </cfRule>
  </conditionalFormatting>
  <conditionalFormatting sqref="Y203">
    <cfRule type="cellIs" dxfId="180" priority="40" operator="equal">
      <formula>"NÃO"</formula>
    </cfRule>
    <cfRule type="cellIs" dxfId="179" priority="41" operator="equal">
      <formula>"SIM"</formula>
    </cfRule>
  </conditionalFormatting>
  <conditionalFormatting sqref="Y202">
    <cfRule type="cellIs" dxfId="178" priority="39" operator="equal">
      <formula>"OPORTUNIDADE"</formula>
    </cfRule>
  </conditionalFormatting>
  <conditionalFormatting sqref="Y202">
    <cfRule type="cellIs" dxfId="177" priority="37" operator="equal">
      <formula>"NÃO"</formula>
    </cfRule>
    <cfRule type="cellIs" dxfId="176" priority="38" operator="equal">
      <formula>"SIM"</formula>
    </cfRule>
  </conditionalFormatting>
  <conditionalFormatting sqref="Y201">
    <cfRule type="cellIs" dxfId="175" priority="36" operator="equal">
      <formula>"OPORTUNIDADE"</formula>
    </cfRule>
  </conditionalFormatting>
  <conditionalFormatting sqref="Y201">
    <cfRule type="cellIs" dxfId="174" priority="34" operator="equal">
      <formula>"NÃO"</formula>
    </cfRule>
    <cfRule type="cellIs" dxfId="173" priority="35" operator="equal">
      <formula>"SIM"</formula>
    </cfRule>
  </conditionalFormatting>
  <conditionalFormatting sqref="Y200">
    <cfRule type="cellIs" dxfId="172" priority="33" operator="equal">
      <formula>"OPORTUNIDADE"</formula>
    </cfRule>
  </conditionalFormatting>
  <conditionalFormatting sqref="Y200">
    <cfRule type="cellIs" dxfId="171" priority="31" operator="equal">
      <formula>"NÃO"</formula>
    </cfRule>
    <cfRule type="cellIs" dxfId="170" priority="32" operator="equal">
      <formula>"SIM"</formula>
    </cfRule>
  </conditionalFormatting>
  <conditionalFormatting sqref="Y199">
    <cfRule type="cellIs" dxfId="169" priority="30" operator="equal">
      <formula>"OPORTUNIDADE"</formula>
    </cfRule>
  </conditionalFormatting>
  <conditionalFormatting sqref="Y199">
    <cfRule type="cellIs" dxfId="168" priority="28" operator="equal">
      <formula>"NÃO"</formula>
    </cfRule>
    <cfRule type="cellIs" dxfId="167" priority="29" operator="equal">
      <formula>"SIM"</formula>
    </cfRule>
  </conditionalFormatting>
  <conditionalFormatting sqref="BQ156">
    <cfRule type="cellIs" dxfId="166" priority="23" operator="equal">
      <formula>"Produção e Intervalo"</formula>
    </cfRule>
    <cfRule type="cellIs" dxfId="165" priority="24" operator="equal">
      <formula>"Aderente"</formula>
    </cfRule>
    <cfRule type="cellIs" dxfId="164" priority="25" operator="equal">
      <formula>"Intervalo"</formula>
    </cfRule>
    <cfRule type="cellIs" dxfId="163" priority="26" operator="equal">
      <formula>"Produção"</formula>
    </cfRule>
    <cfRule type="cellIs" dxfId="162" priority="27" operator="equal">
      <formula>"ERRO"</formula>
    </cfRule>
  </conditionalFormatting>
  <conditionalFormatting sqref="BJ165:BK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16" operator="equal">
      <formula>"OPORTUNIDADE"</formula>
    </cfRule>
  </conditionalFormatting>
  <conditionalFormatting sqref="Y21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Y225">
    <cfRule type="cellIs" dxfId="158" priority="10" operator="equal">
      <formula>"OPORTUNIDADE"</formula>
    </cfRule>
  </conditionalFormatting>
  <conditionalFormatting sqref="Y22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P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1569</v>
      </c>
      <c r="D5" s="259"/>
      <c r="E5" s="259"/>
      <c r="F5" s="259"/>
      <c r="G5" s="259"/>
      <c r="H5" s="259"/>
      <c r="I5" s="259"/>
      <c r="J5" s="260"/>
      <c r="K5" s="261" t="s">
        <v>1570</v>
      </c>
      <c r="L5" s="262"/>
      <c r="M5" s="262"/>
      <c r="N5" s="262"/>
      <c r="O5" s="263" t="s">
        <v>1571</v>
      </c>
      <c r="P5" s="264"/>
    </row>
    <row r="6" spans="1:16" s="82" customFormat="1" ht="15" customHeight="1">
      <c r="A6" s="74" t="s">
        <v>1572</v>
      </c>
      <c r="B6" s="83" t="s">
        <v>1573</v>
      </c>
      <c r="C6" s="84" t="s">
        <v>1019</v>
      </c>
      <c r="D6" s="85" t="s">
        <v>1020</v>
      </c>
      <c r="E6" s="84" t="s">
        <v>1574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1575</v>
      </c>
      <c r="M6" s="88" t="s">
        <v>669</v>
      </c>
      <c r="N6" s="89" t="s">
        <v>1014</v>
      </c>
      <c r="O6" s="90" t="s">
        <v>1057</v>
      </c>
      <c r="P6" s="151" t="s">
        <v>1576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Ag. intervalo de levante de vgs, para realizar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Contrato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>V97</v>
      </c>
      <c r="F219" s="92" t="str">
        <f>IF(SP_NORTE!H219="","*",SP_NORTE!H219)</f>
        <v>ZCV1</v>
      </c>
      <c r="G219" s="92" t="str">
        <f>IF(SP_NORTE!M219="","*",SP_NORTE!M219)</f>
        <v>ZCV-ZMA</v>
      </c>
      <c r="H219" s="131">
        <f>IF(SP_NORTE!K219="","*",SP_NORTE!K219)</f>
        <v>140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ZCV1</v>
      </c>
      <c r="L219" s="92" t="str">
        <f>IF(SP_NORTE!AM219="","*",SP_NORTE!AM219)</f>
        <v>ZCV-ZMA</v>
      </c>
      <c r="M219" s="92">
        <f>IF(SP_NORTE!AP219="","*",SP_NORTE!AP219)</f>
        <v>140</v>
      </c>
      <c r="N219" s="92" t="str">
        <f>IF(SP_NORTE!AM219="","*",SP_NORTE!AM219)</f>
        <v>ZCV-ZMA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ZCZ-ZTI</v>
      </c>
      <c r="E220" s="92" t="str">
        <f>IF(SP_NORTE!D220="","*",SP_NORTE!D220)</f>
        <v>DANILO (TP-837)</v>
      </c>
      <c r="F220" s="92" t="str">
        <f>IF(SP_NORTE!H220="","*",SP_NORTE!H220)</f>
        <v>-</v>
      </c>
      <c r="G220" s="92" t="str">
        <f>IF(SP_NORTE!M220="","*",SP_NORTE!M220)</f>
        <v>ZDG-ZTN</v>
      </c>
      <c r="H220" s="131">
        <f>IF(SP_NORTE!K220="","*",SP_NORTE!K220)</f>
        <v>59.21</v>
      </c>
      <c r="I220" s="128">
        <f>IF(SP_NORTE!O220="","*",SP_NORTE!O220)</f>
        <v>0.35416666666666669</v>
      </c>
      <c r="J220" s="128">
        <f>IF(SP_NORTE!P220="","*",SP_NORTE!P220)</f>
        <v>6.25E-2</v>
      </c>
      <c r="K220" s="92" t="str">
        <f>IF(SP_NORTE!AK220="","*",SP_NORTE!AK220)</f>
        <v>-</v>
      </c>
      <c r="L220" s="92" t="str">
        <f>IF(SP_NORTE!AM220="","*",SP_NORTE!AM220)</f>
        <v>ZDG-ZTN</v>
      </c>
      <c r="M220" s="92">
        <f>IF(SP_NORTE!AP220="","*",SP_NORTE!AP220)</f>
        <v>59.21</v>
      </c>
      <c r="N220" s="92" t="str">
        <f>IF(SP_NORTE!AM220="","*",SP_NORTE!AM220)</f>
        <v>ZDG-ZTN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MAURO TP-868)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58.890999999999998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58.890999999999998</v>
      </c>
      <c r="N221" s="92" t="str">
        <f>IF(SP_NORTE!AM221="","*",SP_NORTE!AM221)</f>
        <v>ZDG-ZTN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ANTÔNIO (TP-713)</v>
      </c>
      <c r="F222" s="92" t="str">
        <f>IF(SP_NORTE!H222="","*",SP_NORTE!H222)</f>
        <v>ZTO1</v>
      </c>
      <c r="G222" s="92" t="str">
        <f>IF(SP_NORTE!M222="","*",SP_NORTE!M222)</f>
        <v>ZTO-ZOI</v>
      </c>
      <c r="H222" s="131">
        <f>IF(SP_NORTE!K222="","*",SP_NORTE!K222)</f>
        <v>244.5</v>
      </c>
      <c r="I222" s="128">
        <f>IF(SP_NORTE!O222="","*",SP_NORTE!O222)</f>
        <v>0.375</v>
      </c>
      <c r="J222" s="128">
        <f>IF(SP_NORTE!P222="","*",SP_NORTE!P222)</f>
        <v>6.25E-2</v>
      </c>
      <c r="K222" s="92" t="str">
        <f>IF(SP_NORTE!AK222="","*",SP_NORTE!AK222)</f>
        <v>ZTO1</v>
      </c>
      <c r="L222" s="92" t="str">
        <f>IF(SP_NORTE!AM222="","*",SP_NORTE!AM222)</f>
        <v>ZTO-ZOI</v>
      </c>
      <c r="M222" s="92">
        <f>IF(SP_NORTE!AP222="","*",SP_NORTE!AP222)</f>
        <v>244.5</v>
      </c>
      <c r="N222" s="92" t="str">
        <f>IF(SP_NORTE!AM222="","*",SP_NORTE!AM222)</f>
        <v>ZTO-ZOI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ZBV-ZTI</v>
      </c>
      <c r="E223" s="92" t="str">
        <f>IF(SP_NORTE!D223="","*",SP_NORTE!D223)</f>
        <v>KLECIO (TP-699)</v>
      </c>
      <c r="F223" s="92" t="str">
        <f>IF(SP_NORTE!H223="","*",SP_NORTE!H223)</f>
        <v>ZSK1</v>
      </c>
      <c r="G223" s="92" t="str">
        <f>IF(SP_NORTE!M223="","*",SP_NORTE!M223)</f>
        <v>ZSK</v>
      </c>
      <c r="H223" s="131">
        <f>IF(SP_NORTE!K223="","*",SP_NORTE!K223)</f>
        <v>206.15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ZSK1</v>
      </c>
      <c r="L223" s="92" t="str">
        <f>IF(SP_NORTE!AM223="","*",SP_NORTE!AM223)</f>
        <v>ZSK</v>
      </c>
      <c r="M223" s="92">
        <f>IF(SP_NORTE!AP223="","*",SP_NORTE!AP223)</f>
        <v>206.15</v>
      </c>
      <c r="N223" s="92" t="str">
        <f>IF(SP_NORTE!AM223="","*",SP_NORTE!AM223)</f>
        <v>ZSK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V89</v>
      </c>
      <c r="F224" s="92" t="str">
        <f>IF(SP_NORTE!H224="","*",SP_NORTE!H224)</f>
        <v>ZLI1062</v>
      </c>
      <c r="G224" s="92" t="str">
        <f>IF(SP_NORTE!M224="","*",SP_NORTE!M224)</f>
        <v>ZLI-ZYU</v>
      </c>
      <c r="H224" s="131">
        <f>IF(SP_NORTE!K224="","*",SP_NORTE!K224)</f>
        <v>82</v>
      </c>
      <c r="I224" s="128">
        <f>IF(SP_NORTE!O224="","*",SP_NORTE!O224)</f>
        <v>0.375</v>
      </c>
      <c r="J224" s="128">
        <f>IF(SP_NORTE!P224="","*",SP_NORTE!P224)</f>
        <v>4.1666666666666664E-2</v>
      </c>
      <c r="K224" s="92" t="str">
        <f>IF(SP_NORTE!AK224="","*",SP_NORTE!AK224)</f>
        <v>ZLI1062</v>
      </c>
      <c r="L224" s="92" t="str">
        <f>IF(SP_NORTE!AM224="","*",SP_NORTE!AM224)</f>
        <v>ZLI-ZYU</v>
      </c>
      <c r="M224" s="92">
        <f>IF(SP_NORTE!AP224="","*",SP_NORTE!AP224)</f>
        <v>82</v>
      </c>
      <c r="N224" s="92" t="str">
        <f>IF(SP_NORTE!AM224="","*",SP_NORTE!AM224)</f>
        <v>ZLI-ZYU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1577</v>
      </c>
      <c r="V1" s="270"/>
      <c r="W1" s="270"/>
    </row>
    <row r="2" spans="1:23" s="93" customFormat="1">
      <c r="A2" s="96" t="s">
        <v>1578</v>
      </c>
      <c r="B2" s="96" t="s">
        <v>1573</v>
      </c>
      <c r="C2" s="96" t="s">
        <v>470</v>
      </c>
      <c r="D2" s="97" t="s">
        <v>1019</v>
      </c>
      <c r="E2" s="97" t="s">
        <v>1020</v>
      </c>
      <c r="F2" s="97" t="s">
        <v>1572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1579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7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7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12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7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7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12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12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7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7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7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12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7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7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7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7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7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Contrato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1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12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 t="str">
        <f>IF(SP_NORTE!B217="","*",SP_NORTE!B217)</f>
        <v>*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>V97</v>
      </c>
      <c r="H216" s="185" t="str">
        <f>IF(SP_NORTE!F219="","*",SP_NORTE!F219)</f>
        <v>DETECÇÃO - ULTRASSOM - SPERRY</v>
      </c>
      <c r="I216" s="185" t="str">
        <f>IF(SP_NORTE!H219="","*",SP_NORTE!H219)</f>
        <v>ZCV1</v>
      </c>
      <c r="J216" s="185" t="str">
        <f>IF(SP_NORTE!I219="","*",SP_NORTE!I219)</f>
        <v>ZMA2</v>
      </c>
      <c r="K216" s="175" t="str">
        <f>IF(SP_NORTE!M219="","*",SP_NORTE!M219)</f>
        <v>ZCV-ZMA</v>
      </c>
      <c r="L216" s="175" t="str">
        <f>IF(SP_NORTE!N219="","*",SP_NORTE!N219)</f>
        <v>ZCVZMA</v>
      </c>
      <c r="M216" s="176">
        <f>IF(SP_NORTE!J219="","*",SP_NORTE!J219)</f>
        <v>73</v>
      </c>
      <c r="N216" s="184">
        <f>IF(SP_NORTE!K219="","*",SP_NORTE!K219)</f>
        <v>140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100 KM</v>
      </c>
      <c r="S216" s="185" t="str">
        <f>IF(SP_NORTE!V219="","*",SP_NORTE!V219)</f>
        <v>John</v>
      </c>
      <c r="T216" s="185" t="str">
        <f>IF(SP_NORTE!W219="","*",SP_NORTE!W219)</f>
        <v>Detecção Ultrassom Sperry (Ronda de 7 dias segue embarcado)</v>
      </c>
      <c r="U216" s="173">
        <f ca="1">_xlfn.XLOOKUP(G216&amp;$U$2,BS_CONTROLE[CHAVE],BS_CONTROLE[Quantidade_11],"-")</f>
        <v>102</v>
      </c>
      <c r="V216" s="173">
        <f ca="1">_xlfn.XLOOKUP(G216&amp;$V$2,BS_CONTROLE[CHAVE],BS_CONTROLE[Quantidade_11],"-")</f>
        <v>114</v>
      </c>
      <c r="W216" s="173">
        <f ca="1">_xlfn.XLOOKUP(G216&amp;$W$2,BS_CONTROLE[CHAVE],BS_CONTROLE[Quantidade_11],"-")</f>
        <v>0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DANILO (TP-837)</v>
      </c>
      <c r="H217" s="185" t="str">
        <f>IF(SP_NORTE!F220="","*",SP_NORTE!F220)</f>
        <v>MODERNIZAÇÃO - SOLDA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ZDG-ZTN</v>
      </c>
      <c r="L217" s="175" t="str">
        <f>IF(SP_NORTE!N220="","*",SP_NORTE!N220)</f>
        <v>K58K591</v>
      </c>
      <c r="M217" s="176">
        <f>IF(SP_NORTE!J220="","*",SP_NORTE!J220)</f>
        <v>73</v>
      </c>
      <c r="N217" s="184">
        <f>IF(SP_NORTE!K220="","*",SP_NORTE!K220)</f>
        <v>59.21</v>
      </c>
      <c r="O217" s="184" t="str">
        <f>IF(SP_NORTE!L220="","*",SP_NORTE!L220)</f>
        <v>-</v>
      </c>
      <c r="P217" s="183">
        <f>IF(SP_NORTE!O220="","*",SP_NORTE!O220)</f>
        <v>0.35416666666666669</v>
      </c>
      <c r="Q217" s="183">
        <f>IF(SP_NORTE!P220="","*",SP_NORTE!P220)</f>
        <v>6.25E-2</v>
      </c>
      <c r="R217" s="185" t="str">
        <f>IF(SP_NORTE!Q220="","*",CONCATENATE(SP_NORTE!Q220," ",SP_NORTE!R220))</f>
        <v>1 Nº DE SOLDA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12</v>
      </c>
      <c r="V217" s="173">
        <f ca="1">_xlfn.XLOOKUP(G217&amp;$V$2,BS_CONTROLE[CHAVE],BS_CONTROLE[Quantidade_11],"-")</f>
        <v>1</v>
      </c>
      <c r="W217" s="173" t="str">
        <f ca="1">_xlfn.XLOOKUP(G217&amp;$W$2,BS_CONTROLE[CHAVE],BS_CONTROLE[Quantidade_11],"-")</f>
        <v>-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P1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MAURO TP-868)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ZDGK58</v>
      </c>
      <c r="M218" s="176">
        <f>IF(SP_NORTE!J221="","*",SP_NORTE!J221)</f>
        <v>73</v>
      </c>
      <c r="N218" s="184">
        <f>IF(SP_NORTE!K221="","*",SP_NORTE!K221)</f>
        <v>58.890999999999998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Mauro</v>
      </c>
      <c r="T218" s="185" t="str">
        <f>IF(SP_NORTE!W221="","*",SP_NORTE!W221)</f>
        <v>Execução de soldas - Depende de temperatura</v>
      </c>
      <c r="U218" s="173" t="str">
        <f ca="1">_xlfn.XLOOKUP(G218&amp;$U$2,BS_CONTROLE[CHAVE],BS_CONTROLE[Quantidade_11],"-")</f>
        <v>-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P0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ANTÔNIO (TP-713)</v>
      </c>
      <c r="H219" s="185" t="str">
        <f>IF(SP_NORTE!F222="","*",SP_NORTE!F222)</f>
        <v>PDM - SOLDA</v>
      </c>
      <c r="I219" s="185" t="str">
        <f>IF(SP_NORTE!H222="","*",SP_NORTE!H222)</f>
        <v>ZTO1</v>
      </c>
      <c r="J219" s="185" t="str">
        <f>IF(SP_NORTE!I222="","*",SP_NORTE!I222)</f>
        <v>-</v>
      </c>
      <c r="K219" s="175" t="str">
        <f>IF(SP_NORTE!M222="","*",SP_NORTE!M222)</f>
        <v>ZTO-ZOI</v>
      </c>
      <c r="L219" s="175">
        <f>IF(SP_NORTE!N222="","*",SP_NORTE!N222)</f>
        <v>2432441</v>
      </c>
      <c r="M219" s="176">
        <f>IF(SP_NORTE!J222="","*",SP_NORTE!J222)</f>
        <v>71</v>
      </c>
      <c r="N219" s="184">
        <f>IF(SP_NORTE!K222="","*",SP_NORTE!K222)</f>
        <v>244.5</v>
      </c>
      <c r="O219" s="184" t="str">
        <f>IF(SP_NORTE!L222="","*",SP_NORTE!L222)</f>
        <v>-</v>
      </c>
      <c r="P219" s="183">
        <f>IF(SP_NORTE!O222="","*",SP_NORTE!O222)</f>
        <v>0.375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Antônio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2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KLECIO (TP-699)</v>
      </c>
      <c r="H220" s="185" t="str">
        <f>IF(SP_NORTE!F223="","*",SP_NORTE!F223)</f>
        <v>PDM - SOLDA</v>
      </c>
      <c r="I220" s="185" t="str">
        <f>IF(SP_NORTE!H223="","*",SP_NORTE!H223)</f>
        <v>ZSK1</v>
      </c>
      <c r="J220" s="185" t="str">
        <f>IF(SP_NORTE!I223="","*",SP_NORTE!I223)</f>
        <v>-</v>
      </c>
      <c r="K220" s="175" t="str">
        <f>IF(SP_NORTE!M223="","*",SP_NORTE!M223)</f>
        <v>ZSK</v>
      </c>
      <c r="L220" s="175" t="str">
        <f>IF(SP_NORTE!N223="","*",SP_NORTE!N223)</f>
        <v>ZSKPAT2</v>
      </c>
      <c r="M220" s="176">
        <f>IF(SP_NORTE!J223="","*",SP_NORTE!J223)</f>
        <v>71</v>
      </c>
      <c r="N220" s="184">
        <f>IF(SP_NORTE!K223="","*",SP_NORTE!K223)</f>
        <v>206.15</v>
      </c>
      <c r="O220" s="184" t="str">
        <f>IF(SP_NORTE!L223="","*",SP_NORTE!L223)</f>
        <v>*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Klecio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1</v>
      </c>
      <c r="W220" s="173">
        <f ca="1">_xlfn.XLOOKUP(G220&amp;$W$2,BS_CONTROLE[CHAVE],BS_CONTROLE[Quantidade_11],"-")</f>
        <v>0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P1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V89</v>
      </c>
      <c r="H221" s="185" t="str">
        <f>IF(SP_NORTE!F224="","*",SP_NORTE!F224)</f>
        <v>DESLOCAMENTO</v>
      </c>
      <c r="I221" s="185" t="str">
        <f>IF(SP_NORTE!H224="","*",SP_NORTE!H224)</f>
        <v>ZLI1062</v>
      </c>
      <c r="J221" s="185" t="str">
        <f>IF(SP_NORTE!I224="","*",SP_NORTE!I224)</f>
        <v>ZYU1</v>
      </c>
      <c r="K221" s="175" t="str">
        <f>IF(SP_NORTE!M224="","*",SP_NORTE!M224)</f>
        <v>ZLI-ZYU</v>
      </c>
      <c r="L221" s="175" t="str">
        <f>IF(SP_NORTE!N224="","*",SP_NORTE!N224)</f>
        <v>ZLIZYU</v>
      </c>
      <c r="M221" s="176">
        <f>IF(SP_NORTE!J224="","*",SP_NORTE!J224)</f>
        <v>70</v>
      </c>
      <c r="N221" s="184">
        <f>IF(SP_NORTE!K224="","*",SP_NORTE!K224)</f>
        <v>82</v>
      </c>
      <c r="O221" s="184" t="str">
        <f>IF(SP_NORTE!L224="","*",SP_NORTE!L224)</f>
        <v>*</v>
      </c>
      <c r="P221" s="183">
        <f>IF(SP_NORTE!O224="","*",SP_NORTE!O224)</f>
        <v>0.375</v>
      </c>
      <c r="Q221" s="183">
        <f>IF(SP_NORTE!P224="","*",SP_NORTE!P224)</f>
        <v>4.1666666666666664E-2</v>
      </c>
      <c r="R221" s="185" t="str">
        <f>IF(SP_NORTE!Q224="","*",CONCATENATE(SP_NORTE!Q224," ",SP_NORTE!R224))</f>
        <v>1 BINÁRIO</v>
      </c>
      <c r="S221" s="185" t="str">
        <f>IF(SP_NORTE!V224="","*",SP_NORTE!V224)</f>
        <v>Antonioni</v>
      </c>
      <c r="T221" s="185" t="str">
        <f>IF(SP_NORTE!W224="","*",SP_NORTE!W224)</f>
        <v>Deslocamento</v>
      </c>
      <c r="U221" s="173">
        <f ca="1">_xlfn.XLOOKUP(G221&amp;$U$2,BS_CONTROLE[CHAVE],BS_CONTROLE[Quantidade_11],"-")</f>
        <v>0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1580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1581</v>
      </c>
      <c r="C2" s="136" t="s">
        <v>1004</v>
      </c>
      <c r="D2" s="84" t="s">
        <v>1006</v>
      </c>
      <c r="E2" s="84" t="s">
        <v>1582</v>
      </c>
      <c r="F2" s="113" t="s">
        <v>1583</v>
      </c>
      <c r="G2" s="84" t="s">
        <v>1584</v>
      </c>
      <c r="H2" s="84" t="s">
        <v>1585</v>
      </c>
      <c r="I2" s="84" t="s">
        <v>1586</v>
      </c>
      <c r="J2" s="84" t="s">
        <v>1587</v>
      </c>
      <c r="K2" s="86" t="s">
        <v>1588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>V97</v>
      </c>
      <c r="E212" s="108" t="str">
        <f>IF(SP_NORTE!H219="","*",SP_NORTE!H219)</f>
        <v>ZCV1</v>
      </c>
      <c r="F212" s="114" t="str">
        <f>IF(SP_NORTE!M219="","*",SP_NORTE!M219)</f>
        <v>ZCV-ZMA</v>
      </c>
      <c r="G212" s="109" t="str">
        <f>IF(SP_NORTE!I219="","*",SP_NORTE!I219)</f>
        <v>ZMA2</v>
      </c>
      <c r="H212" s="109" t="str">
        <f>IF(SP_NORTE!AB219="","*",SP_NORTE!AB219)</f>
        <v>FIXO</v>
      </c>
      <c r="I212" s="109" t="str">
        <f>IF(SP_NORTE!AC219="","*",SP_NORTE!AC219)</f>
        <v>ACIONAMENTO</v>
      </c>
      <c r="J212" s="110">
        <f>IF(SP_NORTE!AA219="","*",SP_NORTE!AA219)</f>
        <v>1</v>
      </c>
      <c r="K212" s="111">
        <f>IF(SP_NORTE!AD219="","*",SP_NORTE!AD219)</f>
        <v>0.29166666666666669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DANILO (TP-837)</v>
      </c>
      <c r="E213" s="108" t="str">
        <f>IF(SP_NORTE!H220="","*",SP_NORTE!H220)</f>
        <v>-</v>
      </c>
      <c r="F213" s="114" t="str">
        <f>IF(SP_NORTE!M220="","*",SP_NORTE!M220)</f>
        <v>ZDG-ZTN</v>
      </c>
      <c r="G213" s="109" t="str">
        <f>IF(SP_NORTE!I220="","*",SP_NORTE!I220)</f>
        <v>-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MAURO TP-868)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ANTÔNIO (TP-713)</v>
      </c>
      <c r="E215" s="108" t="str">
        <f>IF(SP_NORTE!H222="","*",SP_NORTE!H222)</f>
        <v>ZTO1</v>
      </c>
      <c r="F215" s="114" t="str">
        <f>IF(SP_NORTE!M222="","*",SP_NORTE!M222)</f>
        <v>ZTO-ZOI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KLECIO (TP-699)</v>
      </c>
      <c r="E216" s="108" t="str">
        <f>IF(SP_NORTE!H223="","*",SP_NORTE!H223)</f>
        <v>ZSK1</v>
      </c>
      <c r="F216" s="114" t="str">
        <f>IF(SP_NORTE!M223="","*",SP_NORTE!M223)</f>
        <v>ZSK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V89</v>
      </c>
      <c r="E217" s="108" t="str">
        <f>IF(SP_NORTE!H224="","*",SP_NORTE!H224)</f>
        <v>ZLI1062</v>
      </c>
      <c r="F217" s="114" t="str">
        <f>IF(SP_NORTE!M224="","*",SP_NORTE!M224)</f>
        <v>ZLI-ZYU</v>
      </c>
      <c r="G217" s="109" t="str">
        <f>IF(SP_NORTE!I224="","*",SP_NORTE!I224)</f>
        <v>ZYU1</v>
      </c>
      <c r="H217" s="109" t="str">
        <f>IF(SP_NORTE!AB224="","*",SP_NORTE!AB224)</f>
        <v>FIXO</v>
      </c>
      <c r="I217" s="109" t="str">
        <f>IF(SP_NORTE!AC224="","*",SP_NORTE!AC224)</f>
        <v>ACIONAMENTO</v>
      </c>
      <c r="J217" s="110">
        <f>IF(SP_NORTE!AA224="","*",SP_NORTE!AA224)</f>
        <v>1</v>
      </c>
      <c r="K217" s="111">
        <f>IF(SP_NORTE!AD224="","*",SP_NORTE!AD224)</f>
        <v>0.33333333333333331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2025-10-16T10:04:47Z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