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97" documentId="8_{B6337239-1A00-434D-AAD0-422EA1FEB5AE}" xr6:coauthVersionLast="47" xr6:coauthVersionMax="47" xr10:uidLastSave="{4B3AB763-4256-4CAE-9155-DDEFAEBD036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K119" i="16"/>
  <c r="L119" i="16"/>
  <c r="D119" i="16"/>
  <c r="E119" i="16"/>
  <c r="AI121" i="1"/>
  <c r="BB121" i="1" s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AJ121" i="1"/>
  <c r="AJ87" i="1"/>
  <c r="AJ114" i="1"/>
  <c r="AJ111" i="1"/>
  <c r="AJ115" i="1"/>
  <c r="AJ123" i="1"/>
  <c r="AJ125" i="1"/>
  <c r="AJ119" i="1"/>
  <c r="AJ117" i="1"/>
  <c r="AJ127" i="1"/>
  <c r="BQ107" i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<sst xmlns="http://schemas.openxmlformats.org/spreadsheetml/2006/main" count="5527" uniqueCount="1552">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</sst>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>
      <alignment horizontal="center" vertical="center"/>
    </xf>
    <xf numFmtId="1" fontId="14" fillId="35" borderId="2" xfId="0" quotePrefix="1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G1" activePane="topRight" state="frozen"/>
      <selection pane="topRight" activeCell="I114" sqref="I1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e">
        <f t="shared" si="8"/>
        <v>#VALUE!</v>
      </c>
      <c r="BR104" s="15" t="e">
        <f t="shared" si="9"/>
        <v>#VALUE!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 t="str">
        <f>IF(D105="","*",IFERROR(IF(ISODD(COUNT(AS105:AX108)),"ERRO",SUM((AT105-AS105),(AV105-AU105),(AX105-AW105))),"ERRO"))</f>
        <v>ERRO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e">
        <f t="shared" si="8"/>
        <v>#VALUE!</v>
      </c>
      <c r="BR105" s="15" t="e">
        <f t="shared" si="9"/>
        <v>#VALUE!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/>
      <c r="AU106" s="32"/>
      <c r="AV106" s="32"/>
      <c r="AW106" s="32"/>
      <c r="AX106" s="32"/>
      <c r="AY106" s="184" t="str">
        <f>IF(D106="","*",IFERROR(IF(ISODD(COUNT(AS106:AX109)),"ERRO",SUM((AT106-AS106),(AV106-AU106),(AX106-AW106))),"ERRO"))</f>
        <v>ERRO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1483</v>
      </c>
      <c r="BK106" s="14" t="s">
        <v>1484</v>
      </c>
      <c r="BL106" s="13"/>
      <c r="BM106" s="12"/>
      <c r="BN106" s="12"/>
      <c r="BO106" s="130"/>
      <c r="BP106" s="14"/>
      <c r="BQ106" s="10" t="e">
        <f t="shared" si="8"/>
        <v>#VALUE!</v>
      </c>
      <c r="BR106" s="15" t="e">
        <f t="shared" si="9"/>
        <v>#VALUE!</v>
      </c>
      <c r="BS106" s="15">
        <f t="shared" si="10"/>
        <v>0</v>
      </c>
      <c r="BT106" s="157" t="str">
        <f t="shared" si="11"/>
        <v/>
      </c>
    </row>
    <row r="107" spans="1:72" ht="15" hidden="1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1485</v>
      </c>
      <c r="BK107" s="14" t="s">
        <v>1486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 hidden="1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1487</v>
      </c>
      <c r="I108" s="135" t="s">
        <v>1487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1488</v>
      </c>
      <c r="BK108" s="14" t="s">
        <v>1489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1</v>
      </c>
      <c r="BI109" s="14"/>
      <c r="BJ109" s="14" t="s">
        <v>1491</v>
      </c>
      <c r="BK109" s="14" t="s">
        <v>1492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0.99999999999999911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1493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1</v>
      </c>
      <c r="BI110" s="14"/>
      <c r="BJ110" s="14" t="s">
        <v>1491</v>
      </c>
      <c r="BK110" s="14" t="s">
        <v>1492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0.99999999999999911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V8646065</v>
      </c>
      <c r="B114" s="133">
        <v>46065</v>
      </c>
      <c r="C114" s="7">
        <f>IF(BS_CONTROLE[[#This Row],[DATA]]="","",WEEKNUM(BS_CONTROLE[[#This Row],[DATA]]))</f>
        <v>7</v>
      </c>
      <c r="D114" s="45" t="s">
        <v>217</v>
      </c>
      <c r="E114" s="185">
        <v>131</v>
      </c>
      <c r="F114" s="134" t="s">
        <v>116</v>
      </c>
      <c r="G114" s="8" t="str">
        <f>IF(D114="","*",VLOOKUP(F114,BS_ATIVIDADE[#All],3,FALSE))</f>
        <v>MECANIZAÇÃO - SOCADORA</v>
      </c>
      <c r="H114" s="135" t="s">
        <v>648</v>
      </c>
      <c r="I114" s="135" t="s">
        <v>648</v>
      </c>
      <c r="J114" s="151">
        <v>98</v>
      </c>
      <c r="K114" s="278">
        <v>665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4" s="135">
        <v>0.4375</v>
      </c>
      <c r="P114" s="135">
        <v>0.125</v>
      </c>
      <c r="Q114" s="71">
        <v>1560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199" t="str">
        <f>IFERROR(_xlfn.XLOOKUP(J114, BASE_MAPA!$B$2:$B$420, BASE_MAPA!$G$2:$G$420), "ERRO")</f>
        <v>ALTO ARAGUAIA - RONDONOPOLIS</v>
      </c>
      <c r="V114" s="143" t="s">
        <v>1272</v>
      </c>
      <c r="W114" s="135" t="s">
        <v>1273</v>
      </c>
      <c r="X114" s="152" t="s">
        <v>1005</v>
      </c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MECANIZAÇÃO - SOCADORA</v>
      </c>
      <c r="AJ114" s="8" t="str">
        <f>IF(D114="","*",VLOOKUP(AI114,BS_ATIVIDADE[#Data],3,FALSE))</f>
        <v>MECANIZAÇÃO - SOCADORA</v>
      </c>
      <c r="AK114" s="175" t="str">
        <f>IF(BS_CONTROLE[[#This Row],[Local - Partida]]=0, "-", BS_CONTROLE[[#This Row],[Local - Partida]])</f>
        <v>TSF</v>
      </c>
      <c r="AL114" s="175" t="str">
        <f>IF(BS_CONTROLE[[#This Row],[Local - Encerramento]]=0, "-", BS_CONTROLE[[#This Row],[Local - Encerramento]])</f>
        <v>TSF</v>
      </c>
      <c r="AM114" s="175" t="str">
        <f>IF(BS_CONTROLE[[#This Row],[Entre - Estações]]=0, "-", BS_CONTROLE[[#This Row],[Entre - Estações]])</f>
        <v>TBS-TAL</v>
      </c>
      <c r="AN114" s="175" t="str">
        <f>IF(BS_CONTROLE[[#This Row],[SB]]=0, "-", BS_CONTROLE[[#This Row],[SB]])</f>
        <v>TBS671</v>
      </c>
      <c r="AO114" s="176">
        <f>IF(BS_CONTROLE[[#This Row],[SUB]]=0, "-", BS_CONTROLE[[#This Row],[SUB]])</f>
        <v>98</v>
      </c>
      <c r="AP114" s="177">
        <f>IF(BS_CONTROLE[[#This Row],[KM - Inicio]]=0, "-", BS_CONTROLE[[#This Row],[KM - Inicio]])</f>
        <v>665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200" t="str">
        <f>IFERROR(_xlfn.XLOOKUP(AO114, BASE_MAPA!$B$2:$B$420, BASE_MAPA!$G$2:$G$420), "ERRO")</f>
        <v>ALTO ARAGUAIA - RONDONOPOLIS</v>
      </c>
      <c r="BF114" s="178" t="str">
        <f>IF(BS_CONTROLE[[#This Row],[Responsavel pelo boletim]]=0, "-", BS_CONTROLE[[#This Row],[Responsavel pelo boletim]])</f>
        <v>Antonioni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Produção e Intervalo</v>
      </c>
      <c r="BR114" s="15">
        <f t="shared" si="14"/>
        <v>0</v>
      </c>
      <c r="BS114" s="15">
        <f t="shared" si="15"/>
        <v>0</v>
      </c>
      <c r="BT114" s="157" t="str">
        <f t="shared" si="16"/>
        <v/>
      </c>
    </row>
    <row r="115" spans="1:72">
      <c r="A115" s="44" t="str">
        <f t="shared" si="12"/>
        <v>W7046065</v>
      </c>
      <c r="B115" s="133">
        <v>46065</v>
      </c>
      <c r="C115" s="7">
        <f>IF(BS_CONTROLE[[#This Row],[DATA]]="","",WEEKNUM(BS_CONTROLE[[#This Row],[DATA]]))</f>
        <v>7</v>
      </c>
      <c r="D115" s="45" t="s">
        <v>249</v>
      </c>
      <c r="E115" s="185">
        <v>132</v>
      </c>
      <c r="F115" s="134" t="s">
        <v>186</v>
      </c>
      <c r="G115" s="8" t="str">
        <f>IF(D115="","*",VLOOKUP(F115,BS_ATIVIDADE[#All],3,FALSE))</f>
        <v>PEDRA</v>
      </c>
      <c r="H115" s="135" t="s">
        <v>617</v>
      </c>
      <c r="I115" s="135" t="s">
        <v>619</v>
      </c>
      <c r="J115" s="151">
        <v>98</v>
      </c>
      <c r="K115" s="151">
        <v>659</v>
      </c>
      <c r="L115" s="71">
        <v>661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5" s="135">
        <v>0.41666666666666669</v>
      </c>
      <c r="P115" s="135">
        <v>8.3333333333333329E-2</v>
      </c>
      <c r="Q115" s="71">
        <v>20</v>
      </c>
      <c r="R115" s="9" t="str">
        <f>IFERROR(_xlfn.XLOOKUP(F115, BS_ATIVIDADE[ATIVIDADE],BS_ATIVIDADE[UNIDADE] ), "*")</f>
        <v>VAGÕES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1303</v>
      </c>
      <c r="W115" s="135" t="s">
        <v>1277</v>
      </c>
      <c r="X115" s="152" t="s">
        <v>1005</v>
      </c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PDM - PEDRA - DESCARGA</v>
      </c>
      <c r="AJ115" s="8" t="str">
        <f>IF(D115="","*",VLOOKUP(AI115,BS_ATIVIDADE[#Data],3,FALSE))</f>
        <v>PEDRA</v>
      </c>
      <c r="AK115" s="175" t="str">
        <f>IF(BS_CONTROLE[[#This Row],[Local - Partida]]=0, "-", BS_CONTROLE[[#This Row],[Local - Partida]])</f>
        <v>TIQ</v>
      </c>
      <c r="AL115" s="175" t="str">
        <f>IF(BS_CONTROLE[[#This Row],[Local - Encerramento]]=0, "-", BS_CONTROLE[[#This Row],[Local - Encerramento]])</f>
        <v>TIQ2</v>
      </c>
      <c r="AM115" s="175" t="str">
        <f>IF(BS_CONTROLE[[#This Row],[Entre - Estações]]=0, "-", BS_CONTROLE[[#This Row],[Entre - Estações]])</f>
        <v>TSA-TBS</v>
      </c>
      <c r="AN115" s="175" t="str">
        <f>IF(BS_CONTROLE[[#This Row],[SB]]=0, "-", BS_CONTROLE[[#This Row],[SB]])</f>
        <v>651TBS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659</v>
      </c>
      <c r="AQ115" s="177">
        <f>IF(BS_CONTROLE[[#This Row],[KM - Fim]]=0, "-", BS_CONTROLE[[#This Row],[KM - Fim]])</f>
        <v>661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VAGÕES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 xml:space="preserve">Camila 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(TF-19)46065</v>
      </c>
      <c r="B117" s="133">
        <v>46065</v>
      </c>
      <c r="C117" s="7">
        <f>IF(BS_CONTROLE[[#This Row],[DATA]]="","",WEEKNUM(BS_CONTROLE[[#This Row],[DATA]]))</f>
        <v>7</v>
      </c>
      <c r="D117" s="45" t="s">
        <v>361</v>
      </c>
      <c r="E117" s="185">
        <v>134</v>
      </c>
      <c r="F117" s="134" t="s">
        <v>200</v>
      </c>
      <c r="G117" s="8" t="str">
        <f>IF(D117="","*",VLOOKUP(F117,BS_ATIVIDADE[#All],3,FALSE))</f>
        <v>TRILHO - SUBSTITUIÇÂO</v>
      </c>
      <c r="H117" s="135" t="s">
        <v>638</v>
      </c>
      <c r="I117" s="135" t="s">
        <v>11</v>
      </c>
      <c r="J117" s="151">
        <v>98</v>
      </c>
      <c r="K117" s="151">
        <v>662.65</v>
      </c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7" s="135">
        <v>0.41666666666666669</v>
      </c>
      <c r="P117" s="135">
        <v>4.1666666666666664E-2</v>
      </c>
      <c r="Q117" s="279">
        <v>10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199" t="str">
        <f>IFERROR(_xlfn.XLOOKUP(J117, BASE_MAPA!$B$2:$B$420, BASE_MAPA!$G$2:$G$420), "ERRO")</f>
        <v>ALTO ARAGUAIA - RONDONOPOLIS</v>
      </c>
      <c r="V117" s="143" t="s">
        <v>1303</v>
      </c>
      <c r="W117" s="135" t="s">
        <v>1299</v>
      </c>
      <c r="X117" s="152" t="s">
        <v>1005</v>
      </c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PDM - SUBSTITUIÇÃO - TRILHO</v>
      </c>
      <c r="AJ117" s="8" t="str">
        <f>IF(D117="","*",VLOOKUP(AI117,BS_ATIVIDADE[#Data],3,FALSE))</f>
        <v>TRILHO - SUBSTITUIÇÂO</v>
      </c>
      <c r="AK117" s="175" t="str">
        <f>IF(BS_CONTROLE[[#This Row],[Local - Partida]]=0, "-", BS_CONTROLE[[#This Row],[Local - Partida]])</f>
        <v>TBS671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TBS-TAL</v>
      </c>
      <c r="AN117" s="175" t="str">
        <f>IF(BS_CONTROLE[[#This Row],[SB]]=0, "-", BS_CONTROLE[[#This Row],[SB]])</f>
        <v>TBS671</v>
      </c>
      <c r="AO117" s="176">
        <f>IF(BS_CONTROLE[[#This Row],[SUB]]=0, "-", BS_CONTROLE[[#This Row],[SUB]])</f>
        <v>98</v>
      </c>
      <c r="AP117" s="177">
        <f>IF(BS_CONTROLE[[#This Row],[KM - Inicio]]=0, "-", BS_CONTROLE[[#This Row],[KM - Inicio]])</f>
        <v>662.65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200" t="str">
        <f>IFERROR(_xlfn.XLOOKUP(AO117, BASE_MAPA!$B$2:$B$420, BASE_MAPA!$G$2:$G$420), "ERRO")</f>
        <v>ALTO ARAGUAIA - RONDONOPOLIS</v>
      </c>
      <c r="BF117" s="178" t="str">
        <f>IF(BS_CONTROLE[[#This Row],[Responsavel pelo boletim]]=0, "-", BS_CONTROLE[[#This Row],[Responsavel pelo boletim]])</f>
        <v xml:space="preserve">Camila 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(TF-525)46065</v>
      </c>
      <c r="B119" s="133">
        <v>46065</v>
      </c>
      <c r="C119" s="7">
        <f>IF(BS_CONTROLE[[#This Row],[DATA]]="","",WEEKNUM(BS_CONTROLE[[#This Row],[DATA]]))</f>
        <v>7</v>
      </c>
      <c r="D119" s="45" t="s">
        <v>278</v>
      </c>
      <c r="E119" s="185">
        <v>136</v>
      </c>
      <c r="F119" s="134" t="s">
        <v>193</v>
      </c>
      <c r="G119" s="8" t="str">
        <f>IF(D119="","*",VLOOKUP(F119,BS_ATIVIDADE[#All],3,FALSE))</f>
        <v>SOLDA</v>
      </c>
      <c r="H119" s="135" t="s">
        <v>600</v>
      </c>
      <c r="I119" s="135" t="s">
        <v>11</v>
      </c>
      <c r="J119" s="151">
        <v>98</v>
      </c>
      <c r="K119" s="151">
        <v>565.44100000000003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19" s="135">
        <v>0.41666666666666669</v>
      </c>
      <c r="P119" s="135">
        <v>6.25E-2</v>
      </c>
      <c r="Q119" s="71">
        <v>1</v>
      </c>
      <c r="R119" s="9" t="str">
        <f>IFERROR(_xlfn.XLOOKUP(F119, BS_ATIVIDADE[ATIVIDADE],BS_ATIVIDADE[UNIDADE] ), "*")</f>
        <v>Nº DE SOLDA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BASE_MAPA!$B$2:$B$420, BASE_MAPA!$G$2:$G$420), "ERRO")</f>
        <v>ALTO ARAGUAIA - RONDONOPOLIS</v>
      </c>
      <c r="V119" s="143" t="s">
        <v>1303</v>
      </c>
      <c r="W119" s="135" t="s">
        <v>1285</v>
      </c>
      <c r="X119" s="152" t="s">
        <v>1005</v>
      </c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PDM - SOLDA</v>
      </c>
      <c r="AJ119" s="8" t="str">
        <f>IF(D119="","*",VLOOKUP(AI119,BS_ATIVIDADE[#Data],3,FALSE))</f>
        <v>SOLDA</v>
      </c>
      <c r="AK119" s="175" t="str">
        <f>IF(BS_CONTROLE[[#This Row],[Local - Partida]]=0, "-", BS_CONTROLE[[#This Row],[Local - Partida]])</f>
        <v>TEPPAT1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TEP-TMJ</v>
      </c>
      <c r="AN119" s="175" t="str">
        <f>IF(BS_CONTROLE[[#This Row],[SB]]=0, "-", BS_CONTROLE[[#This Row],[SB]])</f>
        <v>TEPPAT1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565.44100000000003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SOLDA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BASE_MAPA!$B$2:$B$420, BASE_MAPA!$G$2:$G$420), "ERRO")</f>
        <v>ALTO ARAGUAIA - RONDONOPOLIS</v>
      </c>
      <c r="BF119" s="178" t="str">
        <f>IF(BS_CONTROLE[[#This Row],[Responsavel pelo boletim]]=0, "-", BS_CONTROLE[[#This Row],[Responsavel pelo boletim]])</f>
        <v xml:space="preserve">Camila 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Produção e Intervalo</v>
      </c>
      <c r="BR119" s="15">
        <f t="shared" si="14"/>
        <v>0</v>
      </c>
      <c r="BS119" s="15">
        <f t="shared" si="15"/>
        <v>0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>W5046065</v>
      </c>
      <c r="B121" s="133">
        <v>46065</v>
      </c>
      <c r="C121" s="7">
        <f>IF(BS_CONTROLE[[#This Row],[DATA]]="","",WEEKNUM(BS_CONTROLE[[#This Row],[DATA]]))</f>
        <v>7</v>
      </c>
      <c r="D121" s="45" t="s">
        <v>240</v>
      </c>
      <c r="E121" s="185">
        <v>138</v>
      </c>
      <c r="F121" s="134" t="s">
        <v>140</v>
      </c>
      <c r="G121" s="8" t="s">
        <v>120</v>
      </c>
      <c r="H121" s="135" t="s">
        <v>1487</v>
      </c>
      <c r="I121" s="135" t="s">
        <v>1487</v>
      </c>
      <c r="J121" s="151">
        <v>74</v>
      </c>
      <c r="K121" s="151">
        <v>250</v>
      </c>
      <c r="L121" s="71">
        <v>239</v>
      </c>
      <c r="M121" s="149" t="s">
        <v>460</v>
      </c>
      <c r="N121" s="149">
        <v>239251</v>
      </c>
      <c r="O121" s="135">
        <v>0.375</v>
      </c>
      <c r="P121" s="135">
        <v>8.3333333333333329E-2</v>
      </c>
      <c r="Q121" s="71">
        <v>15</v>
      </c>
      <c r="R121" s="9" t="s">
        <v>62</v>
      </c>
      <c r="S121" s="180" t="s">
        <v>370</v>
      </c>
      <c r="T121" s="180" t="s">
        <v>374</v>
      </c>
      <c r="U121" s="199" t="s">
        <v>373</v>
      </c>
      <c r="V121" s="143" t="s">
        <v>1358</v>
      </c>
      <c r="W121" s="135" t="s">
        <v>1304</v>
      </c>
      <c r="X121" s="152" t="s">
        <v>1005</v>
      </c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MODERNIZAÇÃO - PEDRA - DESCARGA</v>
      </c>
      <c r="AJ121" s="8" t="str">
        <f>IF(D121="","*",VLOOKUP(AI121,BS_ATIVIDADE[#Data],3,FALSE))</f>
        <v>MODERNIZAÇÃO</v>
      </c>
      <c r="AK121" s="175" t="str">
        <f>IF(BS_CONTROLE[[#This Row],[Local - Partida]]=0, "-", BS_CONTROLE[[#This Row],[Local - Partida]])</f>
        <v xml:space="preserve">TCS2 </v>
      </c>
      <c r="AL121" s="175" t="str">
        <f>IF(BS_CONTROLE[[#This Row],[Local - Encerramento]]=0, "-", BS_CONTROLE[[#This Row],[Local - Encerramento]])</f>
        <v xml:space="preserve">TCS2 </v>
      </c>
      <c r="AM121" s="175" t="str">
        <f>IF(BS_CONTROLE[[#This Row],[Entre - Estações]]=0, "-", BS_CONTROLE[[#This Row],[Entre - Estações]])</f>
        <v>TVI-TJA</v>
      </c>
      <c r="AN121" s="175">
        <f>IF(BS_CONTROLE[[#This Row],[SB]]=0, "-", BS_CONTROLE[[#This Row],[SB]])</f>
        <v>239251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250</v>
      </c>
      <c r="AQ121" s="177">
        <f>IF(BS_CONTROLE[[#This Row],[KM - Fim]]=0, "-", BS_CONTROLE[[#This Row],[KM - Fim]])</f>
        <v>239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VAGÕES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BASE_MAPA!$B$2:$B$420, BASE_MAPA!$G$2:$G$420),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</v>
      </c>
      <c r="BS121" s="15">
        <f t="shared" si="15"/>
        <v>0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8.3333333333333329E-2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 t="s">
        <v>1005</v>
      </c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Produção e Intervalo</v>
      </c>
      <c r="BR123" s="15">
        <f t="shared" si="14"/>
        <v>0</v>
      </c>
      <c r="BS123" s="15">
        <f t="shared" si="15"/>
        <v>0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434</v>
      </c>
      <c r="I125" s="135" t="s">
        <v>11</v>
      </c>
      <c r="J125" s="151">
        <v>74</v>
      </c>
      <c r="K125" s="151">
        <v>143.35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 t="s">
        <v>1285</v>
      </c>
      <c r="X125" s="152" t="s">
        <v>1005</v>
      </c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TMO1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TMO</v>
      </c>
      <c r="AN125" s="175" t="str">
        <f>IF(BS_CONTROLE[[#This Row],[SB]]=0, "-", BS_CONTROLE[[#This Row],[SB]])</f>
        <v>TMO1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143.35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Produção e Intervalo</v>
      </c>
      <c r="BR125" s="15">
        <f t="shared" si="14"/>
        <v>0</v>
      </c>
      <c r="BS125" s="15">
        <f t="shared" si="15"/>
        <v>0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>ANISIO (TF-514)46065</v>
      </c>
      <c r="B127" s="133">
        <v>46065</v>
      </c>
      <c r="C127" s="7">
        <f>IF(BS_CONTROLE[[#This Row],[DATA]]="","",WEEKNUM(BS_CONTROLE[[#This Row],[DATA]]))</f>
        <v>7</v>
      </c>
      <c r="D127" s="45" t="s">
        <v>273</v>
      </c>
      <c r="E127" s="185">
        <v>144</v>
      </c>
      <c r="F127" s="134" t="s">
        <v>200</v>
      </c>
      <c r="G127" s="8" t="str">
        <f>IF(D127="","*",VLOOKUP(F127,BS_ATIVIDADE[#All],3,FALSE))</f>
        <v>TRILHO - SUBSTITUIÇÂO</v>
      </c>
      <c r="H127" s="135" t="s">
        <v>391</v>
      </c>
      <c r="I127" s="135" t="s">
        <v>11</v>
      </c>
      <c r="J127" s="151">
        <v>74</v>
      </c>
      <c r="K127" s="151">
        <v>26.818999999999999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7" s="135">
        <v>0.375</v>
      </c>
      <c r="P127" s="135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BASE_MAPA!$B$2:$B$420, BASE_MAPA!$G$2:$G$420), "ERRO")</f>
        <v>MARCO INICIAL - ALTO ARAGUAIA</v>
      </c>
      <c r="V127" s="143" t="s">
        <v>1496</v>
      </c>
      <c r="W127" s="135" t="s">
        <v>1285</v>
      </c>
      <c r="X127" s="152" t="s">
        <v>1005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SUBSTITUIÇÃO - TRILHO</v>
      </c>
      <c r="AJ127" s="8" t="str">
        <f>IF(D127="","*",VLOOKUP(AI127,BS_ATIVIDADE[#Data],3,FALSE))</f>
        <v>TRILHO - SUBSTITUIÇÂO</v>
      </c>
      <c r="AK127" s="175" t="str">
        <f>IF(BS_CONTROLE[[#This Row],[Local - Partida]]=0, "-", BS_CONTROLE[[#This Row],[Local - Partida]])</f>
        <v>TAPK35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TAP-TLG</v>
      </c>
      <c r="AN127" s="175" t="str">
        <f>IF(BS_CONTROLE[[#This Row],[SB]]=0, "-", BS_CONTROLE[[#This Row],[SB]])</f>
        <v>TAPK35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26.818999999999999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IF(D127="","*",IFERROR(IF(ISODD(COUNT(AS127:AX129)),"ERRO",SUM((AT127-AS127),(AV127-AU127),(AX127-AW127))),"ERRO"))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BASE_MAPA!$B$2:$B$420, BASE_MAPA!$G$2:$G$420), "ERRO")</f>
        <v>MARCO INICIAL - ALTO ARAGUAIA</v>
      </c>
      <c r="BF127" s="178" t="str">
        <f>IF(BS_CONTROLE[[#This Row],[Responsavel pelo boletim]]=0, "-", BS_CONTROLE[[#This Row],[Responsavel pelo boletim]])</f>
        <v>Anísio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Produção e Intervalo</v>
      </c>
      <c r="BR127" s="15">
        <f t="shared" si="14"/>
        <v>0</v>
      </c>
      <c r="BS127" s="15">
        <f t="shared" si="15"/>
        <v>0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>A8846065</v>
      </c>
      <c r="B129" s="133">
        <v>46065</v>
      </c>
      <c r="C129" s="7">
        <f>IF(BS_CONTROLE[[#This Row],[DATA]]="","",WEEKNUM(BS_CONTROLE[[#This Row],[DATA]]))</f>
        <v>7</v>
      </c>
      <c r="D129" s="45" t="s">
        <v>143</v>
      </c>
      <c r="E129" s="185">
        <v>146</v>
      </c>
      <c r="F129" s="134" t="s">
        <v>84</v>
      </c>
      <c r="G129" s="8" t="str">
        <f>IF(D129="","*",VLOOKUP(F129,BS_ATIVIDADE[#All],3,FALSE))</f>
        <v>OUTROS</v>
      </c>
      <c r="H129" s="135" t="s">
        <v>791</v>
      </c>
      <c r="I129" s="135" t="s">
        <v>760</v>
      </c>
      <c r="J129" s="151">
        <v>78</v>
      </c>
      <c r="K129" s="151">
        <v>334</v>
      </c>
      <c r="L129" s="71">
        <v>275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9" s="135">
        <v>0.33333333333333331</v>
      </c>
      <c r="P129" s="135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BASE_MAPA!$B$2:$B$420, BASE_MAPA!$G$2:$G$420), "ERRO")</f>
        <v>ITIRAPINA - BAURU</v>
      </c>
      <c r="V129" s="143" t="s">
        <v>1390</v>
      </c>
      <c r="W129" s="135" t="s">
        <v>1497</v>
      </c>
      <c r="X129" s="152" t="s">
        <v>1005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INSPEÇÃO AUTO DE LINHA</v>
      </c>
      <c r="AJ129" s="8" t="str">
        <f>IF(D129="","*",VLOOKUP(AI129,BS_ATIVIDADE[#Data],3,FALSE))</f>
        <v>OUTROS</v>
      </c>
      <c r="AK129" s="175" t="str">
        <f>IF(BS_CONTROLE[[#This Row],[Local - Partida]]=0, "-", BS_CONTROLE[[#This Row],[Local - Partida]])</f>
        <v>ZTP</v>
      </c>
      <c r="AL129" s="175" t="str">
        <f>IF(BS_CONTROLE[[#This Row],[Local - Encerramento]]=0, "-", BS_CONTROLE[[#This Row],[Local - Encerramento]])</f>
        <v>ZJU</v>
      </c>
      <c r="AM129" s="175" t="str">
        <f>IF(BS_CONTROLE[[#This Row],[Entre - Estações]]=0, "-", BS_CONTROLE[[#This Row],[Entre - Estações]])</f>
        <v>ZAY-ZTP</v>
      </c>
      <c r="AN129" s="175" t="str">
        <f>IF(BS_CONTROLE[[#This Row],[SB]]=0, "-", BS_CONTROLE[[#This Row],[SB]])</f>
        <v>ZAYZTP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334</v>
      </c>
      <c r="AQ129" s="177">
        <f>IF(BS_CONTROLE[[#This Row],[KM - Fim]]=0, "-", BS_CONTROLE[[#This Row],[KM - Fim]])</f>
        <v>275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BASE_MAPA!$B$2:$B$420, BASE_MAPA!$G$2:$G$420), "ERRO")</f>
        <v>ITIRAPINA - BAURU</v>
      </c>
      <c r="BF129" s="178" t="str">
        <f>IF(BS_CONTROLE[[#This Row],[Responsavel pelo boletim]]=0, "-", BS_CONTROLE[[#This Row],[Responsavel pelo boletim]])</f>
        <v>Wesley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Produção e Intervalo</v>
      </c>
      <c r="BR129" s="15">
        <f t="shared" si="14"/>
        <v>0</v>
      </c>
      <c r="BS129" s="15">
        <f t="shared" si="15"/>
        <v>0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1498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1499</v>
      </c>
      <c r="E3" s="186" t="s">
        <v>1500</v>
      </c>
      <c r="F3" s="186" t="s">
        <v>1501</v>
      </c>
      <c r="G3" s="186" t="s">
        <v>1502</v>
      </c>
      <c r="H3" s="186" t="s">
        <v>1503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1505</v>
      </c>
      <c r="D12" s="187">
        <v>9049</v>
      </c>
      <c r="E12" s="188">
        <v>46044</v>
      </c>
      <c r="F12" s="190" t="s">
        <v>1506</v>
      </c>
      <c r="G12" s="187" t="s">
        <v>1507</v>
      </c>
      <c r="H12" s="187"/>
    </row>
    <row r="13" spans="3:8">
      <c r="C13" s="187" t="s">
        <v>1505</v>
      </c>
      <c r="D13" s="187">
        <v>9044</v>
      </c>
      <c r="E13" s="188">
        <v>46044</v>
      </c>
      <c r="F13" s="190" t="s">
        <v>1508</v>
      </c>
      <c r="G13" s="187" t="s">
        <v>1509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1510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1511</v>
      </c>
      <c r="C2" s="83" t="s">
        <v>1196</v>
      </c>
      <c r="D2" s="83" t="s">
        <v>1198</v>
      </c>
      <c r="E2" s="83" t="s">
        <v>1512</v>
      </c>
      <c r="F2" s="83" t="s">
        <v>1513</v>
      </c>
      <c r="G2" s="83" t="s">
        <v>1514</v>
      </c>
      <c r="H2" s="83" t="s">
        <v>1515</v>
      </c>
      <c r="I2" s="83" t="s">
        <v>1516</v>
      </c>
      <c r="J2" s="83" t="s">
        <v>1517</v>
      </c>
      <c r="K2" s="109" t="s">
        <v>1518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>
        <f>IF(FN_MC!B114="","*",FN_MC!B114)</f>
        <v>46065</v>
      </c>
      <c r="D133" s="101" t="str">
        <f>IF(FN_MC!D114="","*",FN_MC!D114)</f>
        <v>V86</v>
      </c>
      <c r="E133" s="101" t="str">
        <f>IF(FN_MC!H114="","*",FN_MC!H114)</f>
        <v>TSF</v>
      </c>
      <c r="F133" s="114" t="str">
        <f>IF(FN_MC!M114="","*",FN_MC!M114)</f>
        <v>TBS-TAL</v>
      </c>
      <c r="G133" s="101" t="str">
        <f>IF(FN_MC!I114="","*",FN_MC!I114)</f>
        <v>TSF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>
        <f>IF(FN_MC!B115="","*",FN_MC!B115)</f>
        <v>46065</v>
      </c>
      <c r="D134" s="101" t="str">
        <f>IF(FN_MC!D115="","*",FN_MC!D115)</f>
        <v>W70</v>
      </c>
      <c r="E134" s="101" t="str">
        <f>IF(FN_MC!H115="","*",FN_MC!H115)</f>
        <v>TIQ</v>
      </c>
      <c r="F134" s="114" t="str">
        <f>IF(FN_MC!M115="","*",FN_MC!M115)</f>
        <v>TSA-TBS</v>
      </c>
      <c r="G134" s="101" t="str">
        <f>IF(FN_MC!I115="","*",FN_MC!I115)</f>
        <v>TIQ2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>
        <f>IF(FN_MC!B117="","*",FN_MC!B117)</f>
        <v>46065</v>
      </c>
      <c r="D136" s="101" t="str">
        <f>IF(FN_MC!D117="","*",FN_MC!D117)</f>
        <v>FERNANDO (TF-19)</v>
      </c>
      <c r="E136" s="101" t="str">
        <f>IF(FN_MC!H117="","*",FN_MC!H117)</f>
        <v>TBS671</v>
      </c>
      <c r="F136" s="114" t="str">
        <f>IF(FN_MC!M117="","*",FN_MC!M117)</f>
        <v>TBS-TAL</v>
      </c>
      <c r="G136" s="101" t="str">
        <f>IF(FN_MC!I117="","*",FN_MC!I117)</f>
        <v>-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>
        <f>IF(FN_MC!B119="","*",FN_MC!B119)</f>
        <v>46065</v>
      </c>
      <c r="D138" s="101" t="str">
        <f>IF(FN_MC!D119="","*",FN_MC!D119)</f>
        <v>BRUNO (TF-525)</v>
      </c>
      <c r="E138" s="101" t="str">
        <f>IF(FN_MC!H119="","*",FN_MC!H119)</f>
        <v>TEPPAT1</v>
      </c>
      <c r="F138" s="114" t="str">
        <f>IF(FN_MC!M119="","*",FN_MC!M119)</f>
        <v>TEP-TMJ</v>
      </c>
      <c r="G138" s="101" t="str">
        <f>IF(FN_MC!I119="","*",FN_MC!I119)</f>
        <v>-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>
        <f>IF(FN_MC!B121="","*",FN_MC!B121)</f>
        <v>46065</v>
      </c>
      <c r="D140" s="101" t="str">
        <f>IF(FN_MC!D121="","*",FN_MC!D121)</f>
        <v>W50</v>
      </c>
      <c r="E140" s="101" t="str">
        <f>IF(FN_MC!H121="","*",FN_MC!H121)</f>
        <v xml:space="preserve">TCS2 </v>
      </c>
      <c r="F140" s="114" t="str">
        <f>IF(FN_MC!M121="","*",FN_MC!M121)</f>
        <v>TVI-TJA</v>
      </c>
      <c r="G140" s="101" t="str">
        <f>IF(FN_MC!I121="","*",FN_MC!I121)</f>
        <v xml:space="preserve">TCS2 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>
        <f>IF(FN_MC!B123="","*",FN_MC!B123)</f>
        <v>46065</v>
      </c>
      <c r="D142" s="101" t="str">
        <f>IF(FN_MC!D123="","*",FN_MC!D123)</f>
        <v>V66</v>
      </c>
      <c r="E142" s="101" t="str">
        <f>IF(FN_MC!H123="","*",FN_MC!H123)</f>
        <v>TID2</v>
      </c>
      <c r="F142" s="114" t="str">
        <f>IF(FN_MC!M123="","*",FN_MC!M123)</f>
        <v>TCE-TID</v>
      </c>
      <c r="G142" s="101" t="str">
        <f>IF(FN_MC!I123="","*",FN_MC!I123)</f>
        <v>TID2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>
        <f>IF(FN_MC!B125="","*",FN_MC!B125)</f>
        <v>46065</v>
      </c>
      <c r="D144" s="101" t="str">
        <f>IF(FN_MC!D125="","*",FN_MC!D125)</f>
        <v>MARCOS (TF-520)</v>
      </c>
      <c r="E144" s="101" t="str">
        <f>IF(FN_MC!H125="","*",FN_MC!H125)</f>
        <v>TMO1</v>
      </c>
      <c r="F144" s="114" t="str">
        <f>IF(FN_MC!M125="","*",FN_MC!M125)</f>
        <v>TMO</v>
      </c>
      <c r="G144" s="101" t="str">
        <f>IF(FN_MC!I125="","*",FN_MC!I125)</f>
        <v>-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>
        <f>IF(FN_MC!B127="","*",FN_MC!B127)</f>
        <v>46065</v>
      </c>
      <c r="D146" s="101" t="str">
        <f>IF(FN_MC!D127="","*",FN_MC!D127)</f>
        <v>ANISIO (TF-514)</v>
      </c>
      <c r="E146" s="101" t="str">
        <f>IF(FN_MC!H127="","*",FN_MC!H127)</f>
        <v>TAPK35</v>
      </c>
      <c r="F146" s="114" t="str">
        <f>IF(FN_MC!M127="","*",FN_MC!M127)</f>
        <v>TAP-TLG</v>
      </c>
      <c r="G146" s="101" t="str">
        <f>IF(FN_MC!I127="","*",FN_MC!I127)</f>
        <v>-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>
        <f>IF(FN_MC!B129="","*",FN_MC!B129)</f>
        <v>46065</v>
      </c>
      <c r="D148" s="101" t="str">
        <f>IF(FN_MC!D129="","*",FN_MC!D129)</f>
        <v>A88</v>
      </c>
      <c r="E148" s="101" t="str">
        <f>IF(FN_MC!H129="","*",FN_MC!H129)</f>
        <v>ZTP</v>
      </c>
      <c r="F148" s="114" t="str">
        <f>IF(FN_MC!M129="","*",FN_MC!M129)</f>
        <v>ZAY-ZTP</v>
      </c>
      <c r="G148" s="101" t="str">
        <f>IF(FN_MC!I129="","*",FN_MC!I129)</f>
        <v>ZJU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1519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1520</v>
      </c>
      <c r="B3" s="91" t="s">
        <v>1521</v>
      </c>
      <c r="C3" s="91" t="s">
        <v>7</v>
      </c>
      <c r="D3" s="92" t="s">
        <v>1211</v>
      </c>
      <c r="E3" s="92" t="s">
        <v>366</v>
      </c>
      <c r="F3" s="92" t="s">
        <v>1522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1523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Oportunidade</v>
      </c>
      <c r="C112" s="95" t="str">
        <f>IF(FN_MC!Z114="","*",FN_MC!Z114)</f>
        <v>*</v>
      </c>
      <c r="D112" s="96" t="str">
        <f>IF(FN_MC!S114="","*",FN_MC!S114)</f>
        <v>FERRONORTE</v>
      </c>
      <c r="E112" s="96" t="str">
        <f>IF(FN_MC!T114="","*",FN_MC!T114)</f>
        <v>TGR-TRO</v>
      </c>
      <c r="F112" s="96">
        <f>IF(FN_MC!B114="","*",FN_MC!B114)</f>
        <v>46065</v>
      </c>
      <c r="G112" s="96" t="str">
        <f>IF(FN_MC!D114="","*",FN_MC!D114)</f>
        <v>V86</v>
      </c>
      <c r="H112" s="96" t="str">
        <f>IF(FN_MC!F114="","*",FN_MC!F114)</f>
        <v>MECANIZAÇÃO - SOCADORA</v>
      </c>
      <c r="I112" s="96" t="str">
        <f>IF(FN_MC!H114="","*",FN_MC!H114)</f>
        <v>TSF</v>
      </c>
      <c r="J112" s="96" t="str">
        <f>IF(FN_MC!I114="","*",FN_MC!I114)</f>
        <v>TSF</v>
      </c>
      <c r="K112" s="96" t="str">
        <f>IF(FN_MC!M114="","*",FN_MC!M114)</f>
        <v>TBS-TAL</v>
      </c>
      <c r="L112" s="196" t="str">
        <f>IF(FN_MC!N114="","*",FN_MC!N114)</f>
        <v>TBS671</v>
      </c>
      <c r="M112" s="97">
        <f>IF(FN_MC!J114="","*",FN_MC!J114)</f>
        <v>98</v>
      </c>
      <c r="N112" s="183">
        <f>IF(FN_MC!K114="","*",FN_MC!K114)</f>
        <v>665</v>
      </c>
      <c r="O112" s="183" t="str">
        <f>IF(FN_MC!L114="","*",FN_MC!L114)</f>
        <v>-</v>
      </c>
      <c r="P112" s="107">
        <f>IF(FN_MC!O114="","*",FN_MC!O114)</f>
        <v>0.4375</v>
      </c>
      <c r="Q112" s="107">
        <f>IF(FN_MC!P114="","*",FN_MC!P114)</f>
        <v>0.125</v>
      </c>
      <c r="R112" s="96" t="str">
        <f>IF(FN_MC!Q114="","*",CONCATENATE(FN_MC!Q114," ",FN_MC!R114))</f>
        <v>1560 M</v>
      </c>
      <c r="S112" s="96" t="str">
        <f>IF(FN_MC!V114="","*",FN_MC!V114)</f>
        <v>Antonioni</v>
      </c>
      <c r="T112" s="96" t="str">
        <f>IF(FN_MC!W114="","*",FN_MC!W114)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W70</v>
      </c>
      <c r="H113" s="96" t="str">
        <f>IF(FN_MC!F115="","*",FN_MC!F115)</f>
        <v>PDM - PEDRA - DESCARGA</v>
      </c>
      <c r="I113" s="96" t="str">
        <f>IF(FN_MC!H115="","*",FN_MC!H115)</f>
        <v>TIQ</v>
      </c>
      <c r="J113" s="96" t="str">
        <f>IF(FN_MC!I115="","*",FN_MC!I115)</f>
        <v>TIQ2</v>
      </c>
      <c r="K113" s="96" t="str">
        <f>IF(FN_MC!M115="","*",FN_MC!M115)</f>
        <v>TSA-TBS</v>
      </c>
      <c r="L113" s="196" t="str">
        <f>IF(FN_MC!N115="","*",FN_MC!N115)</f>
        <v>651TBS</v>
      </c>
      <c r="M113" s="97">
        <f>IF(FN_MC!J115="","*",FN_MC!J115)</f>
        <v>98</v>
      </c>
      <c r="N113" s="183">
        <f>IF(FN_MC!K115="","*",FN_MC!K115)</f>
        <v>659</v>
      </c>
      <c r="O113" s="183">
        <f>IF(FN_MC!L115="","*",FN_MC!L115)</f>
        <v>661</v>
      </c>
      <c r="P113" s="107">
        <f>IF(FN_MC!O115="","*",FN_MC!O115)</f>
        <v>0.41666666666666669</v>
      </c>
      <c r="Q113" s="107">
        <f>IF(FN_MC!P115="","*",FN_MC!P115)</f>
        <v>8.3333333333333329E-2</v>
      </c>
      <c r="R113" s="96" t="str">
        <f>IF(FN_MC!Q115="","*",CONCATENATE(FN_MC!Q115," ",FN_MC!R115))</f>
        <v>20 VAGÕES</v>
      </c>
      <c r="S113" s="96" t="str">
        <f>IF(FN_MC!V115="","*",FN_MC!V115)</f>
        <v xml:space="preserve">Camila </v>
      </c>
      <c r="T113" s="96" t="str">
        <f>IF(FN_MC!W115="","*",FN_MC!W115)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Oportunidade</v>
      </c>
      <c r="C115" s="95" t="str">
        <f>IF(FN_MC!Z117="","*",FN_MC!Z117)</f>
        <v>*</v>
      </c>
      <c r="D115" s="96" t="str">
        <f>IF(FN_MC!S117="","*",FN_MC!S117)</f>
        <v>FERRONORTE</v>
      </c>
      <c r="E115" s="96" t="str">
        <f>IF(FN_MC!T117="","*",FN_MC!T117)</f>
        <v>TGR-TRO</v>
      </c>
      <c r="F115" s="96">
        <f>IF(FN_MC!B117="","*",FN_MC!B117)</f>
        <v>46065</v>
      </c>
      <c r="G115" s="96" t="str">
        <f>IF(FN_MC!D117="","*",FN_MC!D117)</f>
        <v>FERNANDO (TF-19)</v>
      </c>
      <c r="H115" s="96" t="str">
        <f>IF(FN_MC!F117="","*",FN_MC!F117)</f>
        <v>PDM - SUBSTITUIÇÃO - TRILHO</v>
      </c>
      <c r="I115" s="96" t="str">
        <f>IF(FN_MC!H117="","*",FN_MC!H117)</f>
        <v>TBS671</v>
      </c>
      <c r="J115" s="96" t="str">
        <f>IF(FN_MC!I117="","*",FN_MC!I117)</f>
        <v>-</v>
      </c>
      <c r="K115" s="96" t="str">
        <f>IF(FN_MC!M117="","*",FN_MC!M117)</f>
        <v>TBS-TAL</v>
      </c>
      <c r="L115" s="196" t="str">
        <f>IF(FN_MC!N117="","*",FN_MC!N117)</f>
        <v>TBS671</v>
      </c>
      <c r="M115" s="97">
        <f>IF(FN_MC!J117="","*",FN_MC!J117)</f>
        <v>98</v>
      </c>
      <c r="N115" s="183">
        <f>IF(FN_MC!K117="","*",FN_MC!K117)</f>
        <v>662.65</v>
      </c>
      <c r="O115" s="183" t="str">
        <f>IF(FN_MC!L117="","*",FN_MC!L117)</f>
        <v>-</v>
      </c>
      <c r="P115" s="107">
        <f>IF(FN_MC!O117="","*",FN_MC!O117)</f>
        <v>0.41666666666666669</v>
      </c>
      <c r="Q115" s="107">
        <f>IF(FN_MC!P117="","*",FN_MC!P117)</f>
        <v>4.1666666666666664E-2</v>
      </c>
      <c r="R115" s="96" t="str">
        <f>IF(FN_MC!Q117="","*",CONCATENATE(FN_MC!Q117," ",FN_MC!R117))</f>
        <v>10 M</v>
      </c>
      <c r="S115" s="96" t="str">
        <f>IF(FN_MC!V117="","*",FN_MC!V117)</f>
        <v xml:space="preserve">Camila </v>
      </c>
      <c r="T115" s="96" t="str">
        <f>IF(FN_MC!W117="","*",FN_MC!W117)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Oportunidade</v>
      </c>
      <c r="C117" s="95" t="str">
        <f>IF(FN_MC!Z119="","*",FN_MC!Z119)</f>
        <v>*</v>
      </c>
      <c r="D117" s="96" t="str">
        <f>IF(FN_MC!S119="","*",FN_MC!S119)</f>
        <v>FERRONORTE</v>
      </c>
      <c r="E117" s="96" t="str">
        <f>IF(FN_MC!T119="","*",FN_MC!T119)</f>
        <v>TGR-TRO</v>
      </c>
      <c r="F117" s="96">
        <f>IF(FN_MC!B119="","*",FN_MC!B119)</f>
        <v>46065</v>
      </c>
      <c r="G117" s="96" t="str">
        <f>IF(FN_MC!D119="","*",FN_MC!D119)</f>
        <v>BRUNO (TF-525)</v>
      </c>
      <c r="H117" s="96" t="str">
        <f>IF(FN_MC!F119="","*",FN_MC!F119)</f>
        <v>PDM - SOLDA</v>
      </c>
      <c r="I117" s="96" t="str">
        <f>IF(FN_MC!H119="","*",FN_MC!H119)</f>
        <v>TEPPAT1</v>
      </c>
      <c r="J117" s="96" t="str">
        <f>IF(FN_MC!I119="","*",FN_MC!I119)</f>
        <v>-</v>
      </c>
      <c r="K117" s="96" t="str">
        <f>IF(FN_MC!M119="","*",FN_MC!M119)</f>
        <v>TEP-TMJ</v>
      </c>
      <c r="L117" s="196" t="str">
        <f>IF(FN_MC!N119="","*",FN_MC!N119)</f>
        <v>TEPPAT1</v>
      </c>
      <c r="M117" s="97">
        <f>IF(FN_MC!J119="","*",FN_MC!J119)</f>
        <v>98</v>
      </c>
      <c r="N117" s="183">
        <f>IF(FN_MC!K119="","*",FN_MC!K119)</f>
        <v>565.44100000000003</v>
      </c>
      <c r="O117" s="183" t="str">
        <f>IF(FN_MC!L119="","*",FN_MC!L119)</f>
        <v>-</v>
      </c>
      <c r="P117" s="107">
        <f>IF(FN_MC!O119="","*",FN_MC!O119)</f>
        <v>0.41666666666666669</v>
      </c>
      <c r="Q117" s="107">
        <f>IF(FN_MC!P119="","*",FN_MC!P119)</f>
        <v>6.25E-2</v>
      </c>
      <c r="R117" s="96" t="str">
        <f>IF(FN_MC!Q119="","*",CONCATENATE(FN_MC!Q119," ",FN_MC!R119))</f>
        <v>1 Nº DE SOLDA</v>
      </c>
      <c r="S117" s="96" t="str">
        <f>IF(FN_MC!V119="","*",FN_MC!V119)</f>
        <v xml:space="preserve">Camila </v>
      </c>
      <c r="T117" s="96" t="str">
        <f>IF(FN_MC!W119="","*",FN_MC!W119)</f>
        <v>Execução de solda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Oportunidade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TMI-TCS</v>
      </c>
      <c r="F119" s="96">
        <f>IF(FN_MC!B121="","*",FN_MC!B121)</f>
        <v>46065</v>
      </c>
      <c r="G119" s="96" t="str">
        <f>IF(FN_MC!D121="","*",FN_MC!D121)</f>
        <v>W50</v>
      </c>
      <c r="H119" s="96" t="str">
        <f>IF(FN_MC!F121="","*",FN_MC!F121)</f>
        <v>MODERNIZAÇÃO - PEDRA - DESCARGA</v>
      </c>
      <c r="I119" s="96" t="str">
        <f>IF(FN_MC!H121="","*",FN_MC!H121)</f>
        <v xml:space="preserve">TCS2 </v>
      </c>
      <c r="J119" s="96" t="str">
        <f>IF(FN_MC!I121="","*",FN_MC!I121)</f>
        <v xml:space="preserve">TCS2 </v>
      </c>
      <c r="K119" s="96" t="str">
        <f>IF(FN_MC!M121="","*",FN_MC!M121)</f>
        <v>TVI-TJA</v>
      </c>
      <c r="L119" s="196">
        <f>IF(FN_MC!N121="","*",FN_MC!N121)</f>
        <v>239251</v>
      </c>
      <c r="M119" s="97">
        <f>IF(FN_MC!J121="","*",FN_MC!J121)</f>
        <v>74</v>
      </c>
      <c r="N119" s="183">
        <f>IF(FN_MC!K121="","*",FN_MC!K121)</f>
        <v>250</v>
      </c>
      <c r="O119" s="183">
        <f>IF(FN_MC!L121="","*",FN_MC!L121)</f>
        <v>239</v>
      </c>
      <c r="P119" s="107">
        <f>IF(FN_MC!O121="","*",FN_MC!O121)</f>
        <v>0.375</v>
      </c>
      <c r="Q119" s="107">
        <f>IF(FN_MC!P121="","*",FN_MC!P121)</f>
        <v>8.3333333333333329E-2</v>
      </c>
      <c r="R119" s="96" t="str">
        <f>IF(FN_MC!Q121="","*",CONCATENATE(FN_MC!Q121," ",FN_MC!R121))</f>
        <v>15 VAGÕES</v>
      </c>
      <c r="S119" s="96" t="str">
        <f>IF(FN_MC!V121="","*",FN_MC!V121)</f>
        <v>Augusto/ Efraim</v>
      </c>
      <c r="T119" s="96" t="str">
        <f>IF(FN_MC!W121="","*",FN_MC!W121)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6" t="str">
        <f>IF(FN_MC!N123="","*",FN_MC!N123)</f>
        <v>TCE177</v>
      </c>
      <c r="M121" s="97">
        <f>IF(FN_MC!J123="","*",FN_MC!J123)</f>
        <v>74</v>
      </c>
      <c r="N121" s="183">
        <f>IF(FN_MC!K123="","*",FN_MC!K123)</f>
        <v>173</v>
      </c>
      <c r="O121" s="183">
        <f>IF(FN_MC!L123="","*",FN_MC!L123)</f>
        <v>174</v>
      </c>
      <c r="P121" s="107">
        <f>IF(FN_MC!O123="","*",FN_MC!O123)</f>
        <v>0.375</v>
      </c>
      <c r="Q121" s="107">
        <f>IF(FN_MC!P123="","*",FN_MC!P123)</f>
        <v>8.3333333333333329E-2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TMO1</v>
      </c>
      <c r="J123" s="96" t="str">
        <f>IF(FN_MC!I125="","*",FN_MC!I125)</f>
        <v>-</v>
      </c>
      <c r="K123" s="96" t="str">
        <f>IF(FN_MC!M125="","*",FN_MC!M125)</f>
        <v>TMO</v>
      </c>
      <c r="L123" s="196" t="str">
        <f>IF(FN_MC!N125="","*",FN_MC!N125)</f>
        <v>TMO1</v>
      </c>
      <c r="M123" s="97">
        <f>IF(FN_MC!J125="","*",FN_MC!J125)</f>
        <v>74</v>
      </c>
      <c r="N123" s="183">
        <f>IF(FN_MC!K125="","*",FN_MC!K125)</f>
        <v>143.35</v>
      </c>
      <c r="O123" s="18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Oportunidade</v>
      </c>
      <c r="C125" s="95" t="str">
        <f>IF(FN_MC!Z127="","*",FN_MC!Z127)</f>
        <v>*</v>
      </c>
      <c r="D125" s="96" t="str">
        <f>IF(FN_MC!S127="","*",FN_MC!S127)</f>
        <v>FERRONORTE</v>
      </c>
      <c r="E125" s="96" t="str">
        <f>IF(FN_MC!T127="","*",FN_MC!T127)</f>
        <v>TMI-TCS</v>
      </c>
      <c r="F125" s="96">
        <f>IF(FN_MC!B127="","*",FN_MC!B127)</f>
        <v>46065</v>
      </c>
      <c r="G125" s="96" t="str">
        <f>IF(FN_MC!D127="","*",FN_MC!D127)</f>
        <v>ANISIO (TF-514)</v>
      </c>
      <c r="H125" s="96" t="str">
        <f>IF(FN_MC!F127="","*",FN_MC!F127)</f>
        <v>PDM - SUBSTITUIÇÃO - TRILHO</v>
      </c>
      <c r="I125" s="96" t="str">
        <f>IF(FN_MC!H127="","*",FN_MC!H127)</f>
        <v>TAPK35</v>
      </c>
      <c r="J125" s="96" t="str">
        <f>IF(FN_MC!I127="","*",FN_MC!I127)</f>
        <v>-</v>
      </c>
      <c r="K125" s="96" t="str">
        <f>IF(FN_MC!M127="","*",FN_MC!M127)</f>
        <v>TAP-TLG</v>
      </c>
      <c r="L125" s="196" t="str">
        <f>IF(FN_MC!N127="","*",FN_MC!N127)</f>
        <v>TAPK35</v>
      </c>
      <c r="M125" s="97">
        <f>IF(FN_MC!J127="","*",FN_MC!J127)</f>
        <v>74</v>
      </c>
      <c r="N125" s="183">
        <f>IF(FN_MC!K127="","*",FN_MC!K127)</f>
        <v>26.818999999999999</v>
      </c>
      <c r="O125" s="183" t="str">
        <f>IF(FN_MC!L127="","*",FN_MC!L127)</f>
        <v>-</v>
      </c>
      <c r="P125" s="107">
        <f>IF(FN_MC!O127="","*",FN_MC!O127)</f>
        <v>0.375</v>
      </c>
      <c r="Q125" s="107">
        <f>IF(FN_MC!P127="","*",FN_MC!P127)</f>
        <v>8.3333333333333329E-2</v>
      </c>
      <c r="R125" s="96" t="str">
        <f>IF(FN_MC!Q127="","*",CONCATENATE(FN_MC!Q127," ",FN_MC!R127))</f>
        <v>312 M</v>
      </c>
      <c r="S125" s="96" t="str">
        <f>IF(FN_MC!V127="","*",FN_MC!V127)</f>
        <v>Anísio</v>
      </c>
      <c r="T125" s="96" t="str">
        <f>IF(FN_MC!W127="","*",FN_MC!W127)</f>
        <v>Execução de solda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Oportunidade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RAMAL</v>
      </c>
      <c r="F127" s="96">
        <f>IF(FN_MC!B129="","*",FN_MC!B129)</f>
        <v>46065</v>
      </c>
      <c r="G127" s="96" t="str">
        <f>IF(FN_MC!D129="","*",FN_MC!D129)</f>
        <v>A88</v>
      </c>
      <c r="H127" s="96" t="str">
        <f>IF(FN_MC!F129="","*",FN_MC!F129)</f>
        <v>INSPEÇÃO AUTO DE LINHA</v>
      </c>
      <c r="I127" s="96" t="str">
        <f>IF(FN_MC!H129="","*",FN_MC!H129)</f>
        <v>ZTP</v>
      </c>
      <c r="J127" s="96" t="str">
        <f>IF(FN_MC!I129="","*",FN_MC!I129)</f>
        <v>ZJU</v>
      </c>
      <c r="K127" s="96" t="str">
        <f>IF(FN_MC!M129="","*",FN_MC!M129)</f>
        <v>ZAY-ZTP</v>
      </c>
      <c r="L127" s="196" t="str">
        <f>IF(FN_MC!N129="","*",FN_MC!N129)</f>
        <v>ZAYZTP</v>
      </c>
      <c r="M127" s="97">
        <f>IF(FN_MC!J129="","*",FN_MC!J129)</f>
        <v>78</v>
      </c>
      <c r="N127" s="183">
        <f>IF(FN_MC!K129="","*",FN_MC!K129)</f>
        <v>334</v>
      </c>
      <c r="O127" s="183">
        <f>IF(FN_MC!L129="","*",FN_MC!L129)</f>
        <v>275</v>
      </c>
      <c r="P127" s="107">
        <f>IF(FN_MC!O129="","*",FN_MC!O129)</f>
        <v>0.33333333333333331</v>
      </c>
      <c r="Q127" s="107">
        <f>IF(FN_MC!P129="","*",FN_MC!P129)</f>
        <v>4.1666666666666664E-2</v>
      </c>
      <c r="R127" s="96" t="str">
        <f>IF(FN_MC!Q129="","*",CONCATENATE(FN_MC!Q129," ",FN_MC!R129))</f>
        <v>1 BINÁRIO</v>
      </c>
      <c r="S127" s="96" t="str">
        <f>IF(FN_MC!V129="","*",FN_MC!V129)</f>
        <v>Wesley</v>
      </c>
      <c r="T127" s="96" t="str">
        <f>IF(FN_MC!W129="","*",FN_MC!W129)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1524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1525</v>
      </c>
      <c r="C4" s="191" t="s">
        <v>1526</v>
      </c>
      <c r="D4" s="191" t="s">
        <v>1527</v>
      </c>
      <c r="E4" s="191" t="s">
        <v>1528</v>
      </c>
      <c r="F4" s="191" t="s">
        <v>366</v>
      </c>
      <c r="G4" s="191" t="s">
        <v>1529</v>
      </c>
    </row>
    <row r="5" spans="2:7">
      <c r="B5" s="192" t="s">
        <v>1530</v>
      </c>
      <c r="C5" s="192">
        <v>309525</v>
      </c>
      <c r="D5" s="192" t="s">
        <v>1531</v>
      </c>
      <c r="E5" s="192" t="s">
        <v>249</v>
      </c>
      <c r="F5" s="192" t="s">
        <v>1532</v>
      </c>
      <c r="G5" s="193">
        <v>46296</v>
      </c>
    </row>
    <row r="6" spans="2:7">
      <c r="B6" s="192" t="s">
        <v>1533</v>
      </c>
      <c r="C6" s="192">
        <v>257410</v>
      </c>
      <c r="D6" s="192" t="s">
        <v>1534</v>
      </c>
      <c r="E6" s="192" t="s">
        <v>249</v>
      </c>
      <c r="F6" s="192" t="s">
        <v>1532</v>
      </c>
      <c r="G6" s="193"/>
    </row>
    <row r="7" spans="2:7">
      <c r="B7" s="192" t="s">
        <v>1481</v>
      </c>
      <c r="C7" s="192">
        <v>256875</v>
      </c>
      <c r="D7" s="192" t="s">
        <v>1535</v>
      </c>
      <c r="E7" s="192" t="s">
        <v>249</v>
      </c>
      <c r="F7" s="192" t="s">
        <v>1532</v>
      </c>
      <c r="G7" s="193">
        <v>46296</v>
      </c>
    </row>
    <row r="8" spans="2:7">
      <c r="B8" s="192" t="s">
        <v>1536</v>
      </c>
      <c r="C8" s="192">
        <v>257278</v>
      </c>
      <c r="D8" s="192" t="s">
        <v>1537</v>
      </c>
      <c r="E8" s="192" t="s">
        <v>240</v>
      </c>
      <c r="F8" s="192" t="s">
        <v>1538</v>
      </c>
      <c r="G8" s="193">
        <v>46235</v>
      </c>
    </row>
    <row r="9" spans="2:7">
      <c r="B9" s="192" t="s">
        <v>1539</v>
      </c>
      <c r="C9" s="192">
        <v>261794</v>
      </c>
      <c r="D9" s="192" t="s">
        <v>1540</v>
      </c>
      <c r="E9" s="192" t="s">
        <v>240</v>
      </c>
      <c r="F9" s="192" t="s">
        <v>1538</v>
      </c>
      <c r="G9" s="193">
        <v>46082</v>
      </c>
    </row>
    <row r="10" spans="2:7">
      <c r="B10" s="192" t="s">
        <v>1541</v>
      </c>
      <c r="C10" s="192">
        <v>257033</v>
      </c>
      <c r="D10" s="192" t="s">
        <v>1542</v>
      </c>
      <c r="E10" s="192" t="s">
        <v>240</v>
      </c>
      <c r="F10" s="192" t="s">
        <v>480</v>
      </c>
      <c r="G10" s="192" t="s">
        <v>1543</v>
      </c>
    </row>
    <row r="11" spans="2:7">
      <c r="B11" s="192" t="s">
        <v>1544</v>
      </c>
      <c r="C11" s="192">
        <v>396578</v>
      </c>
      <c r="D11" s="192" t="s">
        <v>1545</v>
      </c>
      <c r="E11" s="192" t="s">
        <v>240</v>
      </c>
      <c r="F11" s="192" t="s">
        <v>480</v>
      </c>
      <c r="G11" s="192" t="s">
        <v>1543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1546</v>
      </c>
      <c r="D5" s="271"/>
      <c r="E5" s="271"/>
      <c r="F5" s="271"/>
      <c r="G5" s="271"/>
      <c r="H5" s="271"/>
      <c r="I5" s="271"/>
      <c r="J5" s="272"/>
      <c r="K5" s="273" t="s">
        <v>1547</v>
      </c>
      <c r="L5" s="274"/>
      <c r="M5" s="274"/>
      <c r="N5" s="274"/>
      <c r="O5" s="275" t="s">
        <v>1548</v>
      </c>
      <c r="P5" s="276"/>
      <c r="Q5" s="277"/>
    </row>
    <row r="6" spans="1:17" s="81" customFormat="1" ht="15.75" customHeight="1">
      <c r="A6" s="75" t="s">
        <v>1522</v>
      </c>
      <c r="B6" s="82" t="s">
        <v>1521</v>
      </c>
      <c r="C6" s="83" t="s">
        <v>1211</v>
      </c>
      <c r="D6" s="84" t="s">
        <v>1212</v>
      </c>
      <c r="E6" s="83" t="s">
        <v>1549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1550</v>
      </c>
      <c r="M6" s="116" t="s">
        <v>29</v>
      </c>
      <c r="N6" s="117" t="s">
        <v>1206</v>
      </c>
      <c r="O6" s="165" t="s">
        <v>1249</v>
      </c>
      <c r="P6" s="128"/>
      <c r="Q6" s="139" t="s">
        <v>1551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1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1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>
        <f>IF(FN_MC!B114="","*",FN_MC!B114)</f>
        <v>46065</v>
      </c>
      <c r="B137" s="86" t="str">
        <f>IF(FN_MC!X114="","*",FN_MC!X114)</f>
        <v>Oportunidade</v>
      </c>
      <c r="C137" s="87" t="str">
        <f>IF(FN_MC!S114="","*",FN_MC!S114)</f>
        <v>FERRONORTE</v>
      </c>
      <c r="D137" s="87" t="str">
        <f>IF(FN_MC!T114="","*",FN_MC!T114)</f>
        <v>TGR-TRO</v>
      </c>
      <c r="E137" s="87" t="str">
        <f>IF(FN_MC!D114="","*",FN_MC!D114)</f>
        <v>V86</v>
      </c>
      <c r="F137" s="87" t="str">
        <f>IF(FN_MC!H114="","*",FN_MC!H114)</f>
        <v>TSF</v>
      </c>
      <c r="G137" s="87" t="str">
        <f>IF(FN_MC!M114="","*",FN_MC!M114)</f>
        <v>TBS-TAL</v>
      </c>
      <c r="H137" s="125">
        <f>IF(FN_MC!K114="","*",FN_MC!K114)</f>
        <v>665</v>
      </c>
      <c r="I137" s="110">
        <f>IF(FN_MC!O114="","*",FN_MC!O114)</f>
        <v>0.4375</v>
      </c>
      <c r="J137" s="110">
        <f>IF(FN_MC!P114="","*",FN_MC!P114)</f>
        <v>0.125</v>
      </c>
      <c r="K137" s="118" t="str">
        <f>IF(FN_MC!AK114="","*",FN_MC!AK114)</f>
        <v>TSF</v>
      </c>
      <c r="L137" s="118" t="str">
        <f>IF(FN_MC!AM114="","*",FN_MC!AM114)</f>
        <v>TBS-TAL</v>
      </c>
      <c r="M137" s="118">
        <f>IF(FN_MC!AP114="","*",FN_MC!AP114)</f>
        <v>665</v>
      </c>
      <c r="N137" s="118" t="str">
        <f>IF(FN_MC!AM114="","*",FN_MC!AM114)</f>
        <v>TBS-TAL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>
        <f>IF(FN_MC!B115="","*",FN_MC!B115)</f>
        <v>46065</v>
      </c>
      <c r="B138" s="86" t="str">
        <f>IF(FN_MC!X115="","*",FN_MC!X115)</f>
        <v>Oportunidade</v>
      </c>
      <c r="C138" s="87" t="str">
        <f>IF(FN_MC!S115="","*",FN_MC!S115)</f>
        <v>FERRONORTE</v>
      </c>
      <c r="D138" s="87" t="str">
        <f>IF(FN_MC!T115="","*",FN_MC!T115)</f>
        <v>TGR-TRO</v>
      </c>
      <c r="E138" s="87" t="str">
        <f>IF(FN_MC!D115="","*",FN_MC!D115)</f>
        <v>W70</v>
      </c>
      <c r="F138" s="87" t="str">
        <f>IF(FN_MC!H115="","*",FN_MC!H115)</f>
        <v>TIQ</v>
      </c>
      <c r="G138" s="87" t="str">
        <f>IF(FN_MC!M115="","*",FN_MC!M115)</f>
        <v>TSA-TBS</v>
      </c>
      <c r="H138" s="125">
        <f>IF(FN_MC!K115="","*",FN_MC!K115)</f>
        <v>659</v>
      </c>
      <c r="I138" s="110">
        <f>IF(FN_MC!O115="","*",FN_MC!O115)</f>
        <v>0.41666666666666669</v>
      </c>
      <c r="J138" s="110">
        <f>IF(FN_MC!P115="","*",FN_MC!P115)</f>
        <v>8.3333333333333329E-2</v>
      </c>
      <c r="K138" s="118" t="str">
        <f>IF(FN_MC!AK115="","*",FN_MC!AK115)</f>
        <v>TIQ</v>
      </c>
      <c r="L138" s="118" t="str">
        <f>IF(FN_MC!AM115="","*",FN_MC!AM115)</f>
        <v>TSA-TBS</v>
      </c>
      <c r="M138" s="118">
        <f>IF(FN_MC!AP115="","*",FN_MC!AP115)</f>
        <v>659</v>
      </c>
      <c r="N138" s="118" t="str">
        <f>IF(FN_MC!AM115="","*",FN_MC!AM115)</f>
        <v>TSA-TBS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>
        <f>IF(FN_MC!B117="","*",FN_MC!B117)</f>
        <v>46065</v>
      </c>
      <c r="B140" s="86" t="str">
        <f>IF(FN_MC!X117="","*",FN_MC!X117)</f>
        <v>Oportunidade</v>
      </c>
      <c r="C140" s="87" t="str">
        <f>IF(FN_MC!S117="","*",FN_MC!S117)</f>
        <v>FERRONORTE</v>
      </c>
      <c r="D140" s="87" t="str">
        <f>IF(FN_MC!T117="","*",FN_MC!T117)</f>
        <v>TGR-TRO</v>
      </c>
      <c r="E140" s="87" t="str">
        <f>IF(FN_MC!D117="","*",FN_MC!D117)</f>
        <v>FERNANDO (TF-19)</v>
      </c>
      <c r="F140" s="87" t="str">
        <f>IF(FN_MC!H117="","*",FN_MC!H117)</f>
        <v>TBS671</v>
      </c>
      <c r="G140" s="87" t="str">
        <f>IF(FN_MC!M117="","*",FN_MC!M117)</f>
        <v>TBS-TAL</v>
      </c>
      <c r="H140" s="125">
        <f>IF(FN_MC!K117="","*",FN_MC!K117)</f>
        <v>662.65</v>
      </c>
      <c r="I140" s="110">
        <f>IF(FN_MC!O117="","*",FN_MC!O117)</f>
        <v>0.41666666666666669</v>
      </c>
      <c r="J140" s="110">
        <f>IF(FN_MC!P117="","*",FN_MC!P117)</f>
        <v>4.1666666666666664E-2</v>
      </c>
      <c r="K140" s="118" t="str">
        <f>IF(FN_MC!AK117="","*",FN_MC!AK117)</f>
        <v>TBS671</v>
      </c>
      <c r="L140" s="118" t="str">
        <f>IF(FN_MC!AM117="","*",FN_MC!AM117)</f>
        <v>TBS-TAL</v>
      </c>
      <c r="M140" s="118">
        <f>IF(FN_MC!AP117="","*",FN_MC!AP117)</f>
        <v>662.65</v>
      </c>
      <c r="N140" s="118" t="str">
        <f>IF(FN_MC!AM117="","*",FN_MC!AM117)</f>
        <v>TBS-TAL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>
        <f>IF(FN_MC!B119="","*",FN_MC!B119)</f>
        <v>46065</v>
      </c>
      <c r="B142" s="86" t="str">
        <f>IF(FN_MC!X119="","*",FN_MC!X119)</f>
        <v>Oportunidade</v>
      </c>
      <c r="C142" s="87" t="str">
        <f>IF(FN_MC!S119="","*",FN_MC!S119)</f>
        <v>FERRONORTE</v>
      </c>
      <c r="D142" s="87" t="str">
        <f>IF(FN_MC!T119="","*",FN_MC!T119)</f>
        <v>TGR-TRO</v>
      </c>
      <c r="E142" s="87" t="str">
        <f>IF(FN_MC!D119="","*",FN_MC!D119)</f>
        <v>BRUNO (TF-525)</v>
      </c>
      <c r="F142" s="87" t="str">
        <f>IF(FN_MC!H119="","*",FN_MC!H119)</f>
        <v>TEPPAT1</v>
      </c>
      <c r="G142" s="87" t="str">
        <f>IF(FN_MC!M119="","*",FN_MC!M119)</f>
        <v>TEP-TMJ</v>
      </c>
      <c r="H142" s="125">
        <f>IF(FN_MC!K119="","*",FN_MC!K119)</f>
        <v>565.44100000000003</v>
      </c>
      <c r="I142" s="110">
        <f>IF(FN_MC!O119="","*",FN_MC!O119)</f>
        <v>0.41666666666666669</v>
      </c>
      <c r="J142" s="110">
        <f>IF(FN_MC!P119="","*",FN_MC!P119)</f>
        <v>6.25E-2</v>
      </c>
      <c r="K142" s="118" t="str">
        <f>IF(FN_MC!AK119="","*",FN_MC!AK119)</f>
        <v>TEPPAT1</v>
      </c>
      <c r="L142" s="118" t="str">
        <f>IF(FN_MC!AM119="","*",FN_MC!AM119)</f>
        <v>TEP-TMJ</v>
      </c>
      <c r="M142" s="118">
        <f>IF(FN_MC!AP119="","*",FN_MC!AP119)</f>
        <v>565.44100000000003</v>
      </c>
      <c r="N142" s="118" t="str">
        <f>IF(FN_MC!AM119="","*",FN_MC!AM119)</f>
        <v>TEP-TMJ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>
        <f>IF(FN_MC!B121="","*",FN_MC!B121)</f>
        <v>46065</v>
      </c>
      <c r="B144" s="86" t="str">
        <f>IF(FN_MC!X121="","*",FN_MC!X121)</f>
        <v>Oportunidade</v>
      </c>
      <c r="C144" s="87" t="str">
        <f>IF(FN_MC!S121="","*",FN_MC!S121)</f>
        <v>FERRONORTE</v>
      </c>
      <c r="D144" s="87" t="str">
        <f>IF(FN_MC!T121="","*",FN_MC!T121)</f>
        <v>TMI-TCS</v>
      </c>
      <c r="E144" s="87" t="str">
        <f>IF(FN_MC!D121="","*",FN_MC!D121)</f>
        <v>W50</v>
      </c>
      <c r="F144" s="87" t="str">
        <f>IF(FN_MC!H121="","*",FN_MC!H121)</f>
        <v xml:space="preserve">TCS2 </v>
      </c>
      <c r="G144" s="87" t="str">
        <f>IF(FN_MC!M121="","*",FN_MC!M121)</f>
        <v>TVI-TJA</v>
      </c>
      <c r="H144" s="125">
        <f>IF(FN_MC!K121="","*",FN_MC!K121)</f>
        <v>250</v>
      </c>
      <c r="I144" s="110">
        <f>IF(FN_MC!O121="","*",FN_MC!O121)</f>
        <v>0.375</v>
      </c>
      <c r="J144" s="110">
        <f>IF(FN_MC!P121="","*",FN_MC!P121)</f>
        <v>8.3333333333333329E-2</v>
      </c>
      <c r="K144" s="118" t="str">
        <f>IF(FN_MC!AK121="","*",FN_MC!AK121)</f>
        <v xml:space="preserve">TCS2 </v>
      </c>
      <c r="L144" s="118" t="str">
        <f>IF(FN_MC!AM121="","*",FN_MC!AM121)</f>
        <v>TVI-TJA</v>
      </c>
      <c r="M144" s="118">
        <f>IF(FN_MC!AP121="","*",FN_MC!AP121)</f>
        <v>250</v>
      </c>
      <c r="N144" s="118" t="str">
        <f>IF(FN_MC!AM121="","*",FN_MC!AM121)</f>
        <v>TVI-TJA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8.3333333333333329E-2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TMO1</v>
      </c>
      <c r="G148" s="87" t="str">
        <f>IF(FN_MC!M125="","*",FN_MC!M125)</f>
        <v>TMO</v>
      </c>
      <c r="H148" s="125">
        <f>IF(FN_MC!K125="","*",FN_MC!K125)</f>
        <v>143.35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TMO1</v>
      </c>
      <c r="L148" s="118" t="str">
        <f>IF(FN_MC!AM125="","*",FN_MC!AM125)</f>
        <v>TMO</v>
      </c>
      <c r="M148" s="118">
        <f>IF(FN_MC!AP125="","*",FN_MC!AP125)</f>
        <v>143.35</v>
      </c>
      <c r="N148" s="118" t="str">
        <f>IF(FN_MC!AM125="","*",FN_MC!AM125)</f>
        <v>TMO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>
        <f>IF(FN_MC!B127="","*",FN_MC!B127)</f>
        <v>46065</v>
      </c>
      <c r="B150" s="86" t="str">
        <f>IF(FN_MC!X127="","*",FN_MC!X127)</f>
        <v>Oportunidade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>
        <f>IF(FN_MC!B129="","*",FN_MC!B129)</f>
        <v>46065</v>
      </c>
      <c r="B152" s="86" t="str">
        <f>IF(FN_MC!X129="","*",FN_MC!X129)</f>
        <v>Oportunidade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2026-02-11T17:32:00Z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