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64" documentId="8_{B6337239-1A00-434D-AAD0-422EA1FEB5AE}" xr6:coauthVersionLast="47" xr6:coauthVersionMax="47" xr10:uidLastSave="{2FDCE890-11E4-4626-9F33-4358EEB8B6C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 s="1"/>
  <c r="D264" i="12" s="1"/>
  <c r="T265" i="1" a="1"/>
  <c r="T265" i="1" s="1"/>
  <c r="E263" i="12" s="1"/>
  <c r="S265" i="1" a="1"/>
  <c r="S265" i="1"/>
  <c r="T264" i="1" a="1"/>
  <c r="T264" i="1" s="1"/>
  <c r="E262" i="12" s="1"/>
  <c r="S264" i="1" a="1"/>
  <c r="S264" i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26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01" i="12"/>
  <c r="D181" i="12"/>
  <c r="E308" i="12"/>
  <c r="D308" i="12"/>
  <c r="D178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3" i="12"/>
  <c r="D262" i="12"/>
  <c r="E259" i="12"/>
  <c r="D258" i="12"/>
  <c r="D255" i="12"/>
  <c r="E253" i="12"/>
  <c r="E250" i="12"/>
  <c r="E247" i="12"/>
  <c r="D246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8" i="12"/>
  <c r="S286" i="12"/>
  <c r="S25" i="12"/>
  <c r="S17" i="12"/>
  <c r="S23" i="12"/>
  <c r="S20" i="12"/>
  <c r="S16" i="12"/>
  <c r="S14" i="12"/>
  <c r="S287" i="12"/>
  <c r="S288" i="12"/>
  <c r="S27" i="12"/>
  <c r="S31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282" i="12"/>
  <c r="S283" i="12"/>
  <c r="S62" i="12"/>
  <c r="S64" i="12"/>
  <c r="S69" i="12"/>
  <c r="S71" i="12"/>
  <c r="S65" i="12"/>
  <c r="S72" i="12"/>
  <c r="S68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<sst xmlns="http://schemas.openxmlformats.org/spreadsheetml/2006/main" count="5054" uniqueCount="1252">
  <si>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</si>
  <si>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</si>
  <si>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</si>
  <si>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</si>
  <si>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</si>
  <si>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</si>
  <si>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</si>
  <si>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</si>
  <si>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</si>
  <si>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</si>
  <si>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</si>
  <si>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</si>
  <si>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</si>
  <si>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</si>
  <si>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</si>
  <si>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</si>
  <si>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</si>
  <si>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</si>
  <si>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</si>
  <si>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</si>
  <si>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</si>
  <si>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</si>
  <si>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</si>
  <si>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</si>
  <si>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</si>
  <si>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</si>
  <si>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</si>
  <si>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</si>
  <si>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</si>
  <si>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</si>
  <si>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</si>
  <si>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</si>
  <si>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</si>
  <si>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</si>
  <si>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</si>
  <si>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</si>
  <si>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</si>
  <si>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</si>
  <si>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</si>
  <si>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</si>
  <si>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</si>
  <si>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</si>
  <si>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</si>
  <si>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</si>
  <si>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</si>
  <si>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</si>
  <si>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</si>
  <si>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</si>
  <si>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</si>
  <si>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</si>
  <si>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</si>
  <si>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</si>
  <si>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</si>
  <si>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</si>
  <si>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</si>
  <si>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</si>
  <si>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</si>
  <si>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</si>
  <si>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</si>
  <si>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</si>
  <si>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</si>
  <si>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</si>
  <si>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</si>
  <si>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</si>
  <si>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</si>
  <si>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</si>
  <si>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</si>
  <si>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</si>
  <si>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</si>
  <si>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</si>
  <si>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</si>
  <si>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</si>
  <si>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</si>
  <si>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</si>
  <si>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</si>
  <si>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</si>
  <si>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</si>
  <si>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</si>
  <si>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</si>
  <si>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</si>
  <si>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</si>
  <si>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</si>
  <si>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</si>
  <si>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</si>
  <si>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</si>
  <si>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</si>
  <si>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</si>
  <si>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</si>
  <si>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</si>
  <si>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</si>
  <si>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</si>
  <si>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</si>
  <si>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</si>
  <si>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</si>
  <si>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</si>
  <si>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</si>
  <si>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</si>
  <si>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</si>
  <si>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</si>
  <si>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</si>
  <si>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</si>
  <si>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</si>
  <si>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</si>
  <si>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</si>
  <si>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</si>
  <si>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</si>
  <si>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</si>
  <si>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</si>
  <si>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</si>
  <si>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</si>
  <si>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</si>
  <si>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</si>
  <si>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</si>
  <si>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</si>
  <si>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</si>
  <si>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</si>
  <si>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</si>
  <si>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</si>
  <si>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</si>
  <si>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</si>
  <si>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</si>
  <si>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</si>
  <si>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</si>
  <si>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</si>
  <si>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</si>
  <si>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</si>
  <si>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</si>
  <si>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</si>
  <si>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</si>
  <si>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</si>
  <si>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</si>
  <si>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</si>
  <si>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</si>
  <si>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</si>
  <si>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</si>
  <si>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</si>
  <si>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</si>
  <si>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</si>
  <si>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</si>
  <si>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</si>
  <si>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</si>
  <si>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</si>
  <si>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</si>
  <si>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</si>
  <si>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</si>
  <si>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</si>
  <si>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</si>
  <si>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</si>
  <si>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</si>
  <si>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</si>
  <si>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</si>
  <si>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</si>
  <si>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</si>
  <si>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</si>
  <si>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</si>
  <si>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</si>
  <si>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</si>
  <si>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</si>
  <si>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</si>
  <si>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</si>
  <si>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</si>
  <si>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</si>
  <si>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</si>
  <si>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</si>
  <si>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</si>
  <si>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</si>
  <si>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</si>
  <si>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</si>
  <si>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</si>
  <si>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</si>
  <si>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</si>
  <si>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</si>
  <si>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</si>
  <si>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</si>
  <si>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</si>
  <si>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</si>
  <si>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</si>
  <si>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</si>
  <si>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</si>
  <si>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</si>
  <si>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</si>
  <si>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</si>
  <si>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</si>
  <si>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</si>
  <si>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</si>
  <si>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</si>
  <si>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</si>
  <si>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</si>
  <si>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</si>
  <si>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</si>
  <si>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</si>
  <si>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</si>
  <si>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</si>
  <si>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</si>
  <si>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</si>
  <si>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</si>
  <si>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</si>
  <si>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</si>
  <si>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</si>
  <si>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</si>
  <si>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</si>
  <si>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</si>
  <si>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</si>
  <si>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</si>
  <si>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</si>
  <si>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</si>
  <si>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</si>
  <si>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</si>
  <si>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</si>
  <si>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</si>
  <si>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</si>
  <si>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</si>
  <si>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</si>
  <si>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</si>
  <si>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</si>
  <si>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</si>
  <si>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</si>
  <si>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</si>
  <si>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</si>
  <si>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</si>
  <si>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</si>
  <si>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</si>
  <si>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</si>
  <si>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</si>
  <si>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</si>
  <si>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</si>
  <si>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</si>
  <si>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</si>
  <si>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</si>
  <si>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</si>
  <si>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</si>
  <si>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</si>
  <si>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</si>
  <si>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</si>
  <si>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</si>
  <si>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</si>
  <si>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</si>
  <si>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</si>
  <si>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</si>
  <si>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</si>
  <si>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</si>
  <si>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</si>
  <si>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</si>
  <si>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</si>
  <si>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</si>
  <si>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</si>
  <si>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</si>
  <si>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</si>
  <si>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</si>
  <si>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</si>
  <si>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</si>
  <si>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</si>
  <si>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</si>
  <si>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</si>
  <si>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</si>
  <si>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</si>
  <si>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</si>
  <si>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</si>
  <si>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</si>
  <si>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</si>
  <si>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</si>
  <si>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</si>
  <si>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</si>
  <si>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</si>
  <si>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</si>
  <si>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</si>
  <si>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</si>
  <si>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</si>
  <si>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</si>
  <si>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</si>
  <si>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</si>
  <si>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</si>
  <si>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</si>
  <si>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</si>
  <si>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</si>
  <si>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</si>
  <si>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</si>
  <si>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</si>
  <si>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</si>
  <si>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</si>
  <si>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</si>
  <si>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</si>
  <si>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</si>
  <si>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</si>
  <si>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</si>
  <si>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</si>
  <si>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</si>
  <si>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</si>
  <si>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</si>
  <si>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</si>
  <si>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</si>
  <si>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</si>
  <si>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</si>
  <si>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</si>
  <si>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</si>
  <si>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</si>
  <si>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</si>
  <si>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</si>
  <si>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</si>
  <si>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</si>
  <si>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</si>
  <si>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</si>
  <si>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</si>
  <si>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</si>
  <si>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</si>
  <si>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</si>
  <si>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</si>
  <si>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</si>
  <si>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</si>
  <si>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</si>
  <si>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</si>
  <si>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</si>
  <si>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</si>
  <si>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</si>
  <si>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</si>
  <si>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</si>
  <si>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</si>
  <si>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</si>
  <si>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</si>
  <si>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</si>
  <si>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</si>
  <si>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</si>
  <si>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</si>
  <si>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</si>
  <si>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</si>
  <si>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</si>
  <si>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</si>
  <si>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</si>
  <si>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</si>
  <si>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</si>
  <si>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</si>
  <si>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</si>
  <si>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</si>
  <si>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</si>
  <si>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</si>
  <si>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</si>
  <si>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</si>
  <si>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</si>
  <si>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</si>
  <si>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</si>
  <si>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</si>
  <si>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</si>
  <si>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</si>
  <si>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</si>
  <si>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</si>
  <si>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</si>
  <si>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</si>
  <si>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</si>
  <si>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</si>
  <si>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</si>
  <si>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</si>
  <si>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</si>
  <si>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</si>
  <si>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</si>
  <si>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</si>
  <si>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</si>
  <si>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</si>
  <si>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</si>
  <si>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</si>
  <si>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</si>
  <si>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</si>
  <si>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</si>
  <si>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</si>
  <si>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</si>
  <si>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</si>
  <si>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</si>
  <si>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</si>
  <si>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</si>
  <si>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</si>
  <si>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</si>
  <si>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</si>
  <si>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</si>
  <si>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</si>
  <si>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</si>
  <si>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</si>
  <si>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</si>
  <si>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</si>
  <si>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</si>
  <si>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</si>
  <si>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</si>
  <si>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</si>
  <si>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</si>
  <si>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</si>
  <si>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</si>
  <si>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</si>
  <si>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</si>
  <si>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</si>
  <si>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</si>
  <si>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</si>
  <si>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</si>
  <si>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</si>
  <si>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</si>
  <si>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</si>
  <si>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</si>
  <si>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</si>
  <si>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</si>
  <si>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</si>
  <si>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</si>
  <si>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</si>
  <si>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</si>
  <si>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</si>
  <si>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</si>
  <si>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</si>
  <si>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</si>
  <si>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</si>
  <si>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</si>
  <si>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</si>
  <si>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</si>
  <si>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</si>
  <si>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</si>
  <si>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</si>
  <si>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</si>
  <si>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</si>
  <si>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</si>
  <si>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</si>
  <si>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</si>
  <si>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</si>
  <si>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</si>
  <si>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</si>
  <si>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</si>
  <si>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</si>
  <si>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</si>
  <si>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</si>
  <si>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</si>
  <si>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</si>
  <si>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</si>
  <si>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</si>
  <si>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</si>
  <si>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</si>
  <si>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</si>
  <si>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</si>
  <si>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</si>
  <si>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</si>
  <si>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</si>
  <si>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</si>
  <si>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</si>
  <si>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</si>
  <si>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</si>
  <si>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</si>
  <si>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</si>
  <si>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</si>
  <si>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</si>
  <si>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</si>
  <si>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</si>
  <si>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</si>
  <si>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</si>
  <si>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</si>
  <si>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</si>
  <si>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</si>
  <si>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</si>
  <si>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</si>
  <si>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</si>
  <si>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</si>
  <si>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</si>
  <si>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</si>
  <si>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</si>
  <si>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</si>
  <si>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</si>
  <si>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</si>
  <si>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</si>
  <si>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</si>
  <si>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</si>
  <si>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</si>
  <si>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</si>
  <si>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</si>
  <si>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</si>
  <si>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</si>
  <si>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</si>
  <si>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</si>
  <si>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</si>
  <si>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</si>
  <si>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</si>
  <si>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</si>
  <si>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</si>
  <si>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</si>
  <si>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</si>
  <si>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</si>
  <si>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</si>
  <si>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</si>
  <si>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</si>
  <si>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</si>
  <si>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</si>
  <si>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</si>
  <si>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</si>
  <si>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</si>
  <si>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</si>
  <si>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</si>
  <si>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</si>
  <si>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</si>
  <si>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</si>
  <si>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</si>
  <si>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</si>
  <si>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</si>
  <si>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</si>
  <si>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</si>
  <si>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</si>
  <si>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</si>
  <si>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</si>
  <si>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</si>
  <si>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</si>
  <si>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</si>
  <si>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</si>
  <si>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</si>
  <si>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</si>
  <si>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</si>
  <si>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</si>
  <si>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</si>
  <si>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</si>
  <si>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</si>
  <si>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</si>
  <si>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</si>
  <si>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</si>
  <si>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</si>
  <si>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</si>
  <si>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</si>
  <si>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</si>
  <si>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</si>
  <si>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</si>
  <si>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</si>
  <si>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</si>
  <si>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</si>
  <si>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</si>
  <si>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</si>
  <si>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</si>
  <si>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</si>
  <si>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</si>
  <si>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</si>
  <si>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</si>
  <si>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</si>
  <si>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</si>
  <si>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</si>
  <si>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</si>
  <si>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</si>
  <si>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</si>
  <si>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</si>
  <si>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</si>
  <si>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</si>
  <si>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</si>
  <si>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</si>
  <si>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</si>
  <si>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</si>
  <si>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</si>
  <si>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</si>
  <si>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</si>
  <si>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</si>
  <si>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</si>
  <si>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</si>
  <si>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</si>
  <si>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</si>
  <si>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</si>
  <si>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</si>
  <si>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</si>
  <si>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</si>
  <si>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</si>
  <si>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</si>
  <si>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</si>
  <si>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</si>
  <si>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</si>
  <si>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</si>
  <si>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</si>
  <si>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</si>
  <si>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</si>
  <si>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</si>
  <si>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</si>
  <si>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</si>
  <si>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</si>
  <si>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</si>
  <si>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</si>
  <si>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</si>
  <si>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</si>
  <si>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</si>
  <si>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</si>
  <si>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</si>
  <si>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</si>
  <si>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</si>
  <si>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</si>
  <si>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</si>
  <si>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</si>
  <si>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</si>
  <si>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</si>
  <si>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</si>
  <si>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</si>
  <si>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</si>
  <si>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</si>
  <si>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</si>
  <si>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</si>
  <si>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</si>
  <si>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</si>
  <si>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</si>
  <si>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</si>
  <si>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</si>
  <si>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</si>
  <si>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</si>
  <si>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</si>
  <si>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</si>
  <si>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</si>
  <si>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</si>
  <si>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</si>
  <si>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</si>
  <si>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</si>
  <si>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</si>
  <si>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</si>
  <si>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</si>
  <si>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</si>
  <si>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</si>
  <si>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</si>
  <si>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</si>
  <si>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</si>
  <si>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</si>
  <si>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</si>
  <si>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</si>
  <si>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</si>
  <si>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</si>
  <si>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</si>
  <si>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</si>
  <si>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</si>
  <si>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</si>
  <si>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</si>
  <si>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</si>
  <si>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</si>
  <si>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</si>
  <si>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</si>
  <si>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</si>
  <si>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</si>
  <si>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</si>
  <si>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</si>
  <si>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</si>
  <si>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</si>
  <si>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</si>
  <si>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</si>
  <si>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</si>
  <si>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</si>
  <si>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</si>
  <si>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</si>
  <si>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</si>
  <si>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</si>
  <si>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</si>
  <si>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</si>
  <si>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</si>
  <si>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</si>
  <si>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</si>
  <si>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</si>
  <si>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</si>
  <si>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</si>
  <si>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</si>
  <si>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</si>
  <si>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</si>
  <si>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</si>
  <si>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</si>
  <si>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</si>
  <si>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</si>
  <si>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</si>
  <si>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</si>
  <si>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</si>
  <si>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</si>
  <si>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</si>
  <si>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</si>
  <si>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</si>
  <si>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</si>
  <si>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</si>
  <si>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</si>
  <si>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</si>
  <si>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</si>
  <si>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</si>
  <si>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</si>
  <si>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</si>
  <si>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</si>
  <si>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</si>
  <si>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</si>
  <si>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</si>
  <si>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</si>
  <si>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</si>
  <si>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</si>
  <si>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</si>
  <si>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</si>
  <si>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</si>
  <si>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</si>
  <si>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</si>
  <si>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</si>
  <si>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</si>
  <si>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</si>
  <si>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</si>
  <si>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</si>
  <si>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</si>
  <si>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</si>
  <si>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</si>
  <si>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</si>
  <si>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</si>
  <si>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</si>
  <si>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</si>
  <si>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</si>
  <si>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</si>
  <si>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</si>
  <si>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</si>
  <si>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</si>
  <si>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</si>
  <si>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</si>
  <si>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</si>
  <si>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</si>
  <si>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</si>
  <si>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</si>
  <si>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</si>
  <si>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</si>
  <si>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</si>
  <si>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</si>
  <si>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</si>
  <si>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</si>
  <si>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</si>
  <si>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</si>
  <si>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</si>
  <si>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</si>
  <si>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</si>
  <si>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</si>
  <si>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</si>
  <si>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</si>
  <si>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</si>
  <si>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</si>
  <si>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</si>
  <si>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</si>
  <si>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</si>
  <si>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</si>
  <si>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</si>
  <si>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</si>
  <si>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</si>
  <si>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</si>
  <si>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</si>
  <si>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</si>
  <si>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</si>
  <si>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</si>
  <si>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</si>
  <si>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</si>
  <si>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</si>
  <si>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</si>
  <si>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</si>
  <si>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</si>
  <si>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</si>
  <si>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</si>
  <si>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</si>
  <si>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</si>
  <si>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</si>
  <si>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</si>
  <si>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</si>
  <si>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</si>
  <si>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</si>
  <si>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</si>
  <si>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</si>
  <si>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</si>
  <si>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</si>
  <si>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</si>
  <si>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</si>
  <si>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</si>
  <si>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</si>
  <si>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</si>
  <si>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</si>
  <si>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</si>
  <si>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</si>
  <si>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</si>
  <si>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</si>
  <si>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</si>
  <si>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</si>
  <si>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</si>
  <si>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</si>
  <si>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</si>
  <si>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</si>
  <si>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</si>
  <si>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</si>
  <si>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</si>
  <si>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</si>
  <si>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</si>
  <si>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</si>
  <si>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</si>
  <si>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</si>
  <si>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</si>
  <si>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</si>
  <si>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</si>
  <si>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</si>
  <si>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</si>
  <si>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</si>
  <si>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</si>
  <si>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</si>
  <si>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</si>
  <si>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</si>
  <si>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</si>
  <si>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</si>
  <si>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</si>
  <si>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</si>
  <si>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</si>
  <si>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</si>
  <si>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</si>
  <si>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</si>
  <si>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</si>
  <si>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</si>
  <si>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</si>
  <si>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</si>
  <si>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</si>
  <si>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</si>
  <si>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</si>
  <si>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</si>
  <si>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</si>
  <si>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</si>
  <si>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</si>
  <si>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</si>
  <si>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</si>
  <si>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</si>
  <si>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</si>
  <si>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</si>
  <si>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</si>
  <si>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</si>
  <si>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</si>
  <si>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</si>
  <si>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</si>
  <si>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</si>
  <si>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</si>
  <si>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</si>
  <si>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</si>
  <si>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</si>
  <si>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</si>
  <si>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</si>
  <si>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</si>
  <si>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</si>
  <si>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</si>
  <si>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</si>
  <si>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</si>
  <si>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</si>
  <si>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</si>
  <si>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</si>
  <si>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</si>
  <si>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</si>
  <si>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</si>
  <si>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</si>
  <si>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</si>
  <si>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</si>
  <si>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</si>
  <si>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</si>
  <si>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</si>
  <si>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</si>
  <si>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</si>
  <si>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</si>
  <si>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</si>
  <si>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</si>
  <si>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</si>
  <si>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</si>
  <si>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</si>
  <si>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</si>
  <si>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</si>
  <si>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</si>
  <si>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</si>
  <si>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</si>
  <si>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</si>
  <si>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</si>
  <si>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</si>
  <si>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</si>
  <si>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</si>
  <si>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</si>
  <si>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</si>
  <si>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</si>
  <si>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</si>
  <si>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</si>
  <si>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</si>
  <si>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</si>
  <si>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</si>
  <si>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</si>
  <si>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</si>
  <si>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</si>
  <si>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</si>
  <si>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</si>
  <si>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</si>
  <si>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</si>
  <si>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</si>
  <si>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</si>
  <si>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</si>
  <si>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</si>
  <si>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</si>
  <si>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</si>
  <si>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</si>
  <si>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</si>
  <si>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</si>
  <si>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</si>
  <si>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</si>
  <si>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</si>
  <si>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</si>
  <si>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</si>
  <si>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</si>
  <si>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</si>
  <si>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</si>
  <si>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</si>
  <si>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</si>
  <si>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</si>
  <si>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</si>
  <si>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</si>
  <si>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</si>
  <si>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</si>
  <si>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</si>
  <si>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</si>
  <si>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</si>
  <si>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</si>
  <si>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</si>
  <si>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</si>
  <si>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</si>
  <si>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</si>
  <si>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</si>
  <si>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</si>
  <si>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</si>
  <si>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</si>
  <si>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</si>
  <si>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</si>
  <si>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</si>
  <si>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</si>
  <si>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</si>
  <si>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</si>
  <si>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</si>
  <si>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</si>
  <si>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</si>
  <si>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</si>
  <si>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</si>
  <si>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</si>
  <si>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</si>
  <si>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</si>
  <si>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</si>
  <si>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</si>
  <si>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</si>
  <si>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</si>
  <si>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</si>
  <si>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</si>
  <si>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</si>
  <si>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</si>
  <si>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</si>
  <si>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</si>
  <si>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</si>
  <si>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</si>
  <si>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</si>
  <si>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</si>
  <si>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</si>
  <si>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</si>
  <si>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</si>
  <si>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</si>
  <si>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</si>
  <si>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</si>
  <si>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</si>
  <si>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</si>
  <si>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</si>
  <si>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</si>
  <si>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</si>
  <si>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</si>
  <si>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</si>
  <si>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</si>
  <si>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</si>
  <si>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</si>
  <si>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</si>
  <si>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</si>
  <si>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</si>
  <si>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</si>
  <si>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</si>
  <si>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</si>
  <si>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</si>
  <si>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</si>
  <si>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</si>
  <si>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</si>
  <si>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</si>
  <si>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</si>
  <si>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</si>
  <si>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</si>
  <si>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</si>
  <si>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</si>
  <si>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</si>
  <si>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</si>
  <si>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</si>
  <si>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</si>
  <si>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</si>
  <si>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</si>
  <si>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</si>
  <si>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</si>
  <si>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</si>
  <si>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</si>
  <si>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</si>
  <si>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</si>
  <si>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</si>
  <si>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</si>
  <si>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</si>
  <si>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</si>
  <si>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</si>
  <si>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</si>
  <si>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</si>
  <si>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</si>
  <si>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</si>
  <si>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</si>
  <si>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</si>
  <si>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</si>
  <si>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</si>
  <si>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</si>
  <si>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</si>
  <si>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</si>
  <si>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</si>
  <si>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</si>
  <si>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</si>
  <si>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</si>
  <si>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</si>
  <si>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</si>
  <si>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</si>
  <si>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</si>
  <si>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</si>
  <si>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</si>
  <si>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</si>
  <si>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</si>
  <si>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</si>
  <si>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</si>
  <si>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</si>
  <si>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</si>
  <si>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</si>
  <si>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</si>
  <si>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</si>
  <si>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</si>
  <si>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</si>
  <si>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</si>
  <si>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</si>
  <si>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</si>
  <si>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</si>
  <si>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</si>
  <si>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</si>
  <si>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</si>
  <si>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</si>
  <si>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</si>
  <si>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</si>
  <si>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</si>
  <si>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</si>
  <si>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</si>
  <si>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</si>
  <si>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</si>
  <si>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</si>
  <si>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</si>
  <si>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</si>
  <si>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</si>
  <si>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</si>
  <si>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</si>
  <si>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</si>
  <si>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</si>
  <si>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</si>
  <si>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</si>
  <si>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</si>
  <si>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</si>
  <si>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</si>
  <si>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</si>
  <si>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</si>
  <si>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</si>
  <si>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</si>
  <si>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</si>
  <si>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</si>
  <si>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</si>
  <si>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</si>
  <si>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</si>
  <si>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</si>
  <si>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</si>
  <si>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</si>
  <si>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</si>
  <si>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</si>
  <si>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</si>
  <si>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</si>
  <si>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</si>
  <si>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</si>
  <si>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</si>
  <si>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</si>
  <si>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</si>
  <si>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</si>
  <si>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</si>
  <si>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</si>
  <si>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</si>
  <si>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</si>
  <si>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</si>
  <si>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</si>
  <si>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</si>
  <si>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</si>
  <si>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</si>
  <si>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</si>
  <si>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</si>
  <si>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</si>
  <si>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</si>
  <si>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</si>
  <si>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</si>
  <si>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</si>
  <si>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</si>
  <si>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</si>
  <si>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</si>
  <si>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</si>
  <si>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</si>
  <si>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</si>
  <si>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</si>
  <si>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</si>
  <si>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</si>
  <si>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</si>
  <si>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</si>
  <si>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</si>
  <si>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</si>
  <si>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</si>
  <si>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</si>
  <si>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</si>
  <si>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</si>
  <si>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</si>
  <si>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</si>
  <si>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</si>
  <si>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</si>
  <si>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</si>
  <si>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</si>
  <si>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</si>
  <si>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</si>
  <si>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</si>
  <si>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</si>
  <si>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</si>
  <si>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</si>
  <si>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</si>
  <si>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</si>
  <si>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</si>
  <si>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</si>
  <si>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</si>
  <si>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</si>
  <si>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</si>
  <si>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</si>
  <si>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</si>
  <si>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</si>
  <si>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</si>
  <si>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</si>
  <si>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</si>
  <si>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</si>
  <si>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</si>
  <si>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</si>
  <si>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</si>
  <si>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</si>
  <si>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</si>
  <si>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</si>
  <si>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</si>
  <si>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</si>
  <si>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</si>
  <si>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</si>
  <si>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</si>
  <si>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</si>
  <si>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</si>
  <si>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</si>
  <si>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</si>
  <si>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</si>
  <si>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</si>
  <si>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</si>
  <si>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</si>
  <si>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</si>
  <si>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</si>
  <si>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</si>
  <si>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</si>
  <si>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</si>
  <si>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</si>
  <si>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</si>
  <si>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</si>
  <si>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</si>
  <si>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</si>
  <si>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</si>
  <si>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</si>
  <si>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</si>
  <si>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</si>
  <si>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</si>
  <si>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</si>
  <si>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</si>
  <si>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</si>
  <si>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</si>
  <si>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</si>
  <si>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</si>
  <si>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</si>
  <si>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</si>
  <si>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</si>
  <si>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</si>
  <si>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</si>
  <si>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</si>
  <si>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</si>
  <si>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</si>
  <si>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</si>
  <si>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</si>
  <si>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</si>
  <si>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</si>
  <si>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</si>
  <si>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</si>
  <si>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</si>
  <si>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</si>
  <si>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</si>
  <si>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</si>
  <si>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</si>
  <si>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</si>
  <si>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</si>
  <si>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</si>
  <si>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</si>
  <si>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</si>
  <si>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</si>
  <si>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</si>
  <si>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</si>
  <si>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</si>
  <si>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</si>
  <si>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</si>
  <si>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</si>
  <si>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</si>
  <si>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</si>
  <si>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</si>
  <si>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</si>
  <si>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</si>
  <si>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</si>
  <si>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</si>
  <si>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</si>
  <si>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</si>
  <si>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</si>
  <si>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</si>
  <si>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</si>
  <si>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</si>
  <si>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</si>
  <si>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</si>
  <si>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</si>
  <si>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</si>
  <si>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</si>
  <si>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</si>
  <si>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</si>
  <si>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</si>
  <si>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</si>
  <si>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</si>
  <si>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</si>
  <si>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</si>
  <si>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</si>
  <si>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</si>
  <si>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</si>
  <si>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</si>
  <si>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</si>
  <si>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</si>
  <si>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</si>
  <si>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</si>
  <si>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</si>
  <si>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</si>
  <si>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</si>
  <si>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</si>
  <si>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</si>
  <si>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ZEVZXW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</si>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</sst>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31" activePane="bottomRight" state="frozen"/>
      <selection pane="bottomRight" activeCell="BL48" sqref="BL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1002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1003</v>
      </c>
      <c r="BI1" s="352"/>
      <c r="BJ1" s="353"/>
      <c r="BK1" s="354"/>
      <c r="BL1" s="50"/>
      <c r="BM1" s="344" t="s">
        <v>1004</v>
      </c>
      <c r="BN1" s="345"/>
      <c r="BO1" s="345"/>
      <c r="BP1" s="345"/>
      <c r="BQ1" s="345"/>
      <c r="BR1" s="345"/>
      <c r="BS1" s="346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7" t="s">
        <v>1005</v>
      </c>
      <c r="AJ2" s="348"/>
      <c r="AK2" s="348"/>
      <c r="AL2" s="348"/>
      <c r="AM2" s="348"/>
      <c r="AN2" s="348"/>
      <c r="AO2" s="348"/>
      <c r="AP2" s="348"/>
      <c r="AQ2" s="350"/>
      <c r="AR2" s="240"/>
      <c r="AS2" s="362" t="s">
        <v>1008</v>
      </c>
      <c r="AT2" s="349"/>
      <c r="AU2" s="349"/>
      <c r="AV2" s="349"/>
      <c r="AW2" s="349"/>
      <c r="AX2" s="348"/>
      <c r="AY2" s="350"/>
      <c r="AZ2" s="4"/>
      <c r="BA2" s="341" t="s">
        <v>1009</v>
      </c>
      <c r="BB2" s="343"/>
      <c r="BC2" s="347" t="s">
        <v>1006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1" t="s">
        <v>1010</v>
      </c>
      <c r="AJ3" s="343"/>
      <c r="AK3" s="341" t="s">
        <v>1011</v>
      </c>
      <c r="AL3" s="342"/>
      <c r="AM3" s="342"/>
      <c r="AN3" s="342"/>
      <c r="AO3" s="342"/>
      <c r="AP3" s="342"/>
      <c r="AQ3" s="343"/>
      <c r="AR3" s="241"/>
      <c r="AS3" s="365" t="s">
        <v>1017</v>
      </c>
      <c r="AT3" s="366"/>
      <c r="AU3" s="365" t="s">
        <v>1018</v>
      </c>
      <c r="AV3" s="366"/>
      <c r="AW3" s="365" t="s">
        <v>1019</v>
      </c>
      <c r="AX3" s="367"/>
      <c r="AY3" s="64" t="s">
        <v>1020</v>
      </c>
      <c r="AZ3" s="64"/>
      <c r="BA3" s="363"/>
      <c r="BB3" s="364"/>
      <c r="BC3" s="341" t="s">
        <v>1013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1021</v>
      </c>
      <c r="BN3" s="345"/>
      <c r="BO3" s="345"/>
      <c r="BP3" s="346"/>
      <c r="BQ3" s="344" t="s">
        <v>637</v>
      </c>
      <c r="BR3" s="345"/>
      <c r="BS3" s="346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0.6166666666666667</v>
      </c>
      <c r="AU46" s="39"/>
      <c r="AV46" s="39"/>
      <c r="AW46" s="39"/>
      <c r="AX46" s="39"/>
      <c r="AY46" s="308">
        <f t="shared" si="2"/>
        <v>0.15833333333333338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 t="s">
        <v>859</v>
      </c>
      <c r="BN46" s="15" t="s">
        <v>859</v>
      </c>
      <c r="BO46" s="166" t="s">
        <v>859</v>
      </c>
      <c r="BP46" s="17" t="s">
        <v>487</v>
      </c>
      <c r="BQ46" s="13" t="str">
        <f t="shared" si="3"/>
        <v>Produção e Intervalo</v>
      </c>
      <c r="BR46" s="19">
        <f t="shared" si="4"/>
        <v>0.76000000000000023</v>
      </c>
      <c r="BS46" s="19">
        <f t="shared" si="5"/>
        <v>0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1202</v>
      </c>
      <c r="BK47" s="17" t="s">
        <v>1203</v>
      </c>
      <c r="BL47" s="16"/>
      <c r="BM47" s="15" t="s">
        <v>851</v>
      </c>
      <c r="BN47" s="15" t="s">
        <v>882</v>
      </c>
      <c r="BO47" s="166" t="s">
        <v>940</v>
      </c>
      <c r="BP47" s="17" t="s">
        <v>1203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1204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1205</v>
      </c>
      <c r="BK48" s="340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1206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1207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1208</v>
      </c>
      <c r="J50" s="218">
        <v>54</v>
      </c>
      <c r="K50" s="218">
        <v>105</v>
      </c>
      <c r="L50" s="84" t="s">
        <v>487</v>
      </c>
      <c r="M50" s="205" t="s">
        <v>1209</v>
      </c>
      <c r="N50" s="205" t="s">
        <v>1210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1211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1212</v>
      </c>
      <c r="BK50" s="17" t="s">
        <v>1213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1214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1215</v>
      </c>
      <c r="BK51" s="17" t="s">
        <v>1216</v>
      </c>
      <c r="BL51" s="16"/>
      <c r="BM51" s="15" t="s">
        <v>865</v>
      </c>
      <c r="BN51" s="15" t="s">
        <v>865</v>
      </c>
      <c r="BO51" s="166" t="s">
        <v>865</v>
      </c>
      <c r="BP51" s="17" t="s">
        <v>1216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1217</v>
      </c>
      <c r="BK52" s="17" t="s">
        <v>1218</v>
      </c>
      <c r="BL52" s="16"/>
      <c r="BM52" s="15" t="s">
        <v>865</v>
      </c>
      <c r="BN52" s="15" t="s">
        <v>865</v>
      </c>
      <c r="BO52" s="166" t="s">
        <v>865</v>
      </c>
      <c r="BP52" s="17" t="s">
        <v>1219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1220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1221</v>
      </c>
      <c r="N55" s="205" t="s">
        <v>1222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1223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1224</v>
      </c>
      <c r="J62" s="218">
        <v>49</v>
      </c>
      <c r="K62" s="218">
        <v>185</v>
      </c>
      <c r="L62" s="84"/>
      <c r="M62" s="205" t="s">
        <v>1225</v>
      </c>
      <c r="N62" s="205" t="s">
        <v>1226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1227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618</v>
      </c>
      <c r="E66" s="309">
        <v>66</v>
      </c>
      <c r="F66" s="173" t="s">
        <v>561</v>
      </c>
      <c r="G66" s="9" t="str">
        <f>IF(D66="","*",VLOOKUP(F66,BS_ATIVIDADE[#All],3,FALSE))</f>
        <v>OUTROS</v>
      </c>
      <c r="H66" s="174" t="s">
        <v>273</v>
      </c>
      <c r="I66" s="174" t="s">
        <v>1228</v>
      </c>
      <c r="J66" s="218">
        <v>92</v>
      </c>
      <c r="K66" s="218">
        <v>66.5</v>
      </c>
      <c r="L66" s="84" t="s">
        <v>487</v>
      </c>
      <c r="M66" s="205" t="s">
        <v>1229</v>
      </c>
      <c r="N66" s="205" t="s">
        <v>1230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BASE_MAPA!$D$2:$D$359, BASE_MAPA!$I$2:$I$359), "ERRO")</f>
        <v>069-ZEV</v>
      </c>
      <c r="V66" s="199" t="s">
        <v>1106</v>
      </c>
      <c r="W66" s="174" t="s">
        <v>1211</v>
      </c>
      <c r="X66" s="219" t="s">
        <v>835</v>
      </c>
      <c r="Y66" s="159"/>
      <c r="Z66" s="159"/>
      <c r="AA66" s="84">
        <v>1</v>
      </c>
      <c r="AB66" s="71" t="s">
        <v>826</v>
      </c>
      <c r="AC66" s="71" t="s">
        <v>821</v>
      </c>
      <c r="AD66" s="174">
        <v>0.29166666666666669</v>
      </c>
      <c r="AE66" s="84" t="s">
        <v>487</v>
      </c>
      <c r="AF66" s="84" t="s">
        <v>487</v>
      </c>
      <c r="AG66" s="84" t="s">
        <v>487</v>
      </c>
      <c r="AH66" s="49" t="s">
        <v>487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73" t="str">
        <f>IF(BS_CONTROLE[[#This Row],[Local - Partida]]=0, "-", BS_CONTROLE[[#This Row],[Local - Partida]])</f>
        <v>K67ZEV2</v>
      </c>
      <c r="AL66" s="273" t="str">
        <f>IF(BS_CONTROLE[[#This Row],[Local - Encerramento]]=0, "-", BS_CONTROLE[[#This Row],[Local - Encerramento]])</f>
        <v>ZBV</v>
      </c>
      <c r="AM66" s="273" t="str">
        <f>IF(BS_CONTROLE[[#This Row],[Entre - Estações]]=0, "-", BS_CONTROLE[[#This Row],[Entre - Estações]])</f>
        <v>ZEV-ZBV</v>
      </c>
      <c r="AN66" s="273" t="str">
        <f>IF(BS_CONTROLE[[#This Row],[SB]]=0, "-", BS_CONTROLE[[#This Row],[SB]])</f>
        <v>ZEVZBV</v>
      </c>
      <c r="AO66" s="274">
        <f>IF(BS_CONTROLE[[#This Row],[SUB]]=0, "-", BS_CONTROLE[[#This Row],[SUB]])</f>
        <v>92</v>
      </c>
      <c r="AP66" s="275">
        <f>IF(BS_CONTROLE[[#This Row],[KM - Inicio]]=0, "-", BS_CONTROLE[[#This Row],[KM - Inicio]])</f>
        <v>66.5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BASE_MAPA!$D$2:$D$359, BASE_MAPA!$I$2:$I$359), "ERRO")</f>
        <v>069-ZEV</v>
      </c>
      <c r="BF66" s="276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1231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759</v>
      </c>
      <c r="E73" s="30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1214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8" t="s">
        <v>1232</v>
      </c>
      <c r="D5" s="369"/>
      <c r="E5" s="369"/>
      <c r="F5" s="369"/>
      <c r="G5" s="369"/>
      <c r="H5" s="369"/>
      <c r="I5" s="369"/>
      <c r="J5" s="370"/>
      <c r="K5" s="371" t="s">
        <v>1233</v>
      </c>
      <c r="L5" s="372"/>
      <c r="M5" s="372"/>
      <c r="N5" s="372"/>
      <c r="O5" s="373" t="s">
        <v>1234</v>
      </c>
      <c r="P5" s="374"/>
      <c r="Q5" s="375"/>
    </row>
    <row r="6" spans="1:17" s="94" customFormat="1" ht="15.75" customHeight="1">
      <c r="A6" s="88" t="s">
        <v>1235</v>
      </c>
      <c r="B6" s="95" t="s">
        <v>1236</v>
      </c>
      <c r="C6" s="96" t="s">
        <v>1042</v>
      </c>
      <c r="D6" s="97" t="s">
        <v>1043</v>
      </c>
      <c r="E6" s="96" t="s">
        <v>1237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1238</v>
      </c>
      <c r="M6" s="140" t="s">
        <v>506</v>
      </c>
      <c r="N6" s="141" t="s">
        <v>1037</v>
      </c>
      <c r="O6" s="247" t="s">
        <v>1080</v>
      </c>
      <c r="P6" s="158"/>
      <c r="Q6" s="194" t="s">
        <v>1239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6"/>
      <c r="B1" s="377"/>
      <c r="C1" s="378"/>
      <c r="L1" s="102"/>
      <c r="M1" s="125"/>
      <c r="N1" s="283"/>
      <c r="O1" s="283"/>
      <c r="P1" s="171"/>
      <c r="Q1" s="379" t="s">
        <v>1090</v>
      </c>
      <c r="R1" s="380"/>
      <c r="U1" s="103"/>
      <c r="V1" s="381" t="s">
        <v>1240</v>
      </c>
      <c r="W1" s="381"/>
      <c r="X1" s="381"/>
      <c r="Y1" s="105"/>
    </row>
    <row r="2" spans="1:25" s="101" customFormat="1" ht="11.25" customHeight="1">
      <c r="A2" s="106" t="s">
        <v>1241</v>
      </c>
      <c r="B2" s="106" t="s">
        <v>1236</v>
      </c>
      <c r="C2" s="106" t="s">
        <v>483</v>
      </c>
      <c r="D2" s="107" t="s">
        <v>1042</v>
      </c>
      <c r="E2" s="107" t="s">
        <v>1043</v>
      </c>
      <c r="F2" s="107" t="s">
        <v>1235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1242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85">
        <f>IF(SP_SUL!K66="","*",SP_SUL!K66)</f>
        <v>66.5</v>
      </c>
      <c r="O64" s="285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1243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1244</v>
      </c>
      <c r="C2" s="96" t="s">
        <v>1027</v>
      </c>
      <c r="D2" s="96" t="s">
        <v>1029</v>
      </c>
      <c r="E2" s="96" t="s">
        <v>1245</v>
      </c>
      <c r="F2" s="96" t="s">
        <v>1246</v>
      </c>
      <c r="G2" s="96" t="s">
        <v>1247</v>
      </c>
      <c r="H2" s="96" t="s">
        <v>1248</v>
      </c>
      <c r="I2" s="96" t="s">
        <v>1249</v>
      </c>
      <c r="J2" s="96" t="s">
        <v>1250</v>
      </c>
      <c r="K2" s="132" t="s">
        <v>1251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2025-12-02T19:55:35Z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