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69" documentId="8_{B6337239-1A00-434D-AAD0-422EA1FEB5AE}" xr6:coauthVersionLast="47" xr6:coauthVersionMax="47" xr10:uidLastSave="{44AEBFA3-BF0E-4546-A30E-10FAFCC2C30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0" i="1" l="1" a="1"/>
  <c r="H310" i="1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49" i="13" l="1"/>
  <c r="AM51" i="1"/>
  <c r="AJ310" i="1"/>
  <c r="AJ308" i="1"/>
  <c r="AJ309" i="1"/>
  <c r="AJ314" i="1"/>
  <c r="AJ313" i="1"/>
  <c r="AJ312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<sst xmlns="http://schemas.openxmlformats.org/spreadsheetml/2006/main" count="9110" uniqueCount="1861">
  <si>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</si>
  <si>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</si>
  <si>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</si>
  <si>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</si>
  <si>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</si>
  <si>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</si>
  <si>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</si>
  <si>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</si>
  <si>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</si>
  <si>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</si>
  <si>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</si>
  <si>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</si>
  <si>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</si>
  <si>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</si>
  <si>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</si>
  <si>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</si>
  <si>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</si>
  <si>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</si>
  <si>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</si>
  <si>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</si>
  <si>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</si>
  <si>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</si>
  <si>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</si>
  <si>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</si>
  <si>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</si>
  <si>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</si>
  <si>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</si>
  <si>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</si>
  <si>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</si>
  <si>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</si>
  <si>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</si>
  <si>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</si>
  <si>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</si>
  <si>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</si>
  <si>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</si>
  <si>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</si>
  <si>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</si>
  <si>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</si>
  <si>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</si>
  <si>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</si>
  <si>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</si>
  <si>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</si>
  <si>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</si>
  <si>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</si>
  <si>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</si>
  <si>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</si>
  <si>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</si>
  <si>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</si>
  <si>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</si>
  <si>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</si>
  <si>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</si>
  <si>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</si>
  <si>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</si>
  <si>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</si>
  <si>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</si>
  <si>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</si>
  <si>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</si>
  <si>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</si>
  <si>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</si>
  <si>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</si>
  <si>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</si>
  <si>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</si>
  <si>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</si>
  <si>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</si>
  <si>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</si>
  <si>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</si>
  <si>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</si>
  <si>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</si>
  <si>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</si>
  <si>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</si>
  <si>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</si>
  <si>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</si>
  <si>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</si>
  <si>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</si>
  <si>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</si>
  <si>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</si>
  <si>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</si>
  <si>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</si>
  <si>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</si>
  <si>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</si>
  <si>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</si>
  <si>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</si>
  <si>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</si>
  <si>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</si>
  <si>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</si>
  <si>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</si>
  <si>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</si>
  <si>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</si>
  <si>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</si>
  <si>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</si>
  <si>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</si>
  <si>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</si>
  <si>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</si>
  <si>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</si>
  <si>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</si>
  <si>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</si>
  <si>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</si>
  <si>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</si>
  <si>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</si>
  <si>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</si>
  <si>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</si>
  <si>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</si>
  <si>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</si>
  <si>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</si>
  <si>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</si>
  <si>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</si>
  <si>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</si>
  <si>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</si>
  <si>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</si>
  <si>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</si>
  <si>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</si>
  <si>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</si>
  <si>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</si>
  <si>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</si>
  <si>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</si>
  <si>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</si>
  <si>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</si>
  <si>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</si>
  <si>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</si>
  <si>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</si>
  <si>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</si>
  <si>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</si>
  <si>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</si>
  <si>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</si>
  <si>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</si>
  <si>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</si>
  <si>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</si>
  <si>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</si>
  <si>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</si>
  <si>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</si>
  <si>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</si>
  <si>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</si>
  <si>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</si>
  <si>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</si>
  <si>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</si>
  <si>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</si>
  <si>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</si>
  <si>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</si>
  <si>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</si>
  <si>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</si>
  <si>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</si>
  <si>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</si>
  <si>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</si>
  <si>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</si>
  <si>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</si>
  <si>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</si>
  <si>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</si>
  <si>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</si>
  <si>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</si>
  <si>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</si>
  <si>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</si>
  <si>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</si>
  <si>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</si>
  <si>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</si>
  <si>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</si>
  <si>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</si>
  <si>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</si>
  <si>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</si>
  <si>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</si>
  <si>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</si>
  <si>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</si>
  <si>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</si>
  <si>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</si>
  <si>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</si>
  <si>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</si>
  <si>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</si>
  <si>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</si>
  <si>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</si>
  <si>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</si>
  <si>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</si>
  <si>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</si>
  <si>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</si>
  <si>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</si>
  <si>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</si>
  <si>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</si>
  <si>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</si>
  <si>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</si>
  <si>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</si>
  <si>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</si>
  <si>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</si>
  <si>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</si>
  <si>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</si>
  <si>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</si>
  <si>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</si>
  <si>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</si>
  <si>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</si>
  <si>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</si>
  <si>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</si>
  <si>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</si>
  <si>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</si>
  <si>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</si>
  <si>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</si>
  <si>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</si>
  <si>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</si>
  <si>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</si>
  <si>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</si>
  <si>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</si>
  <si>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</si>
  <si>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</si>
  <si>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</si>
  <si>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</si>
  <si>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</si>
  <si>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</si>
  <si>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</si>
  <si>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</si>
  <si>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</si>
  <si>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</si>
  <si>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</si>
  <si>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</si>
  <si>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</si>
  <si>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</si>
  <si>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</si>
  <si>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</si>
  <si>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</si>
  <si>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</si>
  <si>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</si>
  <si>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</si>
  <si>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</si>
  <si>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</si>
  <si>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</si>
  <si>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</si>
  <si>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</si>
  <si>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</si>
  <si>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</si>
  <si>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</si>
  <si>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</si>
  <si>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</si>
  <si>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</si>
  <si>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</si>
  <si>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</si>
  <si>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</si>
  <si>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</si>
  <si>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</si>
  <si>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</si>
  <si>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</si>
  <si>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</si>
  <si>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</si>
  <si>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</si>
  <si>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</si>
  <si>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</si>
  <si>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</si>
  <si>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</si>
  <si>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</si>
  <si>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</si>
  <si>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</si>
  <si>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</si>
  <si>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</si>
  <si>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</si>
  <si>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</si>
  <si>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</si>
  <si>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</si>
  <si>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</si>
  <si>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</si>
  <si>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</si>
  <si>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</si>
  <si>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</si>
  <si>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</si>
  <si>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</si>
  <si>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</si>
  <si>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</si>
  <si>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</si>
  <si>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</si>
  <si>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</si>
  <si>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</si>
  <si>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</si>
  <si>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</si>
  <si>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</si>
  <si>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</si>
  <si>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</si>
  <si>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</si>
  <si>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</si>
  <si>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</si>
  <si>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</si>
  <si>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</si>
  <si>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</si>
  <si>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</si>
  <si>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</si>
  <si>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</si>
  <si>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</si>
  <si>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</si>
  <si>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</si>
  <si>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</si>
  <si>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</si>
  <si>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</si>
  <si>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</si>
  <si>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</si>
  <si>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</si>
  <si>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</si>
  <si>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</si>
  <si>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</si>
  <si>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</si>
  <si>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</si>
  <si>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</si>
  <si>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</si>
  <si>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</si>
  <si>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</si>
  <si>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</si>
  <si>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</si>
  <si>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</si>
  <si>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</si>
  <si>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</si>
  <si>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</si>
  <si>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</si>
  <si>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</si>
  <si>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</si>
  <si>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</si>
  <si>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</si>
  <si>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</si>
  <si>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</si>
  <si>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</si>
  <si>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</si>
  <si>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</si>
  <si>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</si>
  <si>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</si>
  <si>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</si>
  <si>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</si>
  <si>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</si>
  <si>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</si>
  <si>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</si>
  <si>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</si>
  <si>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</si>
  <si>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</si>
  <si>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</si>
  <si>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</si>
  <si>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</si>
  <si>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</si>
  <si>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</si>
  <si>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</si>
  <si>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</si>
  <si>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</si>
  <si>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</si>
  <si>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</si>
  <si>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</si>
  <si>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</si>
  <si>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</si>
  <si>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</si>
  <si>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</si>
  <si>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</si>
  <si>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</si>
  <si>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</si>
  <si>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</si>
  <si>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</si>
  <si>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</si>
  <si>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</si>
  <si>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</si>
  <si>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</si>
  <si>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</si>
  <si>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</si>
  <si>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</si>
  <si>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</si>
  <si>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</si>
  <si>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</si>
  <si>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</si>
  <si>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</si>
  <si>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</si>
  <si>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</si>
  <si>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</si>
  <si>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</si>
  <si>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</si>
  <si>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</si>
  <si>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</si>
  <si>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</si>
  <si>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</si>
  <si>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</si>
  <si>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</si>
  <si>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</si>
  <si>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</si>
  <si>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</si>
  <si>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</si>
  <si>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</si>
  <si>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</si>
  <si>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</si>
  <si>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</si>
  <si>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</si>
  <si>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</si>
  <si>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</si>
  <si>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</si>
  <si>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</si>
  <si>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</si>
  <si>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</si>
  <si>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</si>
  <si>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</si>
  <si>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</si>
  <si>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</si>
  <si>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</si>
  <si>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</si>
  <si>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</si>
  <si>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</si>
  <si>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</si>
  <si>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</si>
  <si>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</si>
  <si>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</si>
  <si>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</si>
  <si>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</si>
  <si>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</si>
  <si>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</si>
  <si>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</si>
  <si>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</si>
  <si>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</si>
  <si>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</si>
  <si>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</si>
  <si>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</si>
  <si>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</si>
  <si>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</si>
  <si>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</si>
  <si>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</si>
  <si>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</si>
  <si>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</si>
  <si>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</si>
  <si>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</si>
  <si>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</si>
  <si>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</si>
  <si>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</si>
  <si>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</si>
  <si>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</si>
  <si>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</si>
  <si>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</si>
  <si>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</si>
  <si>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</si>
  <si>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</si>
  <si>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</si>
  <si>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</si>
  <si>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</si>
  <si>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</si>
  <si>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</si>
  <si>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</si>
  <si>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</si>
  <si>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</si>
  <si>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</si>
  <si>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</si>
  <si>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</si>
  <si>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</si>
  <si>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</si>
  <si>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</si>
  <si>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</si>
  <si>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</si>
  <si>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</si>
  <si>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</si>
  <si>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</si>
  <si>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</si>
  <si>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</si>
  <si>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</si>
  <si>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</si>
  <si>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</si>
  <si>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</si>
  <si>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</si>
  <si>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</si>
  <si>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</si>
  <si>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</si>
  <si>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</si>
  <si>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</si>
  <si>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</si>
  <si>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</si>
  <si>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</si>
  <si>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</si>
  <si>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</si>
  <si>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</si>
  <si>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</si>
  <si>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</si>
  <si>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</si>
  <si>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</si>
  <si>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</si>
  <si>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</si>
  <si>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</si>
  <si>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</si>
  <si>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</si>
  <si>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</si>
  <si>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</si>
  <si>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</si>
  <si>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</si>
  <si>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</si>
  <si>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</si>
  <si>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</si>
  <si>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</si>
  <si>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</si>
  <si>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</si>
  <si>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</si>
  <si>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</si>
  <si>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</si>
  <si>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</si>
  <si>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</si>
  <si>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</si>
  <si>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</si>
  <si>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</si>
  <si>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</si>
  <si>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</si>
  <si>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</si>
  <si>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</si>
  <si>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</si>
  <si>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</si>
  <si>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</si>
  <si>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</si>
  <si>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</si>
  <si>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</si>
  <si>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</si>
  <si>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</si>
  <si>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</si>
  <si>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</si>
  <si>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</si>
  <si>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</si>
  <si>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</si>
  <si>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</si>
  <si>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</si>
  <si>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</si>
  <si>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</si>
  <si>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</si>
  <si>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</si>
  <si>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</si>
  <si>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</si>
  <si>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</si>
  <si>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</si>
  <si>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</si>
  <si>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</si>
  <si>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</si>
  <si>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</si>
  <si>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</si>
  <si>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</si>
  <si>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</si>
  <si>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</si>
  <si>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</si>
  <si>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</si>
  <si>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</si>
  <si>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</si>
  <si>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</si>
  <si>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</si>
  <si>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</si>
  <si>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</si>
  <si>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</si>
  <si>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</si>
  <si>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</si>
  <si>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</si>
  <si>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</si>
  <si>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</si>
  <si>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</si>
  <si>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</si>
  <si>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</si>
  <si>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</si>
  <si>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</si>
  <si>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</si>
  <si>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</si>
  <si>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</si>
  <si>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</si>
  <si>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</si>
  <si>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</si>
  <si>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</si>
  <si>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</si>
  <si>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</si>
  <si>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</si>
  <si>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</si>
  <si>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</si>
  <si>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</si>
  <si>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</si>
  <si>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</si>
  <si>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</si>
  <si>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</si>
  <si>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</si>
  <si>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</si>
  <si>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</si>
  <si>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</si>
  <si>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</si>
  <si>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</si>
  <si>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</si>
  <si>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</si>
  <si>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</si>
  <si>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</si>
  <si>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</si>
  <si>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</si>
  <si>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</si>
  <si>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</si>
  <si>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</si>
  <si>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</si>
  <si>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</si>
  <si>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</si>
  <si>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</si>
  <si>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</si>
  <si>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</si>
  <si>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</si>
  <si>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</si>
  <si>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</si>
  <si>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</si>
  <si>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</si>
  <si>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</si>
  <si>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</si>
  <si>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</si>
  <si>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</si>
  <si>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</si>
  <si>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</si>
  <si>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</si>
  <si>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</si>
  <si>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</si>
  <si>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</si>
  <si>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</si>
  <si>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</si>
  <si>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</si>
  <si>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</si>
  <si>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</si>
  <si>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</si>
  <si>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</si>
  <si>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</si>
  <si>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</si>
  <si>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</si>
  <si>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</si>
  <si>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</si>
  <si>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</si>
  <si>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</si>
  <si>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</si>
  <si>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</si>
  <si>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</si>
  <si>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</si>
  <si>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</si>
  <si>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</si>
  <si>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</si>
  <si>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</si>
  <si>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</si>
  <si>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</si>
  <si>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</si>
  <si>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</si>
  <si>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</si>
  <si>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</si>
  <si>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</si>
  <si>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</si>
  <si>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</si>
  <si>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</si>
  <si>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</si>
  <si>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</si>
  <si>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</si>
  <si>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</si>
  <si>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</si>
  <si>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</si>
  <si>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</si>
  <si>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</si>
  <si>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</si>
  <si>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</si>
  <si>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</si>
  <si>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</si>
  <si>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</si>
  <si>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</si>
  <si>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</si>
  <si>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</si>
  <si>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</si>
  <si>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</si>
  <si>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</si>
  <si>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</si>
  <si>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</si>
  <si>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</si>
  <si>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</si>
  <si>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</si>
  <si>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</si>
  <si>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</si>
  <si>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</si>
  <si>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</si>
  <si>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</si>
  <si>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</si>
  <si>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</si>
  <si>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</si>
  <si>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</si>
  <si>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</si>
  <si>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</si>
  <si>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</si>
  <si>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</si>
  <si>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</si>
  <si>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</si>
  <si>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</si>
  <si>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</si>
  <si>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</si>
  <si>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</si>
  <si>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</si>
  <si>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</si>
  <si>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</si>
  <si>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</si>
  <si>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</si>
  <si>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</si>
  <si>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</si>
  <si>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</si>
  <si>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</si>
  <si>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</si>
  <si>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</si>
  <si>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</si>
  <si>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</si>
  <si>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</si>
  <si>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</si>
  <si>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</si>
  <si>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</si>
  <si>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</si>
  <si>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</si>
  <si>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</si>
  <si>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</si>
  <si>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</si>
  <si>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</si>
  <si>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</si>
  <si>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</si>
  <si>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</si>
  <si>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</si>
  <si>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</si>
  <si>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</si>
  <si>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</si>
  <si>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</si>
  <si>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</si>
  <si>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</si>
  <si>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</si>
  <si>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</si>
  <si>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</si>
  <si>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</si>
  <si>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</si>
  <si>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</si>
  <si>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</si>
  <si>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</si>
  <si>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</si>
  <si>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</si>
  <si>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</si>
  <si>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</si>
  <si>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</si>
  <si>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</si>
  <si>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</si>
  <si>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</si>
  <si>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</si>
  <si>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</si>
  <si>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</si>
  <si>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</si>
  <si>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</si>
  <si>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</si>
  <si>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</si>
  <si>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</si>
  <si>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</si>
  <si>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</si>
  <si>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</si>
  <si>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</si>
  <si>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</si>
  <si>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</si>
  <si>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</si>
  <si>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</si>
  <si>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</si>
  <si>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</si>
  <si>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</si>
  <si>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</si>
  <si>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</si>
  <si>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</si>
  <si>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</si>
  <si>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</si>
  <si>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</si>
  <si>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</si>
  <si>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</si>
  <si>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</si>
  <si>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</si>
  <si>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</si>
  <si>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</si>
  <si>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</si>
  <si>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</si>
  <si>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</si>
  <si>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</si>
  <si>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</si>
  <si>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</si>
  <si>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</si>
  <si>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</si>
  <si>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</si>
  <si>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</si>
  <si>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</si>
  <si>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</si>
  <si>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</si>
  <si>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</si>
  <si>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</si>
  <si>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</si>
  <si>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</si>
  <si>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</si>
  <si>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</si>
  <si>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</si>
  <si>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</si>
  <si>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</si>
  <si>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</si>
  <si>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</si>
  <si>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</si>
  <si>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</si>
  <si>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</si>
  <si>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</si>
  <si>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</si>
  <si>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</si>
  <si>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</si>
  <si>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</si>
  <si>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</si>
  <si>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</si>
  <si>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</si>
  <si>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</si>
  <si>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</si>
  <si>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</si>
  <si>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</si>
  <si>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</si>
  <si>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</si>
  <si>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</si>
  <si>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</si>
  <si>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</si>
  <si>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</si>
  <si>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</si>
  <si>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</si>
  <si>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</si>
  <si>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</si>
  <si>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</si>
  <si>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</si>
  <si>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</si>
  <si>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</si>
  <si>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</si>
  <si>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</si>
  <si>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</si>
  <si>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</si>
  <si>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</si>
  <si>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</si>
  <si>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</si>
  <si>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</si>
  <si>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</si>
  <si>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</si>
  <si>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</si>
  <si>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</si>
  <si>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</si>
  <si>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</si>
  <si>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</si>
  <si>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</si>
  <si>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</si>
  <si>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</si>
  <si>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</si>
  <si>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</si>
  <si>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</si>
  <si>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</si>
  <si>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</si>
  <si>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</si>
  <si>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</si>
  <si>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</si>
  <si>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</si>
  <si>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</si>
  <si>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</si>
  <si>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</si>
  <si>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</si>
  <si>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</si>
  <si>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</si>
  <si>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</si>
  <si>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</si>
  <si>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</si>
  <si>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</si>
  <si>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</si>
  <si>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</si>
  <si>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</si>
  <si>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</si>
  <si>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</si>
  <si>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</si>
  <si>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</si>
  <si>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</si>
  <si>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</si>
  <si>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</si>
  <si>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</si>
  <si>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</si>
  <si>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</si>
  <si>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</si>
  <si>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</si>
  <si>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</si>
  <si>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</si>
  <si>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</si>
  <si>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</si>
  <si>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</si>
  <si>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</si>
  <si>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</si>
  <si>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</si>
  <si>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</si>
  <si>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</si>
  <si>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</si>
  <si>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</si>
  <si>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</si>
  <si>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</si>
  <si>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</si>
  <si>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</si>
  <si>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</si>
  <si>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</si>
  <si>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</si>
  <si>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</si>
  <si>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</si>
  <si>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</si>
  <si>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</si>
  <si>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</si>
  <si>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</si>
  <si>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</si>
  <si>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</si>
  <si>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</si>
  <si>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</si>
  <si>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</si>
  <si>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</si>
  <si>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</si>
  <si>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</si>
  <si>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</si>
  <si>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</si>
  <si>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</si>
  <si>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</si>
  <si>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</si>
  <si>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</si>
  <si>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</si>
  <si>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</si>
  <si>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</si>
  <si>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</si>
  <si>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</si>
  <si>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</si>
  <si>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</si>
  <si>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</si>
  <si>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</si>
  <si>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</si>
  <si>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</si>
  <si>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</si>
  <si>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</si>
  <si>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</si>
  <si>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</si>
  <si>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</si>
  <si>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</si>
  <si>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</si>
  <si>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</si>
  <si>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</si>
  <si>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</si>
  <si>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</si>
  <si>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</si>
  <si>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</si>
  <si>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</si>
  <si>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</si>
  <si>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</si>
  <si>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</si>
  <si>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</si>
  <si>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</si>
  <si>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</si>
  <si>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</si>
  <si>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</si>
  <si>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</si>
  <si>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</si>
  <si>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</si>
  <si>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</si>
  <si>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</si>
  <si>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</si>
  <si>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</si>
  <si>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</si>
  <si>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</si>
  <si>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</si>
  <si>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</si>
  <si>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</si>
  <si>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</si>
  <si>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</si>
  <si>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</si>
  <si>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</si>
  <si>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</si>
  <si>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</si>
  <si>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</si>
  <si>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</si>
  <si>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</si>
  <si>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</si>
  <si>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</si>
  <si>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</si>
  <si>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</si>
  <si>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</si>
  <si>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</si>
  <si>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</si>
  <si>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</si>
  <si>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</si>
  <si>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</si>
  <si>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</si>
  <si>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</si>
  <si>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</si>
  <si>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</si>
  <si>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</si>
  <si>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</si>
  <si>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</si>
  <si>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</si>
  <si>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</si>
  <si>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</si>
  <si>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</si>
  <si>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</si>
  <si>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</si>
  <si>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</si>
  <si>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</si>
  <si>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</si>
  <si>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</si>
  <si>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</si>
  <si>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</si>
  <si>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</si>
  <si>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</si>
  <si>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</si>
  <si>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</si>
  <si>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</si>
  <si>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</si>
  <si>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</si>
  <si>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</si>
  <si>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</si>
  <si>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</si>
  <si>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</si>
  <si>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</si>
  <si>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</si>
  <si>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</si>
  <si>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</si>
  <si>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</si>
  <si>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</si>
  <si>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</si>
  <si>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</si>
  <si>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</si>
  <si>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</si>
  <si>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</si>
  <si>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</si>
  <si>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</si>
  <si>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</si>
  <si>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</si>
  <si>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</si>
  <si>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</si>
  <si>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</si>
  <si>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</si>
  <si>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</si>
  <si>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</si>
  <si>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</si>
  <si>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</si>
  <si>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</si>
  <si>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</si>
  <si>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</si>
  <si>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</si>
  <si>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</si>
  <si>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</si>
  <si>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</si>
  <si>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</si>
  <si>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</si>
  <si>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</si>
  <si>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</si>
  <si>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</si>
  <si>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</si>
  <si>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</si>
  <si>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</si>
  <si>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</si>
  <si>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</si>
  <si>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</si>
  <si>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</si>
  <si>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</si>
  <si>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</si>
  <si>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</si>
  <si>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</si>
  <si>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</si>
  <si>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</si>
  <si>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</si>
  <si>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</si>
  <si>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</si>
  <si>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</si>
  <si>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</si>
  <si>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</si>
  <si>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</si>
  <si>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</si>
  <si>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</si>
  <si>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</si>
  <si>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</si>
  <si>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</si>
  <si>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</si>
  <si>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</si>
  <si>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</si>
  <si>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</si>
  <si>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</si>
  <si>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</si>
  <si>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</si>
  <si>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</si>
  <si>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</si>
  <si>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</si>
  <si>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</si>
  <si>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</si>
  <si>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</si>
  <si>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</si>
  <si>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</si>
  <si>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</si>
  <si>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</si>
  <si>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</si>
  <si>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</si>
  <si>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</si>
  <si>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</si>
  <si>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</si>
  <si>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</si>
  <si>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</si>
  <si>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</si>
  <si>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</si>
  <si>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</si>
  <si>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</si>
  <si>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</si>
  <si>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</si>
  <si>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</si>
  <si>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</si>
  <si>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</si>
  <si>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</si>
  <si>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</si>
  <si>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</si>
  <si>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</si>
  <si>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</si>
  <si>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</si>
  <si>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</si>
  <si>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</si>
  <si>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</si>
  <si>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</si>
  <si>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</si>
  <si>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</si>
  <si>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</si>
  <si>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</si>
  <si>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</si>
  <si>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</si>
  <si>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</si>
  <si>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</si>
  <si>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</si>
  <si>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</si>
  <si>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</si>
  <si>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</si>
  <si>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</si>
  <si>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</si>
  <si>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</si>
  <si>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</si>
  <si>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</si>
  <si>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</si>
  <si>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</si>
  <si>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</si>
  <si>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</si>
  <si>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</si>
  <si>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</si>
  <si>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</si>
  <si>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</si>
  <si>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</si>
  <si>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</si>
  <si>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</si>
  <si>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</si>
  <si>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</si>
  <si>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</si>
  <si>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</si>
  <si>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</si>
  <si>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</si>
  <si>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</si>
  <si>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</si>
  <si>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</si>
  <si>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</si>
  <si>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</si>
  <si>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</si>
  <si>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</si>
  <si>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</si>
  <si>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</si>
  <si>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</si>
  <si>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</si>
  <si>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</si>
  <si>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</si>
  <si>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</si>
  <si>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</si>
  <si>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</si>
  <si>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</si>
  <si>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</si>
  <si>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</si>
  <si>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</si>
  <si>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</si>
  <si>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</si>
  <si>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</si>
  <si>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</si>
  <si>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</si>
  <si>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</si>
  <si>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</si>
  <si>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</si>
  <si>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</si>
  <si>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</si>
  <si>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</si>
  <si>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</si>
  <si>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</si>
  <si>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</si>
  <si>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</si>
  <si>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</si>
  <si>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</si>
  <si>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</si>
  <si>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</si>
  <si>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</si>
  <si>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</si>
  <si>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</si>
  <si>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</si>
  <si>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</si>
  <si>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</si>
  <si>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</si>
  <si>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</si>
  <si>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</si>
  <si>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</si>
  <si>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</si>
  <si>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</si>
  <si>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</si>
  <si>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</si>
  <si>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</si>
  <si>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</si>
  <si>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</si>
  <si>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</si>
  <si>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</si>
  <si>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</si>
  <si>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</si>
  <si>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</si>
  <si>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</si>
  <si>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</si>
  <si>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</si>
  <si>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</si>
  <si>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</si>
  <si>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</si>
  <si>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</si>
  <si>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</si>
  <si>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</si>
  <si>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</si>
  <si>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</si>
  <si>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</si>
  <si>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</si>
  <si>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</si>
  <si>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</si>
  <si>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</si>
  <si>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</si>
  <si>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</si>
  <si>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</si>
  <si>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</si>
  <si>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</si>
  <si>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</si>
  <si>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</si>
  <si>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</si>
  <si>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</si>
  <si>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</si>
  <si>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</si>
  <si>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</si>
  <si>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</si>
  <si>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</si>
  <si>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</si>
  <si>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</si>
  <si>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</si>
  <si>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</si>
  <si>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</si>
  <si>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</si>
  <si>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</si>
  <si>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</si>
  <si>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</si>
  <si>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</si>
  <si>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</si>
  <si>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</si>
  <si>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</si>
  <si>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</si>
  <si>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</si>
  <si>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</si>
  <si>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</si>
  <si>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</si>
  <si>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</si>
  <si>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</si>
  <si>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</si>
  <si>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</si>
  <si>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</si>
  <si>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</si>
  <si>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</si>
  <si>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</si>
  <si>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</si>
  <si>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</si>
  <si>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</si>
  <si>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</si>
  <si>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</si>
  <si>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</si>
  <si>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</si>
  <si>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</si>
  <si>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</si>
  <si>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</si>
  <si>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</si>
  <si>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</si>
  <si>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</si>
  <si>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</si>
  <si>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</si>
  <si>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</si>
  <si>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</si>
  <si>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</si>
  <si>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</si>
  <si>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</si>
  <si>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</si>
  <si>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</si>
  <si>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</si>
  <si>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</si>
  <si>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</si>
  <si>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</si>
  <si>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</si>
  <si>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</si>
  <si>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</si>
  <si>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</si>
  <si>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</si>
  <si>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</si>
  <si>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</si>
  <si>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</si>
  <si>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</si>
  <si>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</si>
  <si>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</si>
  <si>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</si>
  <si>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</si>
  <si>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</si>
  <si>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</si>
  <si>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</si>
  <si>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</si>
  <si>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</si>
  <si>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</si>
  <si>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</si>
  <si>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</si>
  <si>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</si>
  <si>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</si>
  <si>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</si>
  <si>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</si>
  <si>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</si>
  <si>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</si>
  <si>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</si>
  <si>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</si>
  <si>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</si>
  <si>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</si>
  <si>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</si>
  <si>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</si>
  <si>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</si>
  <si>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</si>
  <si>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</si>
  <si>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</si>
  <si>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</si>
  <si>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</si>
  <si>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</si>
  <si>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</si>
  <si>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</si>
  <si>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</si>
  <si>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</si>
  <si>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</si>
  <si>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</si>
  <si>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</si>
  <si>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</si>
  <si>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</si>
  <si>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</si>
  <si>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</si>
  <si>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</si>
  <si>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</si>
  <si>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</si>
  <si>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</si>
  <si>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</si>
  <si>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</si>
  <si>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</si>
  <si>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</si>
  <si>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</si>
  <si>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</si>
  <si>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</si>
  <si>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</si>
  <si>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</si>
  <si>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</si>
  <si>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</si>
  <si>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</si>
  <si>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</si>
  <si>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</si>
  <si>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</si>
  <si>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</si>
  <si>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</si>
  <si>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</si>
  <si>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</si>
  <si>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</si>
  <si>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</si>
  <si>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</si>
  <si>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</si>
  <si>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</si>
  <si>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</si>
  <si>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</si>
  <si>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</si>
  <si>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</si>
  <si>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</si>
  <si>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</si>
  <si>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</si>
  <si>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</si>
  <si>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</si>
  <si>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</si>
  <si>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</si>
  <si>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</si>
  <si>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</si>
  <si>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</si>
  <si>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</si>
  <si>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</si>
  <si>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</si>
  <si>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</si>
  <si>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</si>
  <si>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</si>
  <si>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</si>
  <si>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</si>
  <si>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</si>
  <si>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</si>
  <si>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</si>
  <si>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</si>
  <si>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</si>
  <si>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</si>
  <si>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</si>
  <si>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</si>
  <si>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</si>
  <si>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</si>
  <si>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</si>
  <si>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</si>
  <si>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</si>
  <si>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</si>
  <si>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</si>
  <si>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</si>
  <si>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</si>
  <si>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</si>
  <si>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</si>
  <si>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</si>
  <si>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</si>
  <si>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</si>
  <si>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</si>
  <si>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</si>
  <si>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</si>
  <si>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</si>
  <si>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</si>
  <si>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</si>
  <si>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</si>
  <si>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</si>
  <si>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</si>
  <si>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</si>
  <si>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</si>
  <si>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</si>
  <si>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</si>
  <si>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</si>
  <si>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</si>
  <si>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</si>
  <si>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</si>
  <si>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</si>
  <si>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</si>
  <si>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</si>
  <si>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</si>
  <si>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</si>
  <si>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</si>
  <si>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</si>
  <si>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</si>
  <si>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</si>
  <si>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</si>
  <si>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</si>
  <si>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</si>
  <si>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</si>
  <si>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</si>
  <si>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</si>
  <si>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</si>
  <si>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</si>
  <si>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</si>
  <si>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</si>
  <si>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</si>
  <si>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</si>
  <si>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</si>
  <si>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</si>
  <si>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</si>
  <si>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</si>
  <si>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</si>
  <si>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</si>
  <si>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</si>
  <si>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</si>
  <si>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</si>
  <si>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</si>
  <si>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</si>
  <si>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</si>
  <si>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</si>
  <si>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</si>
  <si>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</si>
  <si>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</si>
  <si>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</si>
  <si>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</si>
  <si>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</si>
  <si>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</si>
  <si>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</si>
  <si>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</si>
  <si>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</si>
  <si>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</si>
  <si>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</si>
  <si>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</si>
  <si>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</si>
  <si>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</si>
  <si>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</si>
  <si>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</si>
  <si>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</si>
  <si>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</si>
  <si>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</si>
  <si>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</si>
  <si>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</si>
  <si>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</si>
  <si>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</si>
  <si>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</si>
  <si>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</si>
  <si>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</si>
  <si>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</si>
  <si>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</si>
  <si>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</si>
  <si>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</si>
  <si>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</si>
  <si>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</si>
  <si>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</si>
  <si>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</si>
  <si>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</si>
  <si>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</si>
  <si>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</si>
  <si>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</si>
  <si>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</si>
  <si>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</si>
  <si>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</si>
  <si>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</si>
  <si>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</si>
  <si>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</si>
  <si>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</si>
  <si>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</si>
  <si>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</si>
  <si>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</si>
  <si>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</si>
  <si>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</si>
  <si>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</si>
  <si>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</si>
  <si>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</si>
  <si>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</si>
  <si>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</si>
  <si>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</si>
  <si>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</si>
  <si>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</si>
  <si>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</si>
  <si>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</si>
  <si>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</si>
  <si>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</si>
  <si>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</si>
  <si>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</si>
  <si>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</si>
  <si>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</si>
  <si>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</si>
  <si>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</si>
  <si>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</si>
  <si>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</si>
  <si>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</si>
  <si>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</si>
  <si>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</si>
  <si>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</si>
  <si>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</si>
  <si>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</si>
  <si>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</si>
  <si>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</si>
  <si>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</si>
  <si>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</si>
  <si>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</si>
  <si>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</si>
  <si>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</si>
  <si>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</si>
  <si>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</si>
  <si>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</si>
  <si>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</si>
  <si>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</si>
  <si>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</si>
  <si>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</si>
  <si>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</si>
  <si>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</si>
  <si>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</si>
  <si>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</si>
  <si>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</si>
  <si>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</si>
  <si>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</si>
  <si>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</si>
  <si>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</si>
  <si>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</si>
  <si>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</si>
  <si>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</si>
  <si>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</si>
  <si>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</si>
  <si>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</si>
  <si>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</si>
  <si>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</si>
  <si>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</si>
  <si>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</si>
  <si>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</si>
  <si>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</si>
  <si>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</si>
  <si>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</si>
  <si>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</si>
  <si>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</si>
  <si>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</si>
  <si>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</si>
  <si>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</si>
  <si>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</si>
  <si>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</si>
  <si>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</si>
  <si>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</si>
  <si>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</si>
  <si>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</si>
  <si>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</si>
  <si>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</si>
  <si>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</si>
  <si>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</si>
  <si>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</si>
  <si>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</si>
  <si>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</si>
  <si>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</si>
  <si>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</si>
  <si>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</si>
  <si>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</si>
  <si>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</si>
  <si>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</si>
  <si>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</si>
  <si>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</si>
  <si>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</si>
  <si>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</si>
  <si>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</si>
  <si>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</si>
  <si>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</si>
  <si>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</si>
  <si>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</si>
  <si>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</si>
  <si>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</si>
  <si>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</si>
  <si>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</si>
  <si>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</si>
  <si>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</si>
  <si>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</si>
  <si>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</si>
  <si>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</si>
  <si>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</si>
  <si>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</si>
  <si>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</si>
  <si>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</si>
  <si>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</si>
  <si>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</si>
  <si>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</si>
  <si>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</si>
  <si>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</si>
  <si>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</si>
  <si>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</si>
  <si>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</si>
  <si>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</si>
  <si>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</si>
  <si>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</si>
  <si>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</si>
  <si>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</si>
  <si>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</si>
  <si>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</si>
  <si>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</si>
  <si>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</si>
  <si>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</si>
  <si>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</si>
  <si>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</si>
  <si>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</si>
  <si>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</si>
  <si>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</si>
  <si>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</si>
  <si>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</si>
  <si>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</si>
  <si>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</si>
  <si>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</si>
  <si>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</si>
  <si>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</si>
  <si>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</si>
  <si>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</si>
  <si>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</si>
  <si>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</si>
  <si>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</si>
  <si>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</si>
  <si>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</si>
  <si>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</si>
  <si>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</si>
  <si>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</si>
  <si>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</si>
  <si>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</si>
  <si>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</si>
  <si>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</si>
  <si>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</si>
  <si>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</si>
  <si>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</si>
  <si>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</si>
  <si>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</si>
  <si>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</si>
  <si>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</si>
  <si>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</si>
  <si>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</si>
  <si>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</si>
  <si>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</si>
  <si>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</si>
  <si>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</si>
  <si>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</si>
  <si>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</si>
  <si>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</si>
  <si>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</si>
  <si>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</si>
  <si>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</si>
  <si>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</si>
  <si>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</si>
  <si>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</si>
  <si>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</si>
  <si>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</si>
  <si>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</si>
  <si>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</si>
  <si>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</si>
  <si>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</si>
  <si>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</si>
  <si>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</si>
  <si>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</si>
  <si>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</si>
  <si>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</si>
  <si>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</si>
  <si>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</si>
  <si>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</si>
  <si>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</si>
  <si>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</si>
  <si>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</si>
  <si>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</si>
  <si>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</si>
  <si>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</si>
  <si>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</si>
  <si>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</si>
  <si>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</si>
  <si>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</si>
  <si>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</si>
  <si>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</si>
  <si>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</si>
  <si>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</si>
  <si>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</si>
  <si>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</si>
  <si>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</si>
  <si>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</si>
  <si>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</si>
  <si>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</si>
  <si>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</si>
  <si>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</si>
  <si>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</si>
  <si>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</si>
  <si>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</si>
  <si>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</si>
  <si>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</si>
  <si>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</si>
  <si>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</si>
  <si>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</si>
  <si>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</si>
  <si>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</si>
  <si>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</si>
  <si>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</si>
  <si>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</si>
  <si>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</si>
  <si>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</si>
  <si>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</si>
  <si>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</si>
  <si>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</si>
  <si>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</si>
  <si>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</si>
  <si>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</si>
  <si>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</si>
  <si>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</si>
  <si>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</si>
  <si>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</si>
  <si>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</si>
  <si>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</si>
  <si>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</si>
  <si>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</si>
  <si>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</si>
  <si>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</si>
  <si>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</si>
  <si>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</si>
  <si>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</si>
  <si>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</si>
  <si>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</si>
  <si>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</si>
  <si>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</si>
  <si>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</si>
  <si>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</si>
  <si>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</si>
  <si>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</si>
  <si>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</si>
  <si>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</si>
  <si>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</si>
  <si>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</si>
  <si>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</si>
  <si>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</si>
  <si>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</si>
  <si>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</si>
  <si>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</si>
  <si>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</si>
  <si>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</si>
  <si>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</si>
  <si>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</si>
  <si>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</si>
  <si>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</si>
  <si>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</si>
  <si>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</si>
  <si>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</si>
  <si>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</si>
  <si>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</si>
  <si>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</si>
  <si>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</si>
  <si>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</si>
  <si>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</si>
  <si>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</si>
  <si>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</si>
  <si>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</si>
  <si>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</si>
  <si>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</si>
  <si>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</si>
  <si>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</si>
  <si>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</si>
  <si>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</si>
  <si>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</si>
  <si>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</si>
  <si>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</si>
  <si>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</si>
  <si>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</si>
  <si>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</si>
  <si>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</si>
  <si>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</si>
  <si>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</si>
  <si>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</si>
  <si>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</si>
  <si>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</si>
  <si>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</si>
  <si>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</si>
  <si>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</si>
  <si>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</si>
  <si>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</si>
  <si>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</si>
  <si>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</si>
  <si>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</si>
  <si>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</si>
  <si>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>mc1 as 8:24h, previsão de faixa após M85 as 11h</t>
  </si>
  <si>
    <t>previsão de faixa após o M85</t>
  </si>
  <si>
    <t>aguardando mc1</t>
  </si>
  <si>
    <t>mc1 as 10:31h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</si>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</sst>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W306" activePane="bottomRight" state="frozen"/>
      <selection pane="bottomRight" activeCell="AA315" sqref="AA3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1779</v>
      </c>
      <c r="BK283" s="16" t="s">
        <v>1780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1781</v>
      </c>
      <c r="X285" s="216" t="s">
        <v>959</v>
      </c>
      <c r="Y285" s="158" t="s">
        <v>958</v>
      </c>
      <c r="Z285" s="158"/>
      <c r="AA285" s="83" t="s">
        <v>1782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1783</v>
      </c>
      <c r="BK285" s="16" t="s">
        <v>1784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1785</v>
      </c>
      <c r="BK286" s="16" t="s">
        <v>1785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1786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1787</v>
      </c>
      <c r="BK288" s="16" t="s">
        <v>1788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1789</v>
      </c>
      <c r="N292" s="202" t="s">
        <v>1790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1791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1792</v>
      </c>
      <c r="BK292" s="16" t="s">
        <v>1793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1794</v>
      </c>
      <c r="BK294" s="16" t="s">
        <v>1794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1795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1796</v>
      </c>
      <c r="BK295" s="16" t="s">
        <v>1797</v>
      </c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1798</v>
      </c>
      <c r="BK296" s="16" t="s">
        <v>1799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1800</v>
      </c>
      <c r="I297" s="173" t="s">
        <v>1800</v>
      </c>
      <c r="J297" s="215">
        <v>72</v>
      </c>
      <c r="K297" s="215">
        <v>260</v>
      </c>
      <c r="L297" s="83" t="s">
        <v>608</v>
      </c>
      <c r="M297" s="202" t="s">
        <v>1801</v>
      </c>
      <c r="N297" s="202" t="s">
        <v>1801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1802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1803</v>
      </c>
      <c r="BK297" s="16" t="s">
        <v>1804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1805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1806</v>
      </c>
      <c r="BK298" s="16" t="s">
        <v>1806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1807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1808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1778</v>
      </c>
      <c r="W308" s="173" t="s">
        <v>1662</v>
      </c>
      <c r="X308" s="216" t="s">
        <v>964</v>
      </c>
      <c r="Y308" s="158"/>
      <c r="Z308" s="158"/>
      <c r="AA308" s="83" t="s">
        <v>1809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1778</v>
      </c>
      <c r="W309" s="173" t="s">
        <v>1810</v>
      </c>
      <c r="X309" s="216" t="s">
        <v>964</v>
      </c>
      <c r="Y309" s="158"/>
      <c r="Z309" s="158"/>
      <c r="AA309" s="83" t="s">
        <v>1811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/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</v>
      </c>
      <c r="AN309" s="276" t="str">
        <f>IF(BS_CONTROLE[[#This Row],[SB]]=0, "-", BS_CONTROLE[[#This Row],[SB]])</f>
        <v>TGR1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MARCOS (TF-520)46015</v>
      </c>
      <c r="B310" s="171">
        <v>46015</v>
      </c>
      <c r="C310" s="8">
        <f>IF(BS_CONTROLE[[#This Row],[DATA]]="","",WEEKNUM(BS_CONTROLE[[#This Row],[DATA]]))</f>
        <v>52</v>
      </c>
      <c r="D310" s="51" t="s">
        <v>923</v>
      </c>
      <c r="E310" s="310">
        <v>290</v>
      </c>
      <c r="F310" s="172" t="s">
        <v>791</v>
      </c>
      <c r="G310" s="9" t="str">
        <f>IF(D310="","*",VLOOKUP(F310,BS_ATIVIDADE[#All],3,FALSE))</f>
        <v>SOLDA</v>
      </c>
      <c r="H310" s="202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310" s="173" t="s">
        <v>608</v>
      </c>
      <c r="J310" s="215">
        <v>74</v>
      </c>
      <c r="K310" s="215">
        <v>288.5</v>
      </c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310" s="173">
        <v>0.375</v>
      </c>
      <c r="P310" s="173">
        <v>6.25E-2</v>
      </c>
      <c r="Q310" s="83">
        <v>1</v>
      </c>
      <c r="R310" s="10" t="str">
        <f>IFERROR(_xlfn.XLOOKUP(F310, BS_ATIVIDADE[ATIVIDADE],BS_ATIVIDADE[UNIDADE] ), "*")</f>
        <v>Nº DE SOLDA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BASE_MAPA!$I$2:$I$359), "ERRO")</f>
        <v>MARCO INICIAL - ALTO ARAGUAIA</v>
      </c>
      <c r="V310" s="196" t="s">
        <v>1778</v>
      </c>
      <c r="W310" s="173" t="s">
        <v>1496</v>
      </c>
      <c r="X310" s="216" t="s">
        <v>964</v>
      </c>
      <c r="Y310" s="158"/>
      <c r="Z310" s="158"/>
      <c r="AA310" s="83" t="s">
        <v>608</v>
      </c>
      <c r="AB310" s="70" t="s">
        <v>608</v>
      </c>
      <c r="AC310" s="70" t="s">
        <v>608</v>
      </c>
      <c r="AD310" s="173" t="s">
        <v>608</v>
      </c>
      <c r="AE310" s="83" t="s">
        <v>608</v>
      </c>
      <c r="AF310" s="83" t="s">
        <v>608</v>
      </c>
      <c r="AG310" s="83" t="s">
        <v>608</v>
      </c>
      <c r="AH310" s="48"/>
      <c r="AI310" s="142" t="str">
        <f>IF(BS_CONTROLE[[#This Row],[Atividade]]=0, "-", BS_CONTROLE[[#This Row],[Atividade]])</f>
        <v>PDM - SOLDA</v>
      </c>
      <c r="AJ310" s="9" t="str">
        <f>IF(D310="","*",VLOOKUP(AI310,BS_ATIVIDADE[#Data],3,FALSE))</f>
        <v>SOLDA</v>
      </c>
      <c r="AK310" s="276" t="str">
        <f>IF(BS_CONTROLE[[#This Row],[Local - Partida]]=0, "-", BS_CONTROLE[[#This Row],[Local - Partida]])</f>
        <v>TCS1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TCS</v>
      </c>
      <c r="AN310" s="276" t="str">
        <f>IF(BS_CONTROLE[[#This Row],[SB]]=0, "-", BS_CONTROLE[[#This Row],[SB]])</f>
        <v>TCS1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288.5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SOLDA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>N2146015</v>
      </c>
      <c r="B312" s="171">
        <v>46015</v>
      </c>
      <c r="C312" s="8">
        <f>IF(BS_CONTROLE[[#This Row],[DATA]]="","",WEEKNUM(BS_CONTROLE[[#This Row],[DATA]]))</f>
        <v>52</v>
      </c>
      <c r="D312" s="51" t="s">
        <v>1767</v>
      </c>
      <c r="E312" s="310">
        <v>292</v>
      </c>
      <c r="F312" s="172" t="s">
        <v>622</v>
      </c>
      <c r="G312" s="9" t="str">
        <f>IF(D312="","*",VLOOKUP(F312,BS_ATIVIDADE[#All],3,FALSE))</f>
        <v>OUTROS</v>
      </c>
      <c r="H312" s="173" t="s">
        <v>1800</v>
      </c>
      <c r="I312" s="173" t="s">
        <v>1800</v>
      </c>
      <c r="J312" s="215">
        <v>72</v>
      </c>
      <c r="K312" s="215">
        <v>260</v>
      </c>
      <c r="L312" s="83" t="s">
        <v>608</v>
      </c>
      <c r="M312" s="202" t="s">
        <v>1801</v>
      </c>
      <c r="N312" s="202" t="s">
        <v>1801</v>
      </c>
      <c r="O312" s="173">
        <v>0.33333333333333331</v>
      </c>
      <c r="P312" s="173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0" t="str">
        <f>IFERROR(_xlfn.XLOOKUP(J312, BASE_MAPA!$D$2:$D$359, BASE_MAPA!$I$2:$I$359), "ERRO")</f>
        <v>ARARAQUARA - COLOMBIA</v>
      </c>
      <c r="V312" s="196" t="s">
        <v>1769</v>
      </c>
      <c r="W312" s="173" t="s">
        <v>1802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6" t="str">
        <f>IF(BS_CONTROLE[[#This Row],[Local - Partida]]=0, "-", BS_CONTROLE[[#This Row],[Local - Partida]])</f>
        <v>ZTOZFT3</v>
      </c>
      <c r="AL312" s="276" t="str">
        <f>IF(BS_CONTROLE[[#This Row],[Local - Encerramento]]=0, "-", BS_CONTROLE[[#This Row],[Local - Encerramento]])</f>
        <v>ZTOZFT3</v>
      </c>
      <c r="AM312" s="276" t="str">
        <f>IF(BS_CONTROLE[[#This Row],[Entre - Estações]]=0, "-", BS_CONTROLE[[#This Row],[Entre - Estações]])</f>
        <v>ZTO-ZGT</v>
      </c>
      <c r="AN312" s="276" t="str">
        <f>IF(BS_CONTROLE[[#This Row],[SB]]=0, "-", BS_CONTROLE[[#This Row],[SB]])</f>
        <v>ZTO-ZGT</v>
      </c>
      <c r="AO312" s="277">
        <f>IF(BS_CONTROLE[[#This Row],[SUB]]=0, "-", BS_CONTROLE[[#This Row],[SUB]])</f>
        <v>72</v>
      </c>
      <c r="AP312" s="278">
        <f>IF(BS_CONTROLE[[#This Row],[KM - Inicio]]=0, "-", BS_CONTROLE[[#This Row],[KM - Inicio]])</f>
        <v>260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BASE_MAPA!$D$2:$D$359, BASE_MAPA!$I$2:$I$359), "ERRO")</f>
        <v>ARARAQUARA - COLOMBIA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1769</v>
      </c>
      <c r="W314" s="173" t="s">
        <v>1294</v>
      </c>
      <c r="X314" s="216" t="s">
        <v>964</v>
      </c>
      <c r="Y314" s="158"/>
      <c r="Z314" s="158"/>
      <c r="AA314" s="83" t="s">
        <v>1812</v>
      </c>
      <c r="AB314" s="70" t="s">
        <v>956</v>
      </c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1 BK293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1813</v>
      </c>
      <c r="D5" s="386"/>
      <c r="E5" s="386"/>
      <c r="F5" s="386"/>
      <c r="G5" s="386"/>
      <c r="H5" s="386"/>
      <c r="I5" s="386"/>
      <c r="J5" s="387"/>
      <c r="K5" s="388" t="s">
        <v>1814</v>
      </c>
      <c r="L5" s="389"/>
      <c r="M5" s="389"/>
      <c r="N5" s="389"/>
      <c r="O5" s="390" t="s">
        <v>1815</v>
      </c>
      <c r="P5" s="391"/>
      <c r="Q5" s="392"/>
    </row>
    <row r="6" spans="1:17" s="93" customFormat="1" ht="15.75" customHeight="1">
      <c r="A6" s="87" t="s">
        <v>1816</v>
      </c>
      <c r="B6" s="94" t="s">
        <v>1817</v>
      </c>
      <c r="C6" s="95" t="s">
        <v>1171</v>
      </c>
      <c r="D6" s="96" t="s">
        <v>1172</v>
      </c>
      <c r="E6" s="95" t="s">
        <v>1818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1819</v>
      </c>
      <c r="M6" s="139" t="s">
        <v>627</v>
      </c>
      <c r="N6" s="140" t="s">
        <v>1166</v>
      </c>
      <c r="O6" s="244" t="s">
        <v>1209</v>
      </c>
      <c r="P6" s="157"/>
      <c r="Q6" s="192" t="s">
        <v>1820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faixa após o M85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10:31h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</v>
      </c>
      <c r="M309" s="141">
        <f>IF(FN_MC!AP309="","*",FN_MC!AP309)</f>
        <v>500</v>
      </c>
      <c r="N309" s="141" t="str">
        <f>IF(FN_MC!AM309="","*",FN_MC!AM309)</f>
        <v>TGR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TMI-TCS</v>
      </c>
      <c r="E310" s="99" t="str">
        <f>IF(FN_MC!D310="","*",FN_MC!D310)</f>
        <v>MARCOS (TF-520)</v>
      </c>
      <c r="F310" s="99" t="str">
        <f>IF(FN_MC!H310="","*",FN_MC!H310)</f>
        <v>TCS1</v>
      </c>
      <c r="G310" s="99" t="str">
        <f>IF(FN_MC!M310="","*",FN_MC!M310)</f>
        <v>TCS</v>
      </c>
      <c r="H310" s="154">
        <f>IF(FN_MC!K310="","*",FN_MC!K310)</f>
        <v>288.5</v>
      </c>
      <c r="I310" s="132">
        <f>IF(FN_MC!O310="","*",FN_MC!O310)</f>
        <v>0.375</v>
      </c>
      <c r="J310" s="132">
        <f>IF(FN_MC!P310="","*",FN_MC!P310)</f>
        <v>6.25E-2</v>
      </c>
      <c r="K310" s="141" t="str">
        <f>IF(FN_MC!AK310="","*",FN_MC!AK310)</f>
        <v>TCS1</v>
      </c>
      <c r="L310" s="141" t="str">
        <f>IF(FN_MC!AM310="","*",FN_MC!AM310)</f>
        <v>TCS</v>
      </c>
      <c r="M310" s="141">
        <f>IF(FN_MC!AP310="","*",FN_MC!AP310)</f>
        <v>288.5</v>
      </c>
      <c r="N310" s="141" t="str">
        <f>IF(FN_MC!AM310="","*",FN_MC!AM310)</f>
        <v>TCS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>
        <f>IF(FN_MC!B312="","*",FN_MC!B312)</f>
        <v>46015</v>
      </c>
      <c r="B312" s="98" t="str">
        <f>IF(FN_MC!X312="","*",FN_MC!X312)</f>
        <v>Oportunidade</v>
      </c>
      <c r="C312" s="99" t="str">
        <f>IF(FN_MC!S312="","*",FN_MC!S312)</f>
        <v>MALHA CENTRAL</v>
      </c>
      <c r="D312" s="99" t="str">
        <f>IF(FN_MC!T312="","*",FN_MC!T312)</f>
        <v>RAMAL</v>
      </c>
      <c r="E312" s="99" t="str">
        <f>IF(FN_MC!D312="","*",FN_MC!D312)</f>
        <v>N21</v>
      </c>
      <c r="F312" s="99" t="str">
        <f>IF(FN_MC!H312="","*",FN_MC!H312)</f>
        <v>ZTOZFT3</v>
      </c>
      <c r="G312" s="99" t="str">
        <f>IF(FN_MC!M312="","*",FN_MC!M312)</f>
        <v>ZTO-ZGT</v>
      </c>
      <c r="H312" s="154">
        <f>IF(FN_MC!K312="","*",FN_MC!K312)</f>
        <v>260</v>
      </c>
      <c r="I312" s="132">
        <f>IF(FN_MC!O312="","*",FN_MC!O312)</f>
        <v>0.33333333333333331</v>
      </c>
      <c r="J312" s="132">
        <f>IF(FN_MC!P312="","*",FN_MC!P312)</f>
        <v>4.1666666666666664E-2</v>
      </c>
      <c r="K312" s="141" t="str">
        <f>IF(FN_MC!AK312="","*",FN_MC!AK312)</f>
        <v>ZTOZFT3</v>
      </c>
      <c r="L312" s="141" t="str">
        <f>IF(FN_MC!AM312="","*",FN_MC!AM312)</f>
        <v>ZTO-ZGT</v>
      </c>
      <c r="M312" s="141">
        <f>IF(FN_MC!AP312="","*",FN_MC!AP312)</f>
        <v>260</v>
      </c>
      <c r="N312" s="141" t="str">
        <f>IF(FN_MC!AM312="","*",FN_MC!AM312)</f>
        <v>ZTO-ZGT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1820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1821</v>
      </c>
      <c r="W1" s="398"/>
      <c r="X1" s="398"/>
      <c r="Y1" s="104"/>
    </row>
    <row r="2" spans="1:25" s="100" customFormat="1" ht="11.25" customHeight="1">
      <c r="A2" s="105" t="s">
        <v>1822</v>
      </c>
      <c r="B2" s="105" t="s">
        <v>1817</v>
      </c>
      <c r="C2" s="105" t="s">
        <v>603</v>
      </c>
      <c r="D2" s="106" t="s">
        <v>1171</v>
      </c>
      <c r="E2" s="106" t="s">
        <v>1172</v>
      </c>
      <c r="F2" s="106" t="s">
        <v>1816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1823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Oportunidade</v>
      </c>
      <c r="C306" s="109" t="str">
        <f>IF(FN_MC!Z310="","*",FN_MC!Z310)</f>
        <v>*</v>
      </c>
      <c r="D306" s="110" t="str">
        <f>IF(FN_MC!S310="","*",FN_MC!S310)</f>
        <v>FERRONORTE</v>
      </c>
      <c r="E306" s="110" t="str">
        <f>IF(FN_MC!T310="","*",FN_MC!T310)</f>
        <v>TMI-TCS</v>
      </c>
      <c r="F306" s="110">
        <f>IF(FN_MC!B310="","*",FN_MC!B310)</f>
        <v>46015</v>
      </c>
      <c r="G306" s="110" t="str">
        <f>IF(FN_MC!D310="","*",FN_MC!D310)</f>
        <v>MARCOS (TF-520)</v>
      </c>
      <c r="H306" s="110" t="str">
        <f>IF(FN_MC!F310="","*",FN_MC!F310)</f>
        <v>PDM - SOLDA</v>
      </c>
      <c r="I306" s="110" t="str">
        <f>IF(FN_MC!H310="","*",FN_MC!H310)</f>
        <v>TCS1</v>
      </c>
      <c r="J306" s="110" t="str">
        <f>IF(FN_MC!I310="","*",FN_MC!I310)</f>
        <v>-</v>
      </c>
      <c r="K306" s="110" t="str">
        <f>IF(FN_MC!M310="","*",FN_MC!M310)</f>
        <v>TCS</v>
      </c>
      <c r="L306" s="110" t="str">
        <f>IF(FN_MC!N310="","*",FN_MC!N310)</f>
        <v>TCS1</v>
      </c>
      <c r="M306" s="111">
        <f>IF(FN_MC!J310="","*",FN_MC!J310)</f>
        <v>74</v>
      </c>
      <c r="N306" s="288">
        <f>IF(FN_MC!K310="","*",FN_MC!K310)</f>
        <v>288.5</v>
      </c>
      <c r="O306" s="288" t="str">
        <f>IF(FN_MC!L310="","*",FN_MC!L310)</f>
        <v>-</v>
      </c>
      <c r="P306" s="111"/>
      <c r="Q306" s="128">
        <f>IF(FN_MC!O310="","*",FN_MC!O310)</f>
        <v>0.375</v>
      </c>
      <c r="R306" s="128">
        <f>IF(FN_MC!P310="","*",FN_MC!P310)</f>
        <v>6.25E-2</v>
      </c>
      <c r="S306" s="110" t="str">
        <f>IF(FN_MC!Q310="","*",CONCATENATE(FN_MC!Q310," ",FN_MC!R310))</f>
        <v>1 Nº DE SOLDA</v>
      </c>
      <c r="T306" s="110" t="str">
        <f>IF(FN_MC!V310="","*",FN_MC!V310)</f>
        <v>Cleyton</v>
      </c>
      <c r="U306" s="110" t="str">
        <f>IF(FN_MC!W310="","*",FN_MC!W310)</f>
        <v>Execução de soldas - Condicionado à temperatura</v>
      </c>
      <c r="V306" s="112">
        <f ca="1">_xlfn.XLOOKUP(G306&amp;$V$2,BS_CONTROLE[CHAVE],BS_CONTROLE[Quantidade_11],"-")</f>
        <v>2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MALHA CENTRAL</v>
      </c>
      <c r="E308" s="110" t="str">
        <f>IF(FN_MC!T312="","*",FN_MC!T312)</f>
        <v>RAMAL</v>
      </c>
      <c r="F308" s="110">
        <f>IF(FN_MC!B312="","*",FN_MC!B312)</f>
        <v>46015</v>
      </c>
      <c r="G308" s="110" t="str">
        <f>IF(FN_MC!D312="","*",FN_MC!D312)</f>
        <v>N21</v>
      </c>
      <c r="H308" s="110" t="str">
        <f>IF(FN_MC!F312="","*",FN_MC!F312)</f>
        <v>DESLOCAMENTO</v>
      </c>
      <c r="I308" s="110" t="str">
        <f>IF(FN_MC!H312="","*",FN_MC!H312)</f>
        <v>ZTOZFT3</v>
      </c>
      <c r="J308" s="110" t="str">
        <f>IF(FN_MC!I312="","*",FN_MC!I312)</f>
        <v>ZTOZFT3</v>
      </c>
      <c r="K308" s="110" t="str">
        <f>IF(FN_MC!M312="","*",FN_MC!M312)</f>
        <v>ZTO-ZGT</v>
      </c>
      <c r="L308" s="110" t="str">
        <f>IF(FN_MC!N312="","*",FN_MC!N312)</f>
        <v>ZTO-ZGT</v>
      </c>
      <c r="M308" s="111">
        <f>IF(FN_MC!J312="","*",FN_MC!J312)</f>
        <v>72</v>
      </c>
      <c r="N308" s="288">
        <f>IF(FN_MC!K312="","*",FN_MC!K312)</f>
        <v>260</v>
      </c>
      <c r="O308" s="288" t="str">
        <f>IF(FN_MC!L312="","*",FN_MC!L312)</f>
        <v>-</v>
      </c>
      <c r="P308" s="111"/>
      <c r="Q308" s="128">
        <f>IF(FN_MC!O312="","*",FN_MC!O312)</f>
        <v>0.33333333333333331</v>
      </c>
      <c r="R308" s="128">
        <f>IF(FN_MC!P312="","*",FN_MC!P312)</f>
        <v>4.1666666666666664E-2</v>
      </c>
      <c r="S308" s="110" t="str">
        <f>IF(FN_MC!Q312="","*",CONCATENATE(FN_MC!Q312," ",FN_MC!R312))</f>
        <v>1 BINÁRIO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>
        <f ca="1">_xlfn.XLOOKUP(G308&amp;$V$2,BS_CONTROLE[CHAVE],BS_CONTROLE[Quantidade_11],"-")</f>
        <v>1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Oportunidade</v>
      </c>
      <c r="C310" s="109" t="str">
        <f>IF(FN_MC!Z314="","*",FN_MC!Z314)</f>
        <v>*</v>
      </c>
      <c r="D310" s="110" t="str">
        <f>IF(FN_MC!S314="","*",FN_MC!S314)</f>
        <v>MALHA CENTRAL</v>
      </c>
      <c r="E310" s="110" t="str">
        <f>IF(FN_MC!T314="","*",FN_MC!T314)</f>
        <v>RAMAL</v>
      </c>
      <c r="F310" s="110">
        <f>IF(FN_MC!B314="","*",FN_MC!B314)</f>
        <v>46015</v>
      </c>
      <c r="G310" s="110" t="str">
        <f>IF(FN_MC!D314="","*",FN_MC!D314)</f>
        <v>E48</v>
      </c>
      <c r="H310" s="110" t="str">
        <f>IF(FN_MC!F314="","*",FN_MC!F314)</f>
        <v>DESLOCAMENTO</v>
      </c>
      <c r="I310" s="110" t="str">
        <f>IF(FN_MC!H314="","*",FN_MC!H314)</f>
        <v>ZTP</v>
      </c>
      <c r="J310" s="110" t="str">
        <f>IF(FN_MC!I314="","*",FN_MC!I314)</f>
        <v>IBA</v>
      </c>
      <c r="K310" s="110" t="str">
        <f>IF(FN_MC!M314="","*",FN_MC!M314)</f>
        <v>ZAY-ZTP</v>
      </c>
      <c r="L310" s="110" t="str">
        <f>IF(FN_MC!N314="","*",FN_MC!N314)</f>
        <v>ZAYZTP</v>
      </c>
      <c r="M310" s="111">
        <f>IF(FN_MC!J314="","*",FN_MC!J314)</f>
        <v>78</v>
      </c>
      <c r="N310" s="288">
        <f>IF(FN_MC!K314="","*",FN_MC!K314)</f>
        <v>334</v>
      </c>
      <c r="O310" s="288" t="str">
        <f>IF(FN_MC!L314="","*",FN_MC!L314)</f>
        <v>-</v>
      </c>
      <c r="P310" s="111"/>
      <c r="Q310" s="128">
        <f>IF(FN_MC!O314="","*",FN_MC!O314)</f>
        <v>0.41666666666666669</v>
      </c>
      <c r="R310" s="128">
        <f>IF(FN_MC!P314="","*",FN_MC!P314)</f>
        <v>4.1666666666666664E-2</v>
      </c>
      <c r="S310" s="110" t="str">
        <f>IF(FN_MC!Q314="","*",CONCATENATE(FN_MC!Q314," ",FN_MC!R314))</f>
        <v>1 BINÁRIO</v>
      </c>
      <c r="T310" s="110" t="str">
        <f>IF(FN_MC!V314="","*",FN_MC!V314)</f>
        <v>PCM</v>
      </c>
      <c r="U310" s="110" t="str">
        <f>IF(FN_MC!W314="","*",FN_MC!W314)</f>
        <v>Deslocamento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1824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1825</v>
      </c>
      <c r="C2" s="95" t="s">
        <v>1157</v>
      </c>
      <c r="D2" s="95" t="s">
        <v>596</v>
      </c>
      <c r="E2" s="95" t="s">
        <v>1826</v>
      </c>
      <c r="F2" s="95" t="s">
        <v>1827</v>
      </c>
      <c r="G2" s="95" t="s">
        <v>1828</v>
      </c>
      <c r="H2" s="95" t="s">
        <v>1829</v>
      </c>
      <c r="I2" s="95" t="s">
        <v>1830</v>
      </c>
      <c r="J2" s="95" t="s">
        <v>1831</v>
      </c>
      <c r="K2" s="131" t="s">
        <v>1832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MARCOS (TF-520)</v>
      </c>
      <c r="E308" s="121" t="str">
        <f>IF(FN_MC!H310="","*",FN_MC!H310)</f>
        <v>TCS1</v>
      </c>
      <c r="F308" s="137" t="str">
        <f>IF(FN_MC!M310="","*",FN_MC!M310)</f>
        <v>TCS</v>
      </c>
      <c r="G308" s="121" t="str">
        <f>IF(FN_MC!I310="","*",FN_MC!I310)</f>
        <v>-</v>
      </c>
      <c r="H308" s="121" t="str">
        <f>IF(FN_MC!AB310="","*",FN_MC!AB310)</f>
        <v>-</v>
      </c>
      <c r="I308" s="121" t="str">
        <f>IF(FN_MC!AC310="","*",FN_MC!AC310)</f>
        <v>-</v>
      </c>
      <c r="J308" s="122" t="str">
        <f>IF(FN_MC!AA310="","*",FN_MC!AA310)</f>
        <v>-</v>
      </c>
      <c r="K308" s="134" t="str">
        <f>IF(FN_MC!AD310="","*",FN_MC!AD310)</f>
        <v>-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1833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1834</v>
      </c>
      <c r="C4" s="318" t="s">
        <v>1835</v>
      </c>
      <c r="D4" s="318" t="s">
        <v>1836</v>
      </c>
      <c r="E4" s="318" t="s">
        <v>1837</v>
      </c>
      <c r="F4" s="318" t="s">
        <v>6</v>
      </c>
      <c r="G4" s="318" t="s">
        <v>1838</v>
      </c>
      <c r="H4" s="191"/>
    </row>
    <row r="5" spans="1:8">
      <c r="A5" s="191"/>
      <c r="B5" s="319" t="s">
        <v>1839</v>
      </c>
      <c r="C5" s="319">
        <v>309525</v>
      </c>
      <c r="D5" s="319" t="s">
        <v>1840</v>
      </c>
      <c r="E5" s="319" t="s">
        <v>844</v>
      </c>
      <c r="F5" s="319" t="s">
        <v>1841</v>
      </c>
      <c r="G5" s="320">
        <v>46296</v>
      </c>
      <c r="H5" s="191"/>
    </row>
    <row r="6" spans="1:8">
      <c r="A6" s="191"/>
      <c r="B6" s="319" t="s">
        <v>1842</v>
      </c>
      <c r="C6" s="319">
        <v>256875</v>
      </c>
      <c r="D6" s="319" t="s">
        <v>1843</v>
      </c>
      <c r="E6" s="319" t="s">
        <v>844</v>
      </c>
      <c r="F6" s="319" t="s">
        <v>1841</v>
      </c>
      <c r="G6" s="320">
        <v>46296</v>
      </c>
      <c r="H6" s="191"/>
    </row>
    <row r="7" spans="1:8">
      <c r="A7" s="191"/>
      <c r="B7" s="319" t="s">
        <v>1844</v>
      </c>
      <c r="C7" s="319">
        <v>257278</v>
      </c>
      <c r="D7" s="319" t="s">
        <v>1845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1846</v>
      </c>
      <c r="C8" s="319">
        <v>261794</v>
      </c>
      <c r="D8" s="319" t="s">
        <v>1847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1848</v>
      </c>
      <c r="C9" s="319">
        <v>257033</v>
      </c>
      <c r="D9" s="319" t="s">
        <v>1849</v>
      </c>
      <c r="E9" s="319" t="s">
        <v>835</v>
      </c>
      <c r="F9" s="319" t="s">
        <v>192</v>
      </c>
      <c r="G9" s="319" t="s">
        <v>1850</v>
      </c>
      <c r="H9" s="191"/>
    </row>
    <row r="10" spans="1:8">
      <c r="A10" s="191"/>
      <c r="B10" s="319" t="s">
        <v>1851</v>
      </c>
      <c r="C10" s="319">
        <v>396578</v>
      </c>
      <c r="D10" s="319" t="s">
        <v>1852</v>
      </c>
      <c r="E10" s="319" t="s">
        <v>835</v>
      </c>
      <c r="F10" s="319" t="s">
        <v>192</v>
      </c>
      <c r="G10" s="319" t="s">
        <v>1850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1853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1854</v>
      </c>
      <c r="E3" s="315" t="s">
        <v>1855</v>
      </c>
      <c r="F3" s="315" t="s">
        <v>1856</v>
      </c>
      <c r="G3" s="315" t="s">
        <v>1857</v>
      </c>
      <c r="H3" s="315" t="s">
        <v>1858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1859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1860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2025-12-23T16:34:44Z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