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00" documentId="8_{B6337239-1A00-434D-AAD0-422EA1FEB5AE}" xr6:coauthVersionLast="47" xr6:coauthVersionMax="47" xr10:uidLastSave="{2B973E7A-0F2D-4977-8EF3-D9EF74C0BF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0" i="1" l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<sst xmlns="http://schemas.openxmlformats.org/spreadsheetml/2006/main" count="5100" uniqueCount="1396">
  <si>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</si>
  <si>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</si>
  <si>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</si>
  <si>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</si>
  <si>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</si>
  <si>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</si>
  <si>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</si>
  <si>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</si>
  <si>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</si>
  <si>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</si>
  <si>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</si>
  <si>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</si>
  <si>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</si>
  <si>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</si>
  <si>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</si>
  <si>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</si>
  <si>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</si>
  <si>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</si>
  <si>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</si>
  <si>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</si>
  <si>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</si>
  <si>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</si>
  <si>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</si>
  <si>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</si>
  <si>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</si>
  <si>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</si>
  <si>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</si>
  <si>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</si>
  <si>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</si>
  <si>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</si>
  <si>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</si>
  <si>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</si>
  <si>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</si>
  <si>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</si>
  <si>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</si>
  <si>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</si>
  <si>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</si>
  <si>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</si>
  <si>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</si>
  <si>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</si>
  <si>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</si>
  <si>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</si>
  <si>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</si>
  <si>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</si>
  <si>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</si>
  <si>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</si>
  <si>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</si>
  <si>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</si>
  <si>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</si>
  <si>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</si>
  <si>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</si>
  <si>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</si>
  <si>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</si>
  <si>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</si>
  <si>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</si>
  <si>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</si>
  <si>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</si>
  <si>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</si>
  <si>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</si>
  <si>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</si>
  <si>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</si>
  <si>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</si>
  <si>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</si>
  <si>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</si>
  <si>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</si>
  <si>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</si>
  <si>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</si>
  <si>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</si>
  <si>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</si>
  <si>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</si>
  <si>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</si>
  <si>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</si>
  <si>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</si>
  <si>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</si>
  <si>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</si>
  <si>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</si>
  <si>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</si>
  <si>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</si>
  <si>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</si>
  <si>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</si>
  <si>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</si>
  <si>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</si>
  <si>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</si>
  <si>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</si>
  <si>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</si>
  <si>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</si>
  <si>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</si>
  <si>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</si>
  <si>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</si>
  <si>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</si>
  <si>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</si>
  <si>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</si>
  <si>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</si>
  <si>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</si>
  <si>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</si>
  <si>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</si>
  <si>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</si>
  <si>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</si>
  <si>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</si>
  <si>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</si>
  <si>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</si>
  <si>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</si>
  <si>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</si>
  <si>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</si>
  <si>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</si>
  <si>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</si>
  <si>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</si>
  <si>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</si>
  <si>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</si>
  <si>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</si>
  <si>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</si>
  <si>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</si>
  <si>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</si>
  <si>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</si>
  <si>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</si>
  <si>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</si>
  <si>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</si>
  <si>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</si>
  <si>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</si>
  <si>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</si>
  <si>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</si>
  <si>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</si>
  <si>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</si>
  <si>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</si>
  <si>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</si>
  <si>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</si>
  <si>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</si>
  <si>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</si>
  <si>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</si>
  <si>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</si>
  <si>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</si>
  <si>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</si>
  <si>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</si>
  <si>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</si>
  <si>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</si>
  <si>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</si>
  <si>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</si>
  <si>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</si>
  <si>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</si>
  <si>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</si>
  <si>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</si>
  <si>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</si>
  <si>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</si>
  <si>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</si>
  <si>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</si>
  <si>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</si>
  <si>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</si>
  <si>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</si>
  <si>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</si>
  <si>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</si>
  <si>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</si>
  <si>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</si>
  <si>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</si>
  <si>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</si>
  <si>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</si>
  <si>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</si>
  <si>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</si>
  <si>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</si>
  <si>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</si>
  <si>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</si>
  <si>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</si>
  <si>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</si>
  <si>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</si>
  <si>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</si>
  <si>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</si>
  <si>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</si>
  <si>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</si>
  <si>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</si>
  <si>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</si>
  <si>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</si>
  <si>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</si>
  <si>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</si>
  <si>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</si>
  <si>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</si>
  <si>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</si>
  <si>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</si>
  <si>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</si>
  <si>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</si>
  <si>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</si>
  <si>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</si>
  <si>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</si>
  <si>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</si>
  <si>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</si>
  <si>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</si>
  <si>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</si>
  <si>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</si>
  <si>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</si>
  <si>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</si>
  <si>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</si>
  <si>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</si>
  <si>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</si>
  <si>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</si>
  <si>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</si>
  <si>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</si>
  <si>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</si>
  <si>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</si>
  <si>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</si>
  <si>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</si>
  <si>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</si>
  <si>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</si>
  <si>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</si>
  <si>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</si>
  <si>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</si>
  <si>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</si>
  <si>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</si>
  <si>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</si>
  <si>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</si>
  <si>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</si>
  <si>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</si>
  <si>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</si>
  <si>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</si>
  <si>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</si>
  <si>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</si>
  <si>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</si>
  <si>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</si>
  <si>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</si>
  <si>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</si>
  <si>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</si>
  <si>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</si>
  <si>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</si>
  <si>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</si>
  <si>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</si>
  <si>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</si>
  <si>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</si>
  <si>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</si>
  <si>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</si>
  <si>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</si>
  <si>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</si>
  <si>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</si>
  <si>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</si>
  <si>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</si>
  <si>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</si>
  <si>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</si>
  <si>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</si>
  <si>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</si>
  <si>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</si>
  <si>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</si>
  <si>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</si>
  <si>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</si>
  <si>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</si>
  <si>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</si>
  <si>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</si>
  <si>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</si>
  <si>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</si>
  <si>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</si>
  <si>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</si>
  <si>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</si>
  <si>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</si>
  <si>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</si>
  <si>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</si>
  <si>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</si>
  <si>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</si>
  <si>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</si>
  <si>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</si>
  <si>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</si>
  <si>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</si>
  <si>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</si>
  <si>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</si>
  <si>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</si>
  <si>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</si>
  <si>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</si>
  <si>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</si>
  <si>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</si>
  <si>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</si>
  <si>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</si>
  <si>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</si>
  <si>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</si>
  <si>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</si>
  <si>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</si>
  <si>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</si>
  <si>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</si>
  <si>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</si>
  <si>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</si>
  <si>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</si>
  <si>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</si>
  <si>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</si>
  <si>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</si>
  <si>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</si>
  <si>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</si>
  <si>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</si>
  <si>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</si>
  <si>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</si>
  <si>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</si>
  <si>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</si>
  <si>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</si>
  <si>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</si>
  <si>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</si>
  <si>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</si>
  <si>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</si>
  <si>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</si>
  <si>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</si>
  <si>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</si>
  <si>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</si>
  <si>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</si>
  <si>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</si>
  <si>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</si>
  <si>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</si>
  <si>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</si>
  <si>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</si>
  <si>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</si>
  <si>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</si>
  <si>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</si>
  <si>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</si>
  <si>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</si>
  <si>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</si>
  <si>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</si>
  <si>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</si>
  <si>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</si>
  <si>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</si>
  <si>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</si>
  <si>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</si>
  <si>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</si>
  <si>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</si>
  <si>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</si>
  <si>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</si>
  <si>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</si>
  <si>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</si>
  <si>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</si>
  <si>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</si>
  <si>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</si>
  <si>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</si>
  <si>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</si>
  <si>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</si>
  <si>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</si>
  <si>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</si>
  <si>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</si>
  <si>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</si>
  <si>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</si>
  <si>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</si>
  <si>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</si>
  <si>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</si>
  <si>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</si>
  <si>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</si>
  <si>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</si>
  <si>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</si>
  <si>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</si>
  <si>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</si>
  <si>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</si>
  <si>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</si>
  <si>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</si>
  <si>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</si>
  <si>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</si>
  <si>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</si>
  <si>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</si>
  <si>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</si>
  <si>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</si>
  <si>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</si>
  <si>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</si>
  <si>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</si>
  <si>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</si>
  <si>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</si>
  <si>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</si>
  <si>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</si>
  <si>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</si>
  <si>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</si>
  <si>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</si>
  <si>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</si>
  <si>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</si>
  <si>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</si>
  <si>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</si>
  <si>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</si>
  <si>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</si>
  <si>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</si>
  <si>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</si>
  <si>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</si>
  <si>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</si>
  <si>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</si>
  <si>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</si>
  <si>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</si>
  <si>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</si>
  <si>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</si>
  <si>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</si>
  <si>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</si>
  <si>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</si>
  <si>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</si>
  <si>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</si>
  <si>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</si>
  <si>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</si>
  <si>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</si>
  <si>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</si>
  <si>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</si>
  <si>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</si>
  <si>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</si>
  <si>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</si>
  <si>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</si>
  <si>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</si>
  <si>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</si>
  <si>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</si>
  <si>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</si>
  <si>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</si>
  <si>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</si>
  <si>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</si>
  <si>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</si>
  <si>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</si>
  <si>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</si>
  <si>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</si>
  <si>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</si>
  <si>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</si>
  <si>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</si>
  <si>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</si>
  <si>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</si>
  <si>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</si>
  <si>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</si>
  <si>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</si>
  <si>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</si>
  <si>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</si>
  <si>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</si>
  <si>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</si>
  <si>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</si>
  <si>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</si>
  <si>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</si>
  <si>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</si>
  <si>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</si>
  <si>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</si>
  <si>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</si>
  <si>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</si>
  <si>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</si>
  <si>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</si>
  <si>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</si>
  <si>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</si>
  <si>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</si>
  <si>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</si>
  <si>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</si>
  <si>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</si>
  <si>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</si>
  <si>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</si>
  <si>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</si>
  <si>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</si>
  <si>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</si>
  <si>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</si>
  <si>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</si>
  <si>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</si>
  <si>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</si>
  <si>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</si>
  <si>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</si>
  <si>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</si>
  <si>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</si>
  <si>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</si>
  <si>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</si>
  <si>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</si>
  <si>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</si>
  <si>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</si>
  <si>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</si>
  <si>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</si>
  <si>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</si>
  <si>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</si>
  <si>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</si>
  <si>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</si>
  <si>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</si>
  <si>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</si>
  <si>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</si>
  <si>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</si>
  <si>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</si>
  <si>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</si>
  <si>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</si>
  <si>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</si>
  <si>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</si>
  <si>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</si>
  <si>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</si>
  <si>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</si>
  <si>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</si>
  <si>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</si>
  <si>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</si>
  <si>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</si>
  <si>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</si>
  <si>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</si>
  <si>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</si>
  <si>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</si>
  <si>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</si>
  <si>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</si>
  <si>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</si>
  <si>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</si>
  <si>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</si>
  <si>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</si>
  <si>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</si>
  <si>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</si>
  <si>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</si>
  <si>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</si>
  <si>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</si>
  <si>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</si>
  <si>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</si>
  <si>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</si>
  <si>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</si>
  <si>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</si>
  <si>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</si>
  <si>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</si>
  <si>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</si>
  <si>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</si>
  <si>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</si>
  <si>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</si>
  <si>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</si>
  <si>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</si>
  <si>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</si>
  <si>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</si>
  <si>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</si>
  <si>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</si>
  <si>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</si>
  <si>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</si>
  <si>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</si>
  <si>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</si>
  <si>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</si>
  <si>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</si>
  <si>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</si>
  <si>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</si>
  <si>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</si>
  <si>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</si>
  <si>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</si>
  <si>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</si>
  <si>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</si>
  <si>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</si>
  <si>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</si>
  <si>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</si>
  <si>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</si>
  <si>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</si>
  <si>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</si>
  <si>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</si>
  <si>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</si>
  <si>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</si>
  <si>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</si>
  <si>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</si>
  <si>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</si>
  <si>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</si>
  <si>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</si>
  <si>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</si>
  <si>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</si>
  <si>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</si>
  <si>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</si>
  <si>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</si>
  <si>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</si>
  <si>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</si>
  <si>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</si>
  <si>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</si>
  <si>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</si>
  <si>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</si>
  <si>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</si>
  <si>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</si>
  <si>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</si>
  <si>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</si>
  <si>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</si>
  <si>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</si>
  <si>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</si>
  <si>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</si>
  <si>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</si>
  <si>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</si>
  <si>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</si>
  <si>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</si>
  <si>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</si>
  <si>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</si>
  <si>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</si>
  <si>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</si>
  <si>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</si>
  <si>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</si>
  <si>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</si>
  <si>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</si>
  <si>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</si>
  <si>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</si>
  <si>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</si>
  <si>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</si>
  <si>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</si>
  <si>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</si>
  <si>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</si>
  <si>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</si>
  <si>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</si>
  <si>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</si>
  <si>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</si>
  <si>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</si>
  <si>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</si>
  <si>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</si>
  <si>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</si>
  <si>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</si>
  <si>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</si>
  <si>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</si>
  <si>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</si>
  <si>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</si>
  <si>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</si>
  <si>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</si>
  <si>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</si>
  <si>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</si>
  <si>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</si>
  <si>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</si>
  <si>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</si>
  <si>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</si>
  <si>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</si>
  <si>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</si>
  <si>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</si>
  <si>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</si>
  <si>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</si>
  <si>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</si>
  <si>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</si>
  <si>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</si>
  <si>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</si>
  <si>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</si>
  <si>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</si>
  <si>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</si>
  <si>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</si>
  <si>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</si>
  <si>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</si>
  <si>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</si>
  <si>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</si>
  <si>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</si>
  <si>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</si>
  <si>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</si>
  <si>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</si>
  <si>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</si>
  <si>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</si>
  <si>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</si>
  <si>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</si>
  <si>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</si>
  <si>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</si>
  <si>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</si>
  <si>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</si>
  <si>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</si>
  <si>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</si>
  <si>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</si>
  <si>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</si>
  <si>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</si>
  <si>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</si>
  <si>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</si>
  <si>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</si>
  <si>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</si>
  <si>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</si>
  <si>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</si>
  <si>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</si>
  <si>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</si>
  <si>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</si>
  <si>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</si>
  <si>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</si>
  <si>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</si>
  <si>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</si>
  <si>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</si>
  <si>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</si>
  <si>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</si>
  <si>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</si>
  <si>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</si>
  <si>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</si>
  <si>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</si>
  <si>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</si>
  <si>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</si>
  <si>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</si>
  <si>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</si>
  <si>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</si>
  <si>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</si>
  <si>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</si>
  <si>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</si>
  <si>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</si>
  <si>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</si>
  <si>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</si>
  <si>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</si>
  <si>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</si>
  <si>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</si>
  <si>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</si>
  <si>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</si>
  <si>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</si>
  <si>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</si>
  <si>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</si>
  <si>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</si>
  <si>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</si>
  <si>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</si>
  <si>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</si>
  <si>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</si>
  <si>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</si>
  <si>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</si>
  <si>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</si>
  <si>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</si>
  <si>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</si>
  <si>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</si>
  <si>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</si>
  <si>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</si>
  <si>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</si>
  <si>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</si>
  <si>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</si>
  <si>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</si>
  <si>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</si>
  <si>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</si>
  <si>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</si>
  <si>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</si>
  <si>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</si>
  <si>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</si>
  <si>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</si>
  <si>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</si>
  <si>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</si>
  <si>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</si>
  <si>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</si>
  <si>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</si>
  <si>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</si>
  <si>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</si>
  <si>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</si>
  <si>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</si>
  <si>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</si>
  <si>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</si>
  <si>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</si>
  <si>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</si>
  <si>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</si>
  <si>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</si>
  <si>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</si>
  <si>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</si>
  <si>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</si>
  <si>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</si>
  <si>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</si>
  <si>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</si>
  <si>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</si>
  <si>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</si>
  <si>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</si>
  <si>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</si>
  <si>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</si>
  <si>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</si>
  <si>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</si>
  <si>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</si>
  <si>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</si>
  <si>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</si>
  <si>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</si>
  <si>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</si>
  <si>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</si>
  <si>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</si>
  <si>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</si>
  <si>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</si>
  <si>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</si>
  <si>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</si>
  <si>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</si>
  <si>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</si>
  <si>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</si>
  <si>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</si>
  <si>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</si>
  <si>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</si>
  <si>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</si>
  <si>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</si>
  <si>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</si>
  <si>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</si>
  <si>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</si>
  <si>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</si>
  <si>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</si>
  <si>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</si>
  <si>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</si>
  <si>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</si>
  <si>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</si>
  <si>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</si>
  <si>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</si>
  <si>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</si>
  <si>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</si>
  <si>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</si>
  <si>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</si>
  <si>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</si>
  <si>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</si>
  <si>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</si>
  <si>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</si>
  <si>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</si>
  <si>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</si>
  <si>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</si>
  <si>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</si>
  <si>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</si>
  <si>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</si>
  <si>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</si>
  <si>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</si>
  <si>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</si>
  <si>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</si>
  <si>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</si>
  <si>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</si>
  <si>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</si>
  <si>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</si>
  <si>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</si>
  <si>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</si>
  <si>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</si>
  <si>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</si>
  <si>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</si>
  <si>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</si>
  <si>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</si>
  <si>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</si>
  <si>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</si>
  <si>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</si>
  <si>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</si>
  <si>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</si>
  <si>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</si>
  <si>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</si>
  <si>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</si>
  <si>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</si>
  <si>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</si>
  <si>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</si>
  <si>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</si>
  <si>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</si>
  <si>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</si>
  <si>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</si>
  <si>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</si>
  <si>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</si>
  <si>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</si>
  <si>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</si>
  <si>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</si>
  <si>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</si>
  <si>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</si>
  <si>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</si>
  <si>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</si>
  <si>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</si>
  <si>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</si>
  <si>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</si>
  <si>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</si>
  <si>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</si>
  <si>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</si>
  <si>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</si>
  <si>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</si>
  <si>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</si>
  <si>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</si>
  <si>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</si>
  <si>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</si>
  <si>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</si>
  <si>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</si>
  <si>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</si>
  <si>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</si>
  <si>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</si>
  <si>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</si>
  <si>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</si>
  <si>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</si>
  <si>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</si>
  <si>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</si>
  <si>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</si>
  <si>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</si>
  <si>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</si>
  <si>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</si>
  <si>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</si>
  <si>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</si>
  <si>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</si>
  <si>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</si>
  <si>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</si>
  <si>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</si>
  <si>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</si>
  <si>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</si>
  <si>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</si>
  <si>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</si>
  <si>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</si>
  <si>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</si>
  <si>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</si>
  <si>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</si>
  <si>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</si>
  <si>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</si>
  <si>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</si>
  <si>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</si>
  <si>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</si>
  <si>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</si>
  <si>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</si>
  <si>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</si>
  <si>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</si>
  <si>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</si>
  <si>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</si>
  <si>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</si>
  <si>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</si>
  <si>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</si>
  <si>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</si>
  <si>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</si>
  <si>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</si>
  <si>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</si>
  <si>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</si>
  <si>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</si>
  <si>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</si>
  <si>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</si>
  <si>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</si>
  <si>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</si>
  <si>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</si>
  <si>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</si>
  <si>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</si>
  <si>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</si>
  <si>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</si>
  <si>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</si>
  <si>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</si>
  <si>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</si>
  <si>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</si>
  <si>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</si>
  <si>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</si>
  <si>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</si>
  <si>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</si>
  <si>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</si>
  <si>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</si>
  <si>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</si>
  <si>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</si>
  <si>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</si>
  <si>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</si>
  <si>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</si>
  <si>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</si>
  <si>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</si>
  <si>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</si>
  <si>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</si>
  <si>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</si>
  <si>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</si>
  <si>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</si>
  <si>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</si>
  <si>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</si>
  <si>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</si>
  <si>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</si>
  <si>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</si>
  <si>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</si>
  <si>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</si>
  <si>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</si>
  <si>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</si>
  <si>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</si>
  <si>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</si>
  <si>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</si>
  <si>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</si>
  <si>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</si>
  <si>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</si>
  <si>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</si>
  <si>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</si>
  <si>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</si>
  <si>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</si>
  <si>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</si>
  <si>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</si>
  <si>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</si>
  <si>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</si>
  <si>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</si>
  <si>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</si>
  <si>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</si>
  <si>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</si>
  <si>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</si>
  <si>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</si>
  <si>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</si>
  <si>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</si>
  <si>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</si>
  <si>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</si>
  <si>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</si>
  <si>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</si>
  <si>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</si>
  <si>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</si>
  <si>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</si>
  <si>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</si>
  <si>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</si>
  <si>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</si>
  <si>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</si>
  <si>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</si>
  <si>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</si>
  <si>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</si>
  <si>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</si>
  <si>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</si>
  <si>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</si>
  <si>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</si>
  <si>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</si>
  <si>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</si>
  <si>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</si>
  <si>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</si>
  <si>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</si>
  <si>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</si>
  <si>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</si>
  <si>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</si>
  <si>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</si>
  <si>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</si>
  <si>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</si>
  <si>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</si>
  <si>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</si>
  <si>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</si>
  <si>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</si>
  <si>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</si>
  <si>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</si>
  <si>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</si>
  <si>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</si>
  <si>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</si>
  <si>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</si>
  <si>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</si>
  <si>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</si>
  <si>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</si>
  <si>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</si>
  <si>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</si>
  <si>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</si>
  <si>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</si>
  <si>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</si>
  <si>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</si>
  <si>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</si>
  <si>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</si>
  <si>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</si>
  <si>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</si>
  <si>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</si>
  <si>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</si>
  <si>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</si>
  <si>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</si>
  <si>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</si>
  <si>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</si>
  <si>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</si>
  <si>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</si>
  <si>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</si>
  <si>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</si>
  <si>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</si>
  <si>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</si>
  <si>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</si>
  <si>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</si>
  <si>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</si>
  <si>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</si>
  <si>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</si>
  <si>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</si>
  <si>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</si>
  <si>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</si>
  <si>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</si>
  <si>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</si>
  <si>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</si>
  <si>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</si>
  <si>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</si>
  <si>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</si>
  <si>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</si>
  <si>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</si>
  <si>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</si>
  <si>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</si>
  <si>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</si>
  <si>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</si>
  <si>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</si>
  <si>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</si>
  <si>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</si>
  <si>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</si>
  <si>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</si>
  <si>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</si>
  <si>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</si>
  <si>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</si>
  <si>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</si>
  <si>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</si>
  <si>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</si>
  <si>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</si>
  <si>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</si>
  <si>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</si>
  <si>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</si>
  <si>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</si>
  <si>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</si>
  <si>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</si>
  <si>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</si>
  <si>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</si>
  <si>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</si>
  <si>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</si>
  <si>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</si>
  <si>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</si>
  <si>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</si>
  <si>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</si>
  <si>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</si>
  <si>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</si>
  <si>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</si>
  <si>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</si>
  <si>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</si>
  <si>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</si>
  <si>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</si>
  <si>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</si>
  <si>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</si>
  <si>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</si>
  <si>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</si>
  <si>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</si>
  <si>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</si>
  <si>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</si>
  <si>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</si>
  <si>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</si>
  <si>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</si>
  <si>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</si>
  <si>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</si>
  <si>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</si>
  <si>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</si>
  <si>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</si>
  <si>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</si>
  <si>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</si>
  <si>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</si>
  <si>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</si>
  <si>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</si>
  <si>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</si>
  <si>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</si>
  <si>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</si>
  <si>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</si>
  <si>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</si>
  <si>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</si>
  <si>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</si>
  <si>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</si>
  <si>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</si>
  <si>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</si>
  <si>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</si>
  <si>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</si>
  <si>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</si>
  <si>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</si>
  <si>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</si>
  <si>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</si>
  <si>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</si>
  <si>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</si>
  <si>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</si>
  <si>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</si>
  <si>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</si>
  <si>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</si>
  <si>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</si>
  <si>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</si>
  <si>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</si>
  <si>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</si>
  <si>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</si>
  <si>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</si>
  <si>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</si>
  <si>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</si>
  <si>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</si>
  <si>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</si>
  <si>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</si>
  <si>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</si>
  <si>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</si>
  <si>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</si>
  <si>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</si>
  <si>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</si>
  <si>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</si>
  <si>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</si>
  <si>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</si>
  <si>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</si>
  <si>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</si>
  <si>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</si>
  <si>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</si>
  <si>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</si>
  <si>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</si>
  <si>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</si>
  <si>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</si>
  <si>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</si>
  <si>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</si>
  <si>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</si>
  <si>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</si>
  <si>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</si>
  <si>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</si>
  <si>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</si>
  <si>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</si>
  <si>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</si>
  <si>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</si>
  <si>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</si>
  <si>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</si>
  <si>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</si>
  <si>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</si>
  <si>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</si>
  <si>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</si>
  <si>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</si>
  <si>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</si>
  <si>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</si>
  <si>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</si>
  <si>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</si>
  <si>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</si>
  <si>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</si>
  <si>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</si>
  <si>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</si>
  <si>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</si>
  <si>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</si>
  <si>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</si>
  <si>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</si>
  <si>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</si>
  <si>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</si>
  <si>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</si>
  <si>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</si>
  <si>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</si>
  <si>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</si>
  <si>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</si>
  <si>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</si>
  <si>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</si>
  <si>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</si>
  <si>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</si>
  <si>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</si>
  <si>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</si>
  <si>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</si>
  <si>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</si>
  <si>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</si>
  <si>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</si>
  <si>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</si>
  <si>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</si>
  <si>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</si>
  <si>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</si>
  <si>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</si>
  <si>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</si>
  <si>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</si>
  <si>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</si>
  <si>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</si>
  <si>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</si>
  <si>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</si>
  <si>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</si>
  <si>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</si>
  <si>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</si>
  <si>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</si>
  <si>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</si>
  <si>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</si>
  <si>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</si>
  <si>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</si>
  <si>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</si>
  <si>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</si>
  <si>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</si>
  <si>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</si>
  <si>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</si>
  <si>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</si>
  <si>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</si>
  <si>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</si>
  <si>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</si>
  <si>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</si>
  <si>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</si>
  <si>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</si>
  <si>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</si>
  <si>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</si>
  <si>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</si>
  <si>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</si>
  <si>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</si>
  <si>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</si>
  <si>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</si>
  <si>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</si>
  <si>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</si>
  <si>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</si>
  <si>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</si>
  <si>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</si>
  <si>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</si>
  <si>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</si>
  <si>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</si>
  <si>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</si>
  <si>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</si>
  <si>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</si>
  <si>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</si>
  <si>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</si>
  <si>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</si>
  <si>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</si>
  <si>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</si>
  <si>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</si>
  <si>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</si>
  <si>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</si>
  <si>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</si>
  <si>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</si>
  <si>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</si>
  <si>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</si>
  <si>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</si>
  <si>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</si>
  <si>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</si>
  <si>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</si>
  <si>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</si>
  <si>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</si>
  <si>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</si>
  <si>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</si>
  <si>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</si>
  <si>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</si>
  <si>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</si>
  <si>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</si>
  <si>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</si>
  <si>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</si>
  <si>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</si>
  <si>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</si>
  <si>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</si>
  <si>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</si>
  <si>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</si>
  <si>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</si>
  <si>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</si>
  <si>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</si>
  <si>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</si>
  <si>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</si>
  <si>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</si>
  <si>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</si>
  <si>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</si>
  <si>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</si>
  <si>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</si>
  <si>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</si>
  <si>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</si>
  <si>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</si>
  <si>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</si>
  <si>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</si>
  <si>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</si>
  <si>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</si>
  <si>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</si>
  <si>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</si>
  <si>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</si>
  <si>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</si>
  <si>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</si>
  <si>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</si>
  <si>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</si>
  <si>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</si>
  <si>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</si>
  <si>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</si>
  <si>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</si>
  <si>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</si>
  <si>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</si>
  <si>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</si>
  <si>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</si>
  <si>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</si>
  <si>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</si>
  <si>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</si>
  <si>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</si>
  <si>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</si>
  <si>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</si>
  <si>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</si>
  <si>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</si>
  <si>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</si>
  <si>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</si>
  <si>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</si>
  <si>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</si>
  <si>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</si>
  <si>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</si>
  <si>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</si>
  <si>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</si>
  <si>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</si>
  <si>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</si>
  <si>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</si>
  <si>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</si>
  <si>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</si>
  <si>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</si>
  <si>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</si>
  <si>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</si>
  <si>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</si>
  <si>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</si>
  <si>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</si>
  <si>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</si>
  <si>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</si>
  <si>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</si>
  <si>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</si>
  <si>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</si>
  <si>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</si>
  <si>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</si>
  <si>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</si>
  <si>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</si>
  <si>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</si>
  <si>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</si>
  <si>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</si>
  <si>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</si>
  <si>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</si>
  <si>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</si>
  <si>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</si>
  <si>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</si>
  <si>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</si>
  <si>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</si>
  <si>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</si>
  <si>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</si>
  <si>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</si>
  <si>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</si>
  <si>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</si>
  <si>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</si>
  <si>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</si>
  <si>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</si>
  <si>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</si>
  <si>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</si>
  <si>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</si>
  <si>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</si>
  <si>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</si>
  <si>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</si>
  <si>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</si>
  <si>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</si>
  <si>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</si>
  <si>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</si>
  <si>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</si>
  <si>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</si>
  <si>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</si>
  <si>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</si>
  <si>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</si>
  <si>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</si>
  <si>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</si>
  <si>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</si>
  <si>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</si>
  <si>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</si>
  <si>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</si>
  <si>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</si>
  <si>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</si>
  <si>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</si>
  <si>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</si>
  <si>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</si>
  <si>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</si>
  <si>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</si>
  <si>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</si>
  <si>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</si>
  <si>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</si>
  <si>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</si>
  <si>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</si>
  <si>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</si>
  <si>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</si>
  <si>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</si>
  <si>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TCS-TRO</t>
  </si>
  <si>
    <t>TCSTRO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</si>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</sst>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7" activePane="bottomRight" state="frozen"/>
      <selection pane="bottomRight" activeCell="J133" sqref="J1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</v>
      </c>
      <c r="L112" s="83">
        <v>728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0.29166666666666669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</v>
      </c>
      <c r="AQ112" s="285">
        <f>IF(BS_CONTROLE[[#This Row],[KM - Fim]]=0, "-", BS_CONTROLE[[#This Row],[KM - Fim]])</f>
        <v>728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246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432</v>
      </c>
      <c r="I114" s="172" t="s">
        <v>949</v>
      </c>
      <c r="J114" s="216">
        <v>98</v>
      </c>
      <c r="K114" s="216">
        <v>735.5</v>
      </c>
      <c r="L114" s="83">
        <v>738.5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>
        <v>0.29166666666666669</v>
      </c>
      <c r="P114" s="172">
        <v>0.16666666666666666</v>
      </c>
      <c r="Q114" s="83">
        <v>28</v>
      </c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735.5</v>
      </c>
      <c r="AQ114" s="285">
        <f>IF(BS_CONTROLE[[#This Row],[KM - Fim]]=0, "-", BS_CONTROLE[[#This Row],[KM - Fim]])</f>
        <v>738.5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Produção e Intervalo</v>
      </c>
      <c r="BR114" s="18">
        <f t="shared" si="18"/>
        <v>0</v>
      </c>
      <c r="BS114" s="18">
        <f t="shared" si="19"/>
        <v>0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0.25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1346</v>
      </c>
      <c r="N123" s="203" t="s">
        <v>1347</v>
      </c>
      <c r="O123" s="172">
        <v>0.41666666666666669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172"/>
      <c r="I132" s="172"/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/>
      <c r="P132" s="172"/>
      <c r="Q132" s="83"/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e">
        <f t="shared" si="17"/>
        <v>#DIV/0!</v>
      </c>
      <c r="BR132" s="18" t="e">
        <f t="shared" si="18"/>
        <v>#DIV/0!</v>
      </c>
      <c r="BS132" s="18" t="e">
        <f t="shared" si="19"/>
        <v>#DIV/0!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>
        <v>74</v>
      </c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80" t="str">
        <f>IFERROR(_xlfn.XLOOKUP(J133, BASE_MAPA!$E$2:$E$359, BASE_MAPA!$J$2:$J$359), "ERRO")</f>
        <v>MARCO INICIAL - ALTO ARAGUAIA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ZRW-TRP</v>
      </c>
      <c r="AN133" s="283" t="str">
        <f>IF(BS_CONTROLE[[#This Row],[SB]]=0, "-", BS_CONTROLE[[#This Row],[SB]])</f>
        <v>TMITRP</v>
      </c>
      <c r="AO133" s="284">
        <f>IF(BS_CONTROLE[[#This Row],[SUB]]=0, "-", BS_CONTROLE[[#This Row],[SUB]])</f>
        <v>74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11" t="str">
        <f>IFERROR(_xlfn.XLOOKUP(AO133, BASE_MAPA!$E$2:$E$359, BASE_MAPA!$J$2:$J$359), "ERRO")</f>
        <v>MARCO INICIAL - ALTO ARAGUAIA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172"/>
      <c r="I134" s="172"/>
      <c r="J134" s="216"/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e">
        <f t="shared" si="17"/>
        <v>#DIV/0!</v>
      </c>
      <c r="BR134" s="18" t="e">
        <f t="shared" si="18"/>
        <v>#DIV/0!</v>
      </c>
      <c r="BS134" s="18" t="e">
        <f t="shared" si="19"/>
        <v>#DIV/0!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143</v>
      </c>
      <c r="G138" s="9" t="str">
        <f>IF(D138="","*",VLOOKUP(F138,BS_ATIVIDADE[#All],3,FALSE))</f>
        <v>MODERNIZAÇÃO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M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MODERNIZAÇÃO - SOCADORA</v>
      </c>
      <c r="AJ138" s="9" t="str">
        <f>IF(D138="","*",VLOOKUP(AI138,BS_ATIVIDADE[#Data],3,FALSE))</f>
        <v>MODERNIZAÇÃO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e">
        <f t="shared" si="17"/>
        <v>#DIV/0!</v>
      </c>
      <c r="BR138" s="18" t="e">
        <f t="shared" si="18"/>
        <v>#DIV/0!</v>
      </c>
      <c r="BS138" s="18" t="e">
        <f t="shared" si="19"/>
        <v>#DIV/0!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e">
        <f t="shared" si="17"/>
        <v>#DIV/0!</v>
      </c>
      <c r="BR140" s="18" t="e">
        <f t="shared" si="18"/>
        <v>#DIV/0!</v>
      </c>
      <c r="BS140" s="18" t="e">
        <f t="shared" si="19"/>
        <v>#DIV/0!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1348</v>
      </c>
      <c r="W1" s="384"/>
      <c r="X1" s="384"/>
      <c r="Y1" s="103"/>
    </row>
    <row r="2" spans="1:25" s="100" customFormat="1" ht="11.25" customHeight="1">
      <c r="A2" s="104" t="s">
        <v>1349</v>
      </c>
      <c r="B2" s="104" t="s">
        <v>1350</v>
      </c>
      <c r="C2" s="104" t="s">
        <v>7</v>
      </c>
      <c r="D2" s="105" t="s">
        <v>1170</v>
      </c>
      <c r="E2" s="105" t="s">
        <v>1171</v>
      </c>
      <c r="F2" s="105" t="s">
        <v>1351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1352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</v>
      </c>
      <c r="O110" s="295">
        <f>IF(FN_MC!L112="","*",FN_MC!L112)</f>
        <v>728</v>
      </c>
      <c r="P110" s="110"/>
      <c r="Q110" s="127">
        <f>IF(FN_MC!O112="","*",FN_MC!O112)</f>
        <v>0.29166666666666669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735.5</v>
      </c>
      <c r="O112" s="295">
        <f>IF(FN_MC!L114="","*",FN_MC!L114)</f>
        <v>738.5</v>
      </c>
      <c r="P112" s="110"/>
      <c r="Q112" s="127">
        <f>IF(FN_MC!O114="","*",FN_MC!O114)</f>
        <v>0.29166666666666669</v>
      </c>
      <c r="R112" s="127">
        <f>IF(FN_MC!P114="","*",FN_MC!P114)</f>
        <v>0.16666666666666666</v>
      </c>
      <c r="S112" s="109" t="str">
        <f>IF(FN_MC!Q114="","*",CONCATENATE(FN_MC!Q114," ",FN_MC!R114))</f>
        <v>28 VAGÕES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*</v>
      </c>
      <c r="U115" s="109" t="str">
        <f>IF(FN_MC!W117="","*",FN_MC!W117)</f>
        <v>*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0.25</v>
      </c>
      <c r="S119" s="109" t="str">
        <f>IF(FN_MC!Q121="","*",CONCATENATE(FN_MC!Q121," ",FN_MC!R121))</f>
        <v>20 M</v>
      </c>
      <c r="T119" s="109" t="str">
        <f>IF(FN_MC!V121="","*",FN_MC!V121)</f>
        <v>*</v>
      </c>
      <c r="U119" s="109" t="str">
        <f>IF(FN_MC!W121="","*",FN_MC!W121)</f>
        <v>*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0.41666666666666669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*</v>
      </c>
      <c r="U121" s="109" t="str">
        <f>IF(FN_MC!W123="","*",FN_MC!W123)</f>
        <v>*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FERRONORTE</v>
      </c>
      <c r="E131" s="109" t="str">
        <f>IF(FN_MC!T133="","*",FN_MC!T133)</f>
        <v>TMI-TCS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ZRW-TRP</v>
      </c>
      <c r="L131" s="333" t="str">
        <f>IF(FN_MC!N133="","*",FN_MC!N133)</f>
        <v>TMITRP</v>
      </c>
      <c r="M131" s="110">
        <f>IF(FN_MC!J133="","*",FN_MC!J133)</f>
        <v>74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MODERNIZAÇÃO - SOCADORA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1353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1354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1355</v>
      </c>
      <c r="E3" s="321" t="s">
        <v>1356</v>
      </c>
      <c r="F3" s="321" t="s">
        <v>1357</v>
      </c>
      <c r="G3" s="321" t="s">
        <v>1358</v>
      </c>
      <c r="H3" s="321" t="s">
        <v>1359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1360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1361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1362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1363</v>
      </c>
      <c r="C4" s="326" t="s">
        <v>1364</v>
      </c>
      <c r="D4" s="326" t="s">
        <v>1365</v>
      </c>
      <c r="E4" s="326" t="s">
        <v>1366</v>
      </c>
      <c r="F4" s="326" t="s">
        <v>359</v>
      </c>
      <c r="G4" s="326" t="s">
        <v>1367</v>
      </c>
      <c r="H4" s="191"/>
    </row>
    <row r="5" spans="1:8" ht="43.5">
      <c r="A5" s="191"/>
      <c r="B5" s="327" t="s">
        <v>1368</v>
      </c>
      <c r="C5" s="327">
        <v>309525</v>
      </c>
      <c r="D5" s="327" t="s">
        <v>1369</v>
      </c>
      <c r="E5" s="327" t="s">
        <v>246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1370</v>
      </c>
      <c r="C6" s="327">
        <v>256875</v>
      </c>
      <c r="D6" s="327" t="s">
        <v>1371</v>
      </c>
      <c r="E6" s="327" t="s">
        <v>246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1372</v>
      </c>
      <c r="C7" s="327">
        <v>257278</v>
      </c>
      <c r="D7" s="327" t="s">
        <v>1373</v>
      </c>
      <c r="E7" s="327" t="s">
        <v>237</v>
      </c>
      <c r="F7" s="327" t="s">
        <v>1374</v>
      </c>
      <c r="G7" s="328">
        <v>46235</v>
      </c>
      <c r="H7" s="191"/>
    </row>
    <row r="8" spans="1:8" ht="43.5">
      <c r="A8" s="191"/>
      <c r="B8" s="327" t="s">
        <v>1375</v>
      </c>
      <c r="C8" s="327">
        <v>261794</v>
      </c>
      <c r="D8" s="327" t="s">
        <v>1376</v>
      </c>
      <c r="E8" s="327" t="s">
        <v>237</v>
      </c>
      <c r="F8" s="327" t="s">
        <v>1374</v>
      </c>
      <c r="G8" s="328">
        <v>46082</v>
      </c>
      <c r="H8" s="191"/>
    </row>
    <row r="9" spans="1:8" ht="43.5">
      <c r="A9" s="191"/>
      <c r="B9" s="327" t="s">
        <v>1377</v>
      </c>
      <c r="C9" s="327">
        <v>257033</v>
      </c>
      <c r="D9" s="327" t="s">
        <v>1378</v>
      </c>
      <c r="E9" s="327" t="s">
        <v>237</v>
      </c>
      <c r="F9" s="327" t="s">
        <v>546</v>
      </c>
      <c r="G9" s="327" t="s">
        <v>1379</v>
      </c>
      <c r="H9" s="191"/>
    </row>
    <row r="10" spans="1:8" ht="43.5">
      <c r="A10" s="191"/>
      <c r="B10" s="327" t="s">
        <v>1380</v>
      </c>
      <c r="C10" s="327">
        <v>396578</v>
      </c>
      <c r="D10" s="327" t="s">
        <v>1381</v>
      </c>
      <c r="E10" s="327" t="s">
        <v>237</v>
      </c>
      <c r="F10" s="327" t="s">
        <v>546</v>
      </c>
      <c r="G10" s="327" t="s">
        <v>1379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1382</v>
      </c>
      <c r="D5" s="389"/>
      <c r="E5" s="389"/>
      <c r="F5" s="389"/>
      <c r="G5" s="389"/>
      <c r="H5" s="389"/>
      <c r="I5" s="389"/>
      <c r="J5" s="390"/>
      <c r="K5" s="391" t="s">
        <v>1383</v>
      </c>
      <c r="L5" s="392"/>
      <c r="M5" s="392"/>
      <c r="N5" s="392"/>
      <c r="O5" s="393" t="s">
        <v>1384</v>
      </c>
      <c r="P5" s="394"/>
      <c r="Q5" s="395"/>
    </row>
    <row r="6" spans="1:17" s="93" customFormat="1" ht="15.75" customHeight="1">
      <c r="A6" s="87" t="s">
        <v>1351</v>
      </c>
      <c r="B6" s="94" t="s">
        <v>1350</v>
      </c>
      <c r="C6" s="95" t="s">
        <v>1170</v>
      </c>
      <c r="D6" s="96" t="s">
        <v>1171</v>
      </c>
      <c r="E6" s="95" t="s">
        <v>1385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1386</v>
      </c>
      <c r="M6" s="138" t="s">
        <v>30</v>
      </c>
      <c r="N6" s="139" t="s">
        <v>1165</v>
      </c>
      <c r="O6" s="245" t="s">
        <v>1208</v>
      </c>
      <c r="P6" s="156"/>
      <c r="Q6" s="192" t="s">
        <v>1387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</v>
      </c>
      <c r="I113" s="131">
        <f>IF(FN_MC!O112="","*",FN_MC!O112)</f>
        <v>0.29166666666666669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735.5</v>
      </c>
      <c r="I115" s="131">
        <f>IF(FN_MC!O114="","*",FN_MC!O114)</f>
        <v>0.29166666666666669</v>
      </c>
      <c r="J115" s="131">
        <f>IF(FN_MC!P114="","*",FN_MC!P114)</f>
        <v>0.16666666666666666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735.5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0.25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0.41666666666666669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*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*</v>
      </c>
      <c r="G133" s="99" t="str">
        <f>IF(FN_MC!M132="","*",FN_MC!M132)</f>
        <v>TID-TVI</v>
      </c>
      <c r="H133" s="153">
        <f>IF(FN_MC!K132="","*",FN_MC!K132)</f>
        <v>195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FERRONORTE</v>
      </c>
      <c r="D134" s="99" t="str">
        <f>IF(FN_MC!T133="","*",FN_MC!T133)</f>
        <v>TMI-TCS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ZRW-TRP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ZRW-TRP</v>
      </c>
      <c r="M134" s="140" t="str">
        <f>IF(FN_MC!AP133="","*",FN_MC!AP133)</f>
        <v>-</v>
      </c>
      <c r="N134" s="140" t="str">
        <f>IF(FN_MC!AM133="","*",FN_MC!AM133)</f>
        <v>ZRW-TRP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ADENILSON (TP-512)</v>
      </c>
      <c r="F135" s="99" t="str">
        <f>IF(FN_MC!H134="","*",FN_MC!H134)</f>
        <v>*</v>
      </c>
      <c r="G135" s="99" t="str">
        <f>IF(FN_MC!M134="","*",FN_MC!M134)</f>
        <v>-</v>
      </c>
      <c r="H135" s="153">
        <f>IF(FN_MC!K134="","*",FN_MC!K134)</f>
        <v>195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>
        <f>IF(FN_MC!AP134="","*",FN_MC!AP134)</f>
        <v>195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V42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E40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1388</v>
      </c>
      <c r="C2" s="95" t="s">
        <v>1155</v>
      </c>
      <c r="D2" s="95" t="s">
        <v>1157</v>
      </c>
      <c r="E2" s="95" t="s">
        <v>1389</v>
      </c>
      <c r="F2" s="95" t="s">
        <v>1390</v>
      </c>
      <c r="G2" s="95" t="s">
        <v>1391</v>
      </c>
      <c r="H2" s="95" t="s">
        <v>1392</v>
      </c>
      <c r="I2" s="95" t="s">
        <v>1393</v>
      </c>
      <c r="J2" s="95" t="s">
        <v>1394</v>
      </c>
      <c r="K2" s="130" t="s">
        <v>1395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*</v>
      </c>
      <c r="F130" s="136" t="str">
        <f>IF(FN_MC!M132="","*",FN_MC!M132)</f>
        <v>TID-TVI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ZRW-TRP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