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83" documentId="8_{B6337239-1A00-434D-AAD0-422EA1FEB5AE}" xr6:coauthVersionLast="47" xr6:coauthVersionMax="47" xr10:uidLastSave="{255974AD-DFE1-42B7-809E-42D63CF36E8B}"/>
  <bookViews>
    <workbookView xWindow="-120" yWindow="-120" windowWidth="20730" windowHeight="11040" firstSheet="3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7" hidden="1">'CONTROLE D+1'!$A$2:$Y$3000</definedName>
    <definedName name="_xlnm._FilterDatabase" localSheetId="6" hidden="1">'CONTROLE D'!$A$6:$R$1000</definedName>
    <definedName name="_xlnm._FilterDatabase" localSheetId="8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AJ75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<sst xmlns="http://schemas.openxmlformats.org/spreadsheetml/2006/main" count="4736" uniqueCount="1326">
  <si>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</si>
  <si>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</si>
  <si>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</si>
  <si>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</si>
  <si>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</si>
  <si>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</si>
  <si>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</si>
  <si>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</si>
  <si>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</si>
  <si>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</si>
  <si>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</si>
  <si>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</si>
  <si>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</si>
  <si>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</si>
  <si>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</si>
  <si>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</si>
  <si>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</si>
  <si>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</si>
  <si>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</si>
  <si>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</si>
  <si>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</si>
  <si>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</si>
  <si>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</si>
  <si>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</si>
  <si>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</si>
  <si>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</si>
  <si>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</si>
  <si>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</si>
  <si>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</si>
  <si>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</si>
  <si>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</si>
  <si>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</si>
  <si>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</si>
  <si>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</si>
  <si>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</si>
  <si>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</si>
  <si>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</si>
  <si>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</si>
  <si>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</si>
  <si>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</si>
  <si>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</si>
  <si>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</si>
  <si>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</si>
  <si>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</si>
  <si>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</si>
  <si>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</si>
  <si>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</si>
  <si>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</si>
  <si>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</si>
  <si>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</si>
  <si>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</si>
  <si>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</si>
  <si>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</si>
  <si>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</si>
  <si>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</si>
  <si>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</si>
  <si>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</si>
  <si>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</si>
  <si>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</si>
  <si>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</si>
  <si>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</si>
  <si>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</si>
  <si>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</si>
  <si>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</si>
  <si>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</si>
  <si>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</si>
  <si>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</si>
  <si>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</si>
  <si>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</si>
  <si>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</si>
  <si>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</si>
  <si>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</si>
  <si>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</si>
  <si>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</si>
  <si>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</si>
  <si>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</si>
  <si>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</si>
  <si>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</si>
  <si>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</si>
  <si>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</si>
  <si>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</si>
  <si>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</si>
  <si>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</si>
  <si>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</si>
  <si>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</si>
  <si>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</si>
  <si>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</si>
  <si>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</si>
  <si>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</si>
  <si>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</si>
  <si>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</si>
  <si>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</si>
  <si>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</si>
  <si>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</si>
  <si>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</si>
  <si>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</si>
  <si>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</si>
  <si>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</si>
  <si>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</si>
  <si>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</si>
  <si>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</si>
  <si>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</si>
  <si>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</si>
  <si>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</si>
  <si>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</si>
  <si>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</si>
  <si>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</si>
  <si>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</si>
  <si>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</si>
  <si>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</si>
  <si>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</si>
  <si>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</si>
  <si>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</si>
  <si>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</si>
  <si>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</si>
  <si>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</si>
  <si>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</si>
  <si>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</si>
  <si>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</si>
  <si>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</si>
  <si>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</si>
  <si>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</si>
  <si>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</si>
  <si>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</si>
  <si>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</si>
  <si>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</si>
  <si>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</si>
  <si>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</si>
  <si>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</si>
  <si>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</si>
  <si>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</si>
  <si>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</si>
  <si>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</si>
  <si>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</si>
  <si>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</si>
  <si>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</si>
  <si>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</si>
  <si>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</si>
  <si>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</si>
  <si>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</si>
  <si>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</si>
  <si>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</si>
  <si>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</si>
  <si>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</si>
  <si>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</si>
  <si>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</si>
  <si>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</si>
  <si>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</si>
  <si>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</si>
  <si>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</si>
  <si>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</si>
  <si>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</si>
  <si>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</si>
  <si>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</si>
  <si>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</si>
  <si>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</si>
  <si>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</si>
  <si>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</si>
  <si>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</si>
  <si>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</si>
  <si>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</si>
  <si>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</si>
  <si>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</si>
  <si>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</si>
  <si>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</si>
  <si>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</si>
  <si>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</si>
  <si>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</si>
  <si>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</si>
  <si>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</si>
  <si>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</si>
  <si>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</si>
  <si>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</si>
  <si>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</si>
  <si>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</si>
  <si>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</si>
  <si>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</si>
  <si>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</si>
  <si>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</si>
  <si>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</si>
  <si>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</si>
  <si>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</si>
  <si>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</si>
  <si>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</si>
  <si>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</si>
  <si>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</si>
  <si>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</si>
  <si>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</si>
  <si>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</si>
  <si>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</si>
  <si>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</si>
  <si>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</si>
  <si>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</si>
  <si>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</si>
  <si>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</si>
  <si>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</si>
  <si>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</si>
  <si>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</si>
  <si>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</si>
  <si>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</si>
  <si>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</si>
  <si>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</si>
  <si>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</si>
  <si>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</si>
  <si>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</si>
  <si>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</si>
  <si>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</si>
  <si>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</si>
  <si>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</si>
  <si>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</si>
  <si>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</si>
  <si>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</si>
  <si>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</si>
  <si>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</si>
  <si>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</si>
  <si>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</si>
  <si>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</si>
  <si>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</si>
  <si>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</si>
  <si>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</si>
  <si>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</si>
  <si>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</si>
  <si>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</si>
  <si>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</si>
  <si>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</si>
  <si>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</si>
  <si>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</si>
  <si>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</si>
  <si>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</si>
  <si>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</si>
  <si>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</si>
  <si>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</si>
  <si>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</si>
  <si>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</si>
  <si>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</si>
  <si>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</si>
  <si>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</si>
  <si>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</si>
  <si>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</si>
  <si>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</si>
  <si>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</si>
  <si>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</si>
  <si>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</si>
  <si>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</si>
  <si>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</si>
  <si>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</si>
  <si>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</si>
  <si>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</si>
  <si>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</si>
  <si>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</si>
  <si>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</si>
  <si>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</si>
  <si>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</si>
  <si>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</si>
  <si>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</si>
  <si>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</si>
  <si>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</si>
  <si>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</si>
  <si>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</si>
  <si>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</si>
  <si>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</si>
  <si>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</si>
  <si>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</si>
  <si>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</si>
  <si>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</si>
  <si>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</si>
  <si>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</si>
  <si>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</si>
  <si>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</si>
  <si>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</si>
  <si>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</si>
  <si>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</si>
  <si>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</si>
  <si>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</si>
  <si>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</si>
  <si>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</si>
  <si>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</si>
  <si>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</si>
  <si>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</si>
  <si>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</si>
  <si>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</si>
  <si>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</si>
  <si>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</si>
  <si>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</si>
  <si>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</si>
  <si>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</si>
  <si>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</si>
  <si>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</si>
  <si>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</si>
  <si>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</si>
  <si>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</si>
  <si>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</si>
  <si>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</si>
  <si>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</si>
  <si>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</si>
  <si>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</si>
  <si>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</si>
  <si>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</si>
  <si>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</si>
  <si>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</si>
  <si>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</si>
  <si>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</si>
  <si>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</si>
  <si>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</si>
  <si>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</si>
  <si>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</si>
  <si>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</si>
  <si>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</si>
  <si>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</si>
  <si>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</si>
  <si>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</si>
  <si>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</si>
  <si>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</si>
  <si>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</si>
  <si>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</si>
  <si>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</si>
  <si>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</si>
  <si>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</si>
  <si>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</si>
  <si>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</si>
  <si>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</si>
  <si>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</si>
  <si>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</si>
  <si>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</si>
  <si>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</si>
  <si>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</si>
  <si>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</si>
  <si>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</si>
  <si>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</si>
  <si>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</si>
  <si>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</si>
  <si>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</si>
  <si>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</si>
  <si>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</si>
  <si>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</si>
  <si>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</si>
  <si>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</si>
  <si>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</si>
  <si>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</si>
  <si>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</si>
  <si>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</si>
  <si>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</si>
  <si>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</si>
  <si>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</si>
  <si>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</si>
  <si>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</si>
  <si>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</si>
  <si>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</si>
  <si>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</si>
  <si>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</si>
  <si>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</si>
  <si>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</si>
  <si>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</si>
  <si>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</si>
  <si>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</si>
  <si>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</si>
  <si>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</si>
  <si>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</si>
  <si>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</si>
  <si>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</si>
  <si>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</si>
  <si>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</si>
  <si>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</si>
  <si>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</si>
  <si>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</si>
  <si>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</si>
  <si>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</si>
  <si>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</si>
  <si>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</si>
  <si>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</si>
  <si>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</si>
  <si>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</si>
  <si>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</si>
  <si>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</si>
  <si>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</si>
  <si>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</si>
  <si>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</si>
  <si>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</si>
  <si>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</si>
  <si>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</si>
  <si>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</si>
  <si>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</si>
  <si>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</si>
  <si>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</si>
  <si>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</si>
  <si>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</si>
  <si>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</si>
  <si>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</si>
  <si>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</si>
  <si>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</si>
  <si>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</si>
  <si>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</si>
  <si>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</si>
  <si>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</si>
  <si>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</si>
  <si>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</si>
  <si>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</si>
  <si>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</si>
  <si>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</si>
  <si>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</si>
  <si>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</si>
  <si>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</si>
  <si>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</si>
  <si>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</si>
  <si>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</si>
  <si>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</si>
  <si>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</si>
  <si>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</si>
  <si>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</si>
  <si>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</si>
  <si>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</si>
  <si>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</si>
  <si>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</si>
  <si>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</si>
  <si>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</si>
  <si>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</si>
  <si>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</si>
  <si>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</si>
  <si>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</si>
  <si>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</si>
  <si>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</si>
  <si>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</si>
  <si>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</si>
  <si>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</si>
  <si>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</si>
  <si>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</si>
  <si>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</si>
  <si>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</si>
  <si>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</si>
  <si>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</si>
  <si>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</si>
  <si>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</si>
  <si>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</si>
  <si>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</si>
  <si>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</si>
  <si>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</si>
  <si>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</si>
  <si>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</si>
  <si>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</si>
  <si>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</si>
  <si>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</si>
  <si>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</si>
  <si>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</si>
  <si>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</si>
  <si>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</si>
  <si>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</si>
  <si>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</si>
  <si>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</si>
  <si>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</si>
  <si>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</si>
  <si>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</si>
  <si>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</si>
  <si>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</si>
  <si>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</si>
  <si>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</si>
  <si>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</si>
  <si>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</si>
  <si>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</si>
  <si>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</si>
  <si>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</si>
  <si>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</si>
  <si>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</si>
  <si>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</si>
  <si>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</si>
  <si>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</si>
  <si>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</si>
  <si>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</si>
  <si>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</si>
  <si>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</si>
  <si>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</si>
  <si>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</si>
  <si>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</si>
  <si>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</si>
  <si>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</si>
  <si>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</si>
  <si>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</si>
  <si>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</si>
  <si>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</si>
  <si>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</si>
  <si>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</si>
  <si>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</si>
  <si>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</si>
  <si>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</si>
  <si>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</si>
  <si>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</si>
  <si>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</si>
  <si>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</si>
  <si>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</si>
  <si>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</si>
  <si>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</si>
  <si>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</si>
  <si>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</si>
  <si>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</si>
  <si>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</si>
  <si>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</si>
  <si>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</si>
  <si>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</si>
  <si>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</si>
  <si>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</si>
  <si>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</si>
  <si>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</si>
  <si>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</si>
  <si>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</si>
  <si>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</si>
  <si>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</si>
  <si>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</si>
  <si>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</si>
  <si>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</si>
  <si>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</si>
  <si>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</si>
  <si>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</si>
  <si>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</si>
  <si>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</si>
  <si>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</si>
  <si>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</si>
  <si>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</si>
  <si>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</si>
  <si>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</si>
  <si>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</si>
  <si>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</si>
  <si>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</si>
  <si>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</si>
  <si>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</si>
  <si>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</si>
  <si>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</si>
  <si>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</si>
  <si>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</si>
  <si>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</si>
  <si>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</si>
  <si>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</si>
  <si>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</si>
  <si>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</si>
  <si>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</si>
  <si>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</si>
  <si>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</si>
  <si>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</si>
  <si>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</si>
  <si>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</si>
  <si>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</si>
  <si>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</si>
  <si>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</si>
  <si>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</si>
  <si>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</si>
  <si>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</si>
  <si>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</si>
  <si>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</si>
  <si>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</si>
  <si>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</si>
  <si>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</si>
  <si>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</si>
  <si>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</si>
  <si>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</si>
  <si>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</si>
  <si>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</si>
  <si>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</si>
  <si>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</si>
  <si>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</si>
  <si>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</si>
  <si>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</si>
  <si>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</si>
  <si>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</si>
  <si>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</si>
  <si>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</si>
  <si>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</si>
  <si>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</si>
  <si>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</si>
  <si>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</si>
  <si>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</si>
  <si>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</si>
  <si>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</si>
  <si>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</si>
  <si>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</si>
  <si>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</si>
  <si>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</si>
  <si>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</si>
  <si>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</si>
  <si>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</si>
  <si>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</si>
  <si>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</si>
  <si>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</si>
  <si>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</si>
  <si>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</si>
  <si>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</si>
  <si>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</si>
  <si>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</si>
  <si>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</si>
  <si>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</si>
  <si>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</si>
  <si>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</si>
  <si>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</si>
  <si>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</si>
  <si>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</si>
  <si>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</si>
  <si>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</si>
  <si>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</si>
  <si>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</si>
  <si>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</si>
  <si>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</si>
  <si>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</si>
  <si>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</si>
  <si>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</si>
  <si>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</si>
  <si>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</si>
  <si>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</si>
  <si>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</si>
  <si>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</si>
  <si>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</si>
  <si>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</si>
  <si>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</si>
  <si>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</si>
  <si>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</si>
  <si>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</si>
  <si>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</si>
  <si>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</si>
  <si>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</si>
  <si>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</si>
  <si>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</si>
  <si>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</si>
  <si>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</si>
  <si>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</si>
  <si>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</si>
  <si>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</si>
  <si>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</si>
  <si>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</si>
  <si>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</si>
  <si>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</si>
  <si>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</si>
  <si>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</si>
  <si>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</si>
  <si>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</si>
  <si>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</si>
  <si>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</si>
  <si>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</si>
  <si>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</si>
  <si>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</si>
  <si>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</si>
  <si>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</si>
  <si>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</si>
  <si>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</si>
  <si>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</si>
  <si>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</si>
  <si>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</si>
  <si>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</si>
  <si>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</si>
  <si>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</si>
  <si>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</si>
  <si>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</si>
  <si>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</si>
  <si>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</si>
  <si>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</si>
  <si>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</si>
  <si>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</si>
  <si>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</si>
  <si>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</si>
  <si>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</si>
  <si>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</si>
  <si>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</si>
  <si>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</si>
  <si>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</si>
  <si>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</si>
  <si>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</si>
  <si>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</si>
  <si>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</si>
  <si>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</si>
  <si>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</si>
  <si>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</si>
  <si>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</si>
  <si>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</si>
  <si>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</si>
  <si>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</si>
  <si>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</si>
  <si>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</si>
  <si>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</si>
  <si>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</si>
  <si>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</si>
  <si>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</si>
  <si>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</si>
  <si>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</si>
  <si>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</si>
  <si>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</si>
  <si>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</si>
  <si>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</si>
  <si>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</si>
  <si>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</si>
  <si>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</si>
  <si>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</si>
  <si>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</si>
  <si>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</si>
  <si>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</si>
  <si>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</si>
  <si>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</si>
  <si>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</si>
  <si>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</si>
  <si>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</si>
  <si>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</si>
  <si>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</si>
  <si>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</si>
  <si>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</si>
  <si>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</si>
  <si>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</si>
  <si>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</si>
  <si>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</si>
  <si>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</si>
  <si>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</si>
  <si>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</si>
  <si>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</si>
  <si>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</si>
  <si>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</si>
  <si>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</si>
  <si>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</si>
  <si>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</si>
  <si>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</si>
  <si>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</si>
  <si>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</si>
  <si>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</si>
  <si>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</si>
  <si>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</si>
  <si>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</si>
  <si>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</si>
  <si>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</si>
  <si>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</si>
  <si>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</si>
  <si>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</si>
  <si>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</si>
  <si>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</si>
  <si>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</si>
  <si>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</si>
  <si>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</si>
  <si>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</si>
  <si>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</si>
  <si>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</si>
  <si>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</si>
  <si>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</si>
  <si>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</si>
  <si>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</si>
  <si>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</si>
  <si>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</si>
  <si>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</si>
  <si>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</si>
  <si>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</si>
  <si>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</si>
  <si>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</si>
  <si>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</si>
  <si>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</si>
  <si>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</si>
  <si>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</si>
  <si>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</si>
  <si>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</si>
  <si>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</si>
  <si>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</si>
  <si>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</si>
  <si>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</si>
  <si>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</si>
  <si>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</si>
  <si>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</si>
  <si>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</si>
  <si>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</si>
  <si>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</si>
  <si>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</si>
  <si>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</si>
  <si>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</si>
  <si>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</si>
  <si>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</si>
  <si>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</si>
  <si>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</si>
  <si>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</si>
  <si>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</si>
  <si>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</si>
  <si>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</si>
  <si>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</si>
  <si>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</si>
  <si>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</si>
  <si>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</si>
  <si>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</si>
  <si>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</si>
  <si>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</si>
  <si>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</si>
  <si>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</si>
  <si>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</si>
  <si>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</si>
  <si>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</si>
  <si>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</si>
  <si>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</si>
  <si>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</si>
  <si>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</si>
  <si>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</si>
  <si>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</si>
  <si>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</si>
  <si>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</si>
  <si>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</si>
  <si>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</si>
  <si>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</si>
  <si>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</si>
  <si>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</si>
  <si>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</si>
  <si>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</si>
  <si>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</si>
  <si>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</si>
  <si>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</si>
  <si>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</si>
  <si>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</si>
  <si>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</si>
  <si>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</si>
  <si>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</si>
  <si>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</si>
  <si>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</si>
  <si>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</si>
  <si>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</si>
  <si>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</si>
  <si>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</si>
  <si>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</si>
  <si>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</si>
  <si>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</si>
  <si>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</si>
  <si>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</si>
  <si>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</si>
  <si>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</si>
  <si>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</si>
  <si>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</si>
  <si>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</si>
  <si>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</si>
  <si>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</si>
  <si>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</si>
  <si>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</si>
  <si>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</si>
  <si>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</si>
  <si>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</si>
  <si>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</si>
  <si>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</si>
  <si>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</si>
  <si>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</si>
  <si>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</si>
  <si>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</si>
  <si>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</si>
  <si>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</si>
  <si>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</si>
  <si>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</si>
  <si>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</si>
  <si>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</si>
  <si>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</si>
  <si>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</si>
  <si>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</si>
  <si>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</si>
  <si>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</si>
  <si>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</si>
  <si>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</si>
  <si>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</si>
  <si>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</si>
  <si>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</si>
  <si>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</si>
  <si>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</si>
  <si>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</si>
  <si>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</si>
  <si>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</si>
  <si>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</si>
  <si>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</si>
  <si>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</si>
  <si>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</si>
  <si>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</si>
  <si>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</si>
  <si>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</si>
  <si>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</si>
  <si>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</si>
  <si>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</si>
  <si>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</si>
  <si>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</si>
  <si>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</si>
  <si>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</si>
  <si>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</si>
  <si>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</si>
  <si>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</si>
  <si>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</si>
  <si>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</si>
  <si>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</si>
  <si>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</si>
  <si>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</si>
  <si>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</si>
  <si>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</si>
  <si>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</si>
  <si>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</si>
  <si>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</si>
  <si>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</si>
  <si>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</si>
  <si>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</si>
  <si>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</si>
  <si>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</si>
  <si>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</si>
  <si>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</si>
  <si>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</si>
  <si>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</si>
  <si>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</si>
  <si>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</si>
  <si>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</si>
  <si>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</si>
  <si>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</si>
  <si>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</si>
  <si>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</si>
  <si>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</si>
  <si>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</si>
  <si>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</si>
  <si>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</si>
  <si>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</si>
  <si>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</si>
  <si>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</si>
  <si>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</si>
  <si>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</si>
  <si>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</si>
  <si>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</si>
  <si>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</si>
  <si>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</si>
  <si>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</si>
  <si>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</si>
  <si>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</si>
  <si>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</si>
  <si>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</si>
  <si>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</si>
  <si>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</si>
  <si>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</si>
  <si>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</si>
  <si>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</si>
  <si>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</si>
  <si>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</si>
  <si>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</si>
  <si>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</si>
  <si>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</si>
  <si>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</si>
  <si>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</si>
  <si>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</si>
  <si>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</si>
  <si>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</si>
  <si>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</si>
  <si>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</si>
  <si>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</si>
  <si>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</si>
  <si>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</si>
  <si>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</si>
  <si>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</si>
  <si>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</si>
  <si>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</si>
  <si>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</si>
  <si>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</si>
  <si>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</si>
  <si>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</si>
  <si>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</si>
  <si>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</si>
  <si>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</si>
  <si>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</si>
  <si>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</si>
  <si>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</si>
  <si>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</si>
  <si>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</si>
  <si>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</si>
  <si>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</si>
  <si>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</si>
  <si>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</si>
  <si>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</si>
  <si>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</si>
  <si>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</si>
  <si>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</si>
  <si>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</si>
  <si>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</si>
  <si>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</si>
  <si>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</si>
  <si>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</si>
  <si>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</si>
  <si>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</si>
  <si>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</si>
  <si>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</si>
  <si>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</si>
  <si>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</si>
  <si>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</si>
  <si>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</si>
  <si>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</si>
  <si>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</si>
  <si>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</si>
  <si>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</si>
  <si>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</si>
  <si>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</si>
  <si>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</si>
  <si>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</si>
  <si>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</si>
  <si>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</si>
  <si>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</si>
  <si>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</si>
  <si>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</si>
  <si>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</si>
  <si>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</si>
  <si>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</si>
  <si>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</si>
  <si>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</si>
  <si>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</si>
  <si>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</si>
  <si>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</si>
  <si>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</si>
  <si>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</si>
  <si>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</si>
  <si>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</si>
  <si>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</si>
  <si>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</si>
  <si>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</si>
  <si>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</si>
  <si>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</si>
  <si>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</si>
  <si>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</si>
  <si>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</si>
  <si>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</si>
  <si>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</si>
  <si>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</si>
  <si>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</si>
  <si>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</si>
  <si>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</si>
  <si>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</si>
  <si>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</si>
  <si>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</si>
  <si>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</si>
  <si>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</si>
  <si>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</si>
  <si>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</si>
  <si>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</si>
  <si>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</si>
  <si>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</si>
  <si>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</si>
  <si>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</si>
  <si>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</si>
  <si>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</si>
  <si>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</si>
  <si>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</si>
  <si>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</si>
  <si>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</si>
  <si>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</si>
  <si>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</si>
  <si>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</si>
  <si>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</si>
  <si>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</si>
  <si>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</si>
  <si>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</si>
  <si>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</si>
  <si>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</si>
  <si>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</si>
  <si>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</si>
  <si>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</si>
  <si>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</si>
  <si>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</si>
  <si>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</si>
  <si>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</si>
  <si>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</si>
  <si>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</si>
  <si>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</si>
  <si>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</si>
  <si>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</si>
  <si>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</si>
  <si>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</si>
  <si>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</si>
  <si>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</si>
  <si>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</si>
  <si>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</si>
  <si>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</si>
  <si>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</si>
  <si>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</si>
  <si>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</si>
  <si>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</si>
  <si>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</si>
  <si>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</si>
  <si>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</si>
  <si>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</si>
  <si>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</si>
  <si>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</si>
  <si>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</si>
  <si>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</si>
  <si>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</si>
  <si>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</si>
  <si>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</si>
  <si>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</si>
  <si>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</si>
  <si>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</si>
  <si>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</si>
  <si>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</si>
  <si>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</si>
  <si>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</si>
  <si>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</si>
  <si>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</si>
  <si>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</si>
  <si>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</si>
  <si>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</si>
  <si>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</si>
  <si>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</si>
  <si>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</si>
  <si>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</si>
  <si>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</si>
  <si>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</si>
  <si>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</si>
  <si>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</si>
  <si>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</si>
  <si>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</si>
  <si>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</si>
  <si>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</si>
  <si>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</si>
  <si>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</si>
  <si>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</si>
  <si>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</si>
  <si>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</si>
  <si>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</si>
  <si>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</si>
  <si>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</si>
  <si>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</si>
  <si>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</si>
  <si>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</si>
  <si>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</si>
  <si>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</si>
  <si>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</si>
  <si>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</si>
  <si>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</si>
  <si>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</si>
  <si>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</si>
  <si>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</si>
  <si>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</si>
  <si>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</si>
  <si>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</si>
  <si>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</si>
  <si>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</si>
  <si>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</si>
  <si>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</si>
  <si>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</si>
  <si>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</si>
  <si>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</si>
  <si>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</si>
  <si>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</si>
  <si>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</si>
  <si>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</si>
  <si>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</si>
  <si>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</si>
  <si>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</si>
  <si>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</si>
  <si>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</si>
  <si>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</si>
  <si>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</si>
  <si>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</si>
  <si>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</si>
  <si>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</si>
  <si>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</si>
  <si>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</si>
  <si>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</si>
  <si>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</si>
  <si>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</si>
  <si>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</si>
  <si>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</si>
  <si>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</si>
  <si>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</si>
  <si>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</si>
  <si>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</si>
  <si>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</si>
  <si>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</si>
  <si>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</si>
  <si>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</si>
  <si>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</si>
  <si>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</si>
  <si>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</si>
  <si>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</si>
  <si>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</si>
  <si>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</si>
  <si>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</si>
  <si>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</si>
  <si>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</si>
  <si>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</si>
  <si>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</si>
  <si>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</si>
  <si>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</si>
  <si>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</si>
  <si>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</si>
  <si>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</si>
  <si>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</si>
  <si>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</si>
  <si>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</si>
  <si>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</si>
  <si>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</si>
  <si>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</si>
  <si>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</si>
  <si>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</si>
  <si>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</si>
  <si>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</si>
  <si>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</si>
  <si>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</si>
  <si>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</si>
  <si>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</si>
  <si>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</si>
  <si>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</si>
  <si>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</si>
  <si>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</si>
  <si>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</si>
  <si>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</si>
  <si>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</si>
  <si>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</si>
  <si>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</si>
  <si>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</si>
  <si>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</si>
  <si>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</si>
  <si>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</si>
  <si>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</si>
  <si>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</si>
  <si>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</si>
  <si>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</si>
  <si>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</si>
  <si>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</si>
  <si>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</si>
  <si>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</si>
  <si>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</si>
  <si>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</si>
  <si>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</si>
  <si>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</si>
  <si>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</si>
  <si>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</si>
  <si>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</si>
  <si>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</si>
  <si>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</si>
  <si>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</si>
  <si>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</si>
  <si>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</si>
  <si>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</si>
  <si>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</si>
  <si>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</si>
  <si>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</si>
  <si>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</si>
  <si>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</si>
  <si>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</si>
  <si>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</si>
  <si>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</si>
  <si>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</si>
  <si>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</si>
  <si>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</si>
  <si>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</si>
  <si>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</si>
  <si>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</si>
  <si>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</si>
  <si>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</si>
  <si>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</si>
  <si>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</si>
  <si>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</si>
  <si>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</si>
  <si>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</si>
  <si>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</si>
  <si>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</si>
  <si>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</si>
  <si>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</si>
  <si>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</si>
  <si>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</si>
  <si>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</si>
  <si>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</si>
  <si>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</si>
  <si>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</si>
  <si>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</si>
  <si>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</si>
  <si>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</si>
  <si>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</si>
  <si>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</si>
  <si>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</si>
  <si>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</si>
  <si>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</si>
  <si>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</si>
  <si>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</si>
  <si>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</si>
  <si>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</si>
  <si>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>Equipe da escala se apresenta as 9:30h para carregamento</t>
  </si>
  <si>
    <t>TAG</t>
  </si>
  <si>
    <t>TAG2</t>
  </si>
  <si>
    <t xml:space="preserve">Trabalha em TAG2 </t>
  </si>
  <si>
    <t>Previsão de MC1 as 10:20h</t>
  </si>
  <si>
    <t>Efraim</t>
  </si>
  <si>
    <t>Carregamento em TCS</t>
  </si>
  <si>
    <t>Herbert</t>
  </si>
  <si>
    <t>Realizar duas soldas e trilho 12 metros</t>
  </si>
  <si>
    <t>Previsão de equipe pronta as 9h</t>
  </si>
  <si>
    <t>TMI</t>
  </si>
  <si>
    <t>TMITCS</t>
  </si>
  <si>
    <t>Ronda 7 dias</t>
  </si>
  <si>
    <t>MC1 as 08:14h</t>
  </si>
  <si>
    <t>MC1 as 05:54h/ licença as 05:57h/ em intervalo as 07:47h</t>
  </si>
  <si>
    <t>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</si>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</sst>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G70" activePane="bottomRight" state="frozen"/>
      <selection pane="bottomRight" activeCell="D73" sqref="D7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161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/>
      <c r="BI61" s="16"/>
      <c r="BJ61" s="16" t="s">
        <v>1265</v>
      </c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1266</v>
      </c>
      <c r="W62" s="173" t="s">
        <v>1267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1268</v>
      </c>
      <c r="W63" s="173" t="s">
        <v>1269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/>
      <c r="BI63" s="16"/>
      <c r="BJ63" s="16" t="s">
        <v>1270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1271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1272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1268</v>
      </c>
      <c r="W64" s="173" t="s">
        <v>1273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/>
      <c r="BI64" s="16"/>
      <c r="BJ64" s="16" t="s">
        <v>1274</v>
      </c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/>
      <c r="BI65" s="16"/>
      <c r="BJ65" s="16" t="s">
        <v>1275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11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6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11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11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>V4246028</v>
      </c>
      <c r="B75" s="171">
        <v>46028</v>
      </c>
      <c r="C75" s="8">
        <f>IF(BS_CONTROLE[[#This Row],[DATA]]="","",WEEKNUM(BS_CONTROLE[[#This Row],[DATA]]))</f>
        <v>2</v>
      </c>
      <c r="D75" s="51" t="s">
        <v>180</v>
      </c>
      <c r="E75" s="320">
        <v>70</v>
      </c>
      <c r="F75" s="172" t="s">
        <v>143</v>
      </c>
      <c r="G75" s="9" t="str">
        <f>IF(D75="","*",VLOOKUP(F75,BS_ATIVIDADE[#All],3,FALSE))</f>
        <v>MODERNIZAÇÃO</v>
      </c>
      <c r="H75" s="173" t="s">
        <v>740</v>
      </c>
      <c r="I75" s="173" t="s">
        <v>740</v>
      </c>
      <c r="J75" s="217">
        <v>72</v>
      </c>
      <c r="K75" s="217">
        <v>286.39999999999998</v>
      </c>
      <c r="L75" s="83">
        <v>287.39999999999998</v>
      </c>
      <c r="M75" s="204" t="s">
        <v>734</v>
      </c>
      <c r="N75" s="204" t="s">
        <v>735</v>
      </c>
      <c r="O75" s="173">
        <v>0.29166666666666669</v>
      </c>
      <c r="P75" s="173">
        <v>8.3333333333333329E-2</v>
      </c>
      <c r="Q75" s="83">
        <v>400</v>
      </c>
      <c r="R75" s="10" t="str">
        <f>IFERROR(_xlfn.XLOOKUP(F75, BS_ATIVIDADE[ATIVIDADE],BS_ATIVIDADE[UNIDADE] ), "*")</f>
        <v>M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5" s="80" t="str">
        <f>IFERROR(_xlfn.XLOOKUP(J75, BASE_MAPA!$E$2:$E$359, BASE_MAPA!$J$2:$J$359), "ERRO")</f>
        <v>ARARAQUARA - COLOMBIA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MODERNIZAÇÃO - SOCADORA</v>
      </c>
      <c r="AJ75" s="9" t="str">
        <f>IF(D75="","*",VLOOKUP(AI75,BS_ATIVIDADE[#Data],3,FALSE))</f>
        <v>MODERNIZAÇÃO</v>
      </c>
      <c r="AK75" s="284" t="str">
        <f>IF(BS_CONTROLE[[#This Row],[Local - Partida]]=0, "-", BS_CONTROLE[[#This Row],[Local - Partida]])</f>
        <v>ZGT1</v>
      </c>
      <c r="AL75" s="284" t="str">
        <f>IF(BS_CONTROLE[[#This Row],[Local - Encerramento]]=0, "-", BS_CONTROLE[[#This Row],[Local - Encerramento]])</f>
        <v>ZGT1</v>
      </c>
      <c r="AM75" s="284" t="str">
        <f>IF(BS_CONTROLE[[#This Row],[Entre - Estações]]=0, "-", BS_CONTROLE[[#This Row],[Entre - Estações]])</f>
        <v>ZRI</v>
      </c>
      <c r="AN75" s="284" t="str">
        <f>IF(BS_CONTROLE[[#This Row],[SB]]=0, "-", BS_CONTROLE[[#This Row],[SB]])</f>
        <v>ZRI1</v>
      </c>
      <c r="AO75" s="285">
        <f>IF(BS_CONTROLE[[#This Row],[SUB]]=0, "-", BS_CONTROLE[[#This Row],[SUB]])</f>
        <v>72</v>
      </c>
      <c r="AP75" s="286">
        <f>IF(BS_CONTROLE[[#This Row],[KM - Inicio]]=0, "-", BS_CONTROLE[[#This Row],[KM - Inicio]])</f>
        <v>286.39999999999998</v>
      </c>
      <c r="AQ75" s="286">
        <f>IF(BS_CONTROLE[[#This Row],[KM - Fim]]=0, "-", BS_CONTROLE[[#This Row],[KM - Fim]])</f>
        <v>287.39999999999998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5" s="11" t="str">
        <f>IFERROR(_xlfn.XLOOKUP(AO75, BASE_MAPA!$E$2:$E$359, BASE_MAPA!$J$2:$J$359), "ERRO")</f>
        <v>ARARAQUARA - COLOMBIA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>E4046028</v>
      </c>
      <c r="B77" s="171">
        <v>46028</v>
      </c>
      <c r="C77" s="8">
        <f>IF(BS_CONTROLE[[#This Row],[DATA]]="","",WEEKNUM(BS_CONTROLE[[#This Row],[DATA]]))</f>
        <v>2</v>
      </c>
      <c r="D77" s="51" t="s">
        <v>154</v>
      </c>
      <c r="E77" s="320">
        <v>72</v>
      </c>
      <c r="F77" s="172" t="s">
        <v>25</v>
      </c>
      <c r="G77" s="9" t="str">
        <f>IF(D77="","*",VLOOKUP(F77,BS_ATIVIDADE[#All],3,FALSE))</f>
        <v>OUTROS</v>
      </c>
      <c r="H77" s="173" t="s">
        <v>864</v>
      </c>
      <c r="I77" s="173" t="s">
        <v>1276</v>
      </c>
      <c r="J77" s="217">
        <v>78</v>
      </c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>
        <v>0.41666666666666669</v>
      </c>
      <c r="P77" s="173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ITIRAPINA - BAURU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84" t="str">
        <f>IF(BS_CONTROLE[[#This Row],[Local - Partida]]=0, "-", BS_CONTROLE[[#This Row],[Local - Partida]])</f>
        <v>ZTP</v>
      </c>
      <c r="AL77" s="284" t="str">
        <f>IF(BS_CONTROLE[[#This Row],[Local - Encerramento]]=0, "-", BS_CONTROLE[[#This Row],[Local - Encerramento]])</f>
        <v>ZTO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>
        <f>IF(BS_CONTROLE[[#This Row],[SUB]]=0, "-", BS_CONTROLE[[#This Row],[SUB]])</f>
        <v>78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ITIRAPINA - BAURU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63" t="s">
        <v>1277</v>
      </c>
      <c r="D1" s="363"/>
      <c r="E1" s="363"/>
      <c r="F1" s="363"/>
      <c r="G1" s="363"/>
      <c r="H1" s="363"/>
    </row>
    <row r="2" spans="3:8">
      <c r="C2" s="363"/>
      <c r="D2" s="363"/>
      <c r="E2" s="363"/>
      <c r="F2" s="363"/>
      <c r="G2" s="363"/>
      <c r="H2" s="363"/>
    </row>
    <row r="3" spans="3:8">
      <c r="C3" s="364" t="s">
        <v>105</v>
      </c>
      <c r="D3" s="364" t="s">
        <v>1278</v>
      </c>
      <c r="E3" s="364" t="s">
        <v>1279</v>
      </c>
      <c r="F3" s="364" t="s">
        <v>1280</v>
      </c>
      <c r="G3" s="364" t="s">
        <v>1281</v>
      </c>
      <c r="H3" s="364" t="s">
        <v>1282</v>
      </c>
    </row>
    <row r="4" spans="3:8">
      <c r="C4" s="365" t="s">
        <v>230</v>
      </c>
      <c r="D4" s="365">
        <v>9322</v>
      </c>
      <c r="E4" s="366">
        <v>46000</v>
      </c>
      <c r="F4" s="365">
        <v>9000</v>
      </c>
      <c r="G4" s="365"/>
      <c r="H4" s="365"/>
    </row>
    <row r="5" spans="3:8">
      <c r="C5" s="365" t="s">
        <v>230</v>
      </c>
      <c r="D5" s="365">
        <v>7671</v>
      </c>
      <c r="E5" s="366">
        <v>46000</v>
      </c>
      <c r="F5" s="365">
        <v>9000</v>
      </c>
      <c r="G5" s="365"/>
      <c r="H5" s="365"/>
    </row>
    <row r="6" spans="3:8">
      <c r="C6" s="365" t="s">
        <v>230</v>
      </c>
      <c r="D6" s="365">
        <v>7672</v>
      </c>
      <c r="E6" s="366">
        <v>46000</v>
      </c>
      <c r="F6" s="367" t="s">
        <v>1283</v>
      </c>
      <c r="G6" s="365"/>
      <c r="H6" s="365"/>
    </row>
    <row r="7" spans="3:8">
      <c r="C7" s="365" t="s">
        <v>239</v>
      </c>
      <c r="D7" s="365">
        <v>7632</v>
      </c>
      <c r="E7" s="366">
        <v>45996</v>
      </c>
      <c r="F7" s="368" t="s">
        <v>1284</v>
      </c>
      <c r="G7" s="365"/>
      <c r="H7" s="365"/>
    </row>
    <row r="8" spans="3:8">
      <c r="C8" s="365" t="s">
        <v>239</v>
      </c>
      <c r="D8" s="365">
        <v>9414</v>
      </c>
      <c r="E8" s="366">
        <v>45996</v>
      </c>
      <c r="F8" s="365">
        <v>5500</v>
      </c>
      <c r="G8" s="365"/>
      <c r="H8" s="365"/>
    </row>
    <row r="9" spans="3:8">
      <c r="C9" s="365"/>
      <c r="D9" s="365"/>
      <c r="E9" s="365"/>
      <c r="F9" s="365"/>
      <c r="G9" s="365"/>
      <c r="H9" s="365"/>
    </row>
    <row r="10" spans="3:8">
      <c r="C10" s="365"/>
      <c r="D10" s="365"/>
      <c r="E10" s="365"/>
      <c r="F10" s="365"/>
      <c r="G10" s="365"/>
      <c r="H10" s="365"/>
    </row>
    <row r="11" spans="3:8">
      <c r="C11" s="365"/>
      <c r="D11" s="365"/>
      <c r="E11" s="365"/>
      <c r="F11" s="365"/>
      <c r="G11" s="365"/>
      <c r="H11" s="365"/>
    </row>
    <row r="12" spans="3:8">
      <c r="C12" s="365"/>
      <c r="D12" s="365"/>
      <c r="E12" s="365"/>
      <c r="F12" s="365"/>
      <c r="G12" s="365"/>
      <c r="H12" s="365"/>
    </row>
    <row r="13" spans="3:8">
      <c r="C13" s="365"/>
      <c r="D13" s="365"/>
      <c r="E13" s="365"/>
      <c r="F13" s="365"/>
      <c r="G13" s="365"/>
      <c r="H13" s="365"/>
    </row>
    <row r="14" spans="3:8">
      <c r="C14" s="365"/>
      <c r="D14" s="365"/>
      <c r="E14" s="365"/>
      <c r="F14" s="365"/>
      <c r="G14" s="365"/>
      <c r="H14" s="365"/>
    </row>
    <row r="15" spans="3:8">
      <c r="C15" s="365"/>
      <c r="D15" s="365"/>
      <c r="E15" s="365"/>
      <c r="F15" s="365"/>
      <c r="G15" s="365"/>
      <c r="H15" s="365"/>
    </row>
    <row r="16" spans="3:8">
      <c r="C16" s="365"/>
      <c r="D16" s="365"/>
      <c r="E16" s="365"/>
      <c r="F16" s="365"/>
      <c r="G16" s="365"/>
      <c r="H16" s="365"/>
    </row>
    <row r="17" spans="3:8">
      <c r="C17" s="365"/>
      <c r="D17" s="365"/>
      <c r="E17" s="365"/>
      <c r="F17" s="365"/>
      <c r="G17" s="365"/>
      <c r="H17" s="365"/>
    </row>
    <row r="18" spans="3:8">
      <c r="C18" s="365"/>
      <c r="D18" s="365"/>
      <c r="E18" s="365"/>
      <c r="F18" s="365"/>
      <c r="G18" s="365"/>
      <c r="H18" s="365"/>
    </row>
    <row r="19" spans="3:8">
      <c r="C19" s="365"/>
      <c r="D19" s="365"/>
      <c r="E19" s="365"/>
      <c r="F19" s="365"/>
      <c r="G19" s="365"/>
      <c r="H19" s="365"/>
    </row>
    <row r="20" spans="3:8">
      <c r="C20" s="365"/>
      <c r="D20" s="365"/>
      <c r="E20" s="365"/>
      <c r="F20" s="365"/>
      <c r="G20" s="365"/>
      <c r="H20" s="365"/>
    </row>
    <row r="21" spans="3:8">
      <c r="C21" s="365"/>
      <c r="D21" s="365"/>
      <c r="E21" s="365"/>
      <c r="F21" s="365"/>
      <c r="G21" s="365"/>
      <c r="H21" s="365"/>
    </row>
    <row r="22" spans="3:8">
      <c r="C22" s="365"/>
      <c r="D22" s="365"/>
      <c r="E22" s="365"/>
      <c r="F22" s="365"/>
      <c r="G22" s="365"/>
      <c r="H22" s="365"/>
    </row>
    <row r="23" spans="3:8">
      <c r="C23" s="365"/>
      <c r="D23" s="365"/>
      <c r="E23" s="365"/>
      <c r="F23" s="365"/>
      <c r="G23" s="365"/>
      <c r="H23" s="365"/>
    </row>
    <row r="24" spans="3:8">
      <c r="C24" s="365"/>
      <c r="D24" s="365"/>
      <c r="E24" s="365"/>
      <c r="F24" s="365"/>
      <c r="G24" s="365"/>
      <c r="H24" s="365"/>
    </row>
    <row r="25" spans="3:8">
      <c r="C25" s="365"/>
      <c r="D25" s="365"/>
      <c r="E25" s="365"/>
      <c r="F25" s="365"/>
      <c r="G25" s="365"/>
      <c r="H25" s="365"/>
    </row>
    <row r="26" spans="3:8">
      <c r="C26" s="365"/>
      <c r="D26" s="365"/>
      <c r="E26" s="365"/>
      <c r="F26" s="365"/>
      <c r="G26" s="365"/>
      <c r="H26" s="365"/>
    </row>
    <row r="27" spans="3:8">
      <c r="C27" s="365"/>
      <c r="D27" s="365"/>
      <c r="E27" s="365"/>
      <c r="F27" s="365"/>
      <c r="G27" s="365"/>
      <c r="H27" s="365"/>
    </row>
    <row r="28" spans="3:8">
      <c r="C28" s="365"/>
      <c r="D28" s="365"/>
      <c r="E28" s="365"/>
      <c r="F28" s="365"/>
      <c r="G28" s="365"/>
      <c r="H28" s="365"/>
    </row>
    <row r="29" spans="3:8">
      <c r="C29" s="365"/>
      <c r="D29" s="365"/>
      <c r="E29" s="365"/>
      <c r="F29" s="365"/>
      <c r="G29" s="365"/>
      <c r="H29" s="365"/>
    </row>
    <row r="30" spans="3:8">
      <c r="C30" s="365"/>
      <c r="D30" s="365"/>
      <c r="E30" s="365"/>
      <c r="F30" s="365"/>
      <c r="G30" s="365"/>
      <c r="H30" s="365"/>
    </row>
    <row r="31" spans="3:8">
      <c r="C31" s="365"/>
      <c r="D31" s="365"/>
      <c r="E31" s="365"/>
      <c r="F31" s="365"/>
      <c r="G31" s="365"/>
      <c r="H31" s="36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abSelected="1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>
      <c r="A2" s="192"/>
      <c r="B2" s="369" t="s">
        <v>1285</v>
      </c>
      <c r="C2" s="369"/>
      <c r="D2" s="369"/>
      <c r="E2" s="369"/>
      <c r="F2" s="369"/>
      <c r="G2" s="369"/>
      <c r="H2" s="192"/>
    </row>
    <row r="3" spans="1:8">
      <c r="A3" s="192"/>
      <c r="B3" s="370"/>
      <c r="C3" s="370"/>
      <c r="D3" s="370"/>
      <c r="E3" s="370"/>
      <c r="F3" s="370"/>
      <c r="G3" s="370"/>
      <c r="H3" s="192"/>
    </row>
    <row r="4" spans="1:8" ht="40.5">
      <c r="A4" s="192"/>
      <c r="B4" s="371" t="s">
        <v>1286</v>
      </c>
      <c r="C4" s="371" t="s">
        <v>1287</v>
      </c>
      <c r="D4" s="371" t="s">
        <v>1288</v>
      </c>
      <c r="E4" s="371" t="s">
        <v>1289</v>
      </c>
      <c r="F4" s="371" t="s">
        <v>351</v>
      </c>
      <c r="G4" s="371" t="s">
        <v>1290</v>
      </c>
      <c r="H4" s="192"/>
    </row>
    <row r="5" spans="1:8" ht="43.5">
      <c r="A5" s="192"/>
      <c r="B5" s="372" t="s">
        <v>1291</v>
      </c>
      <c r="C5" s="372">
        <v>309525</v>
      </c>
      <c r="D5" s="372" t="s">
        <v>1292</v>
      </c>
      <c r="E5" s="372" t="s">
        <v>239</v>
      </c>
      <c r="F5" s="372" t="s">
        <v>1293</v>
      </c>
      <c r="G5" s="373">
        <v>46296</v>
      </c>
      <c r="H5" s="192"/>
    </row>
    <row r="6" spans="1:8" ht="43.5">
      <c r="A6" s="192"/>
      <c r="B6" s="372" t="s">
        <v>1294</v>
      </c>
      <c r="C6" s="372">
        <v>256875</v>
      </c>
      <c r="D6" s="372" t="s">
        <v>1295</v>
      </c>
      <c r="E6" s="372" t="s">
        <v>239</v>
      </c>
      <c r="F6" s="372" t="s">
        <v>1293</v>
      </c>
      <c r="G6" s="373">
        <v>46296</v>
      </c>
      <c r="H6" s="192"/>
    </row>
    <row r="7" spans="1:8" ht="43.5">
      <c r="A7" s="192"/>
      <c r="B7" s="372" t="s">
        <v>1296</v>
      </c>
      <c r="C7" s="372">
        <v>257278</v>
      </c>
      <c r="D7" s="372" t="s">
        <v>1297</v>
      </c>
      <c r="E7" s="372" t="s">
        <v>230</v>
      </c>
      <c r="F7" s="372" t="s">
        <v>1298</v>
      </c>
      <c r="G7" s="373">
        <v>46235</v>
      </c>
      <c r="H7" s="192"/>
    </row>
    <row r="8" spans="1:8" ht="43.5">
      <c r="A8" s="192"/>
      <c r="B8" s="372" t="s">
        <v>1299</v>
      </c>
      <c r="C8" s="372">
        <v>261794</v>
      </c>
      <c r="D8" s="372" t="s">
        <v>1300</v>
      </c>
      <c r="E8" s="372" t="s">
        <v>230</v>
      </c>
      <c r="F8" s="372" t="s">
        <v>1298</v>
      </c>
      <c r="G8" s="373">
        <v>46082</v>
      </c>
      <c r="H8" s="192"/>
    </row>
    <row r="9" spans="1:8" ht="43.5">
      <c r="A9" s="192"/>
      <c r="B9" s="372" t="s">
        <v>1301</v>
      </c>
      <c r="C9" s="372">
        <v>257033</v>
      </c>
      <c r="D9" s="372" t="s">
        <v>1302</v>
      </c>
      <c r="E9" s="372" t="s">
        <v>230</v>
      </c>
      <c r="F9" s="372" t="s">
        <v>538</v>
      </c>
      <c r="G9" s="372" t="s">
        <v>1303</v>
      </c>
      <c r="H9" s="192"/>
    </row>
    <row r="10" spans="1:8" ht="43.5">
      <c r="A10" s="192"/>
      <c r="B10" s="372" t="s">
        <v>1304</v>
      </c>
      <c r="C10" s="372">
        <v>396578</v>
      </c>
      <c r="D10" s="372" t="s">
        <v>1305</v>
      </c>
      <c r="E10" s="372" t="s">
        <v>230</v>
      </c>
      <c r="F10" s="372" t="s">
        <v>538</v>
      </c>
      <c r="G10" s="372" t="s">
        <v>1303</v>
      </c>
      <c r="H10" s="192"/>
    </row>
    <row r="11" spans="1:8">
      <c r="A11" s="192"/>
      <c r="B11" s="372"/>
      <c r="C11" s="372"/>
      <c r="D11" s="372"/>
      <c r="E11" s="372"/>
      <c r="F11" s="372"/>
      <c r="G11" s="373"/>
      <c r="H11" s="192"/>
    </row>
    <row r="12" spans="1:8">
      <c r="A12" s="192"/>
      <c r="B12" s="372"/>
      <c r="C12" s="372"/>
      <c r="D12" s="372"/>
      <c r="E12" s="372"/>
      <c r="F12" s="372"/>
      <c r="G12" s="372"/>
      <c r="H12" s="192"/>
    </row>
    <row r="13" spans="1:8">
      <c r="A13" s="192"/>
      <c r="B13" s="372"/>
      <c r="C13" s="372"/>
      <c r="D13" s="372"/>
      <c r="E13" s="372"/>
      <c r="F13" s="372"/>
      <c r="G13" s="372"/>
      <c r="H13" s="192"/>
    </row>
    <row r="14" spans="1:8">
      <c r="A14" s="192"/>
      <c r="B14" s="372"/>
      <c r="C14" s="372"/>
      <c r="D14" s="372"/>
      <c r="E14" s="372"/>
      <c r="F14" s="372"/>
      <c r="G14" s="372"/>
      <c r="H14" s="192"/>
    </row>
    <row r="15" spans="1:8">
      <c r="A15" s="192"/>
      <c r="B15" s="372"/>
      <c r="C15" s="372"/>
      <c r="D15" s="372"/>
      <c r="E15" s="372"/>
      <c r="F15" s="372"/>
      <c r="G15" s="372"/>
      <c r="H15" s="192"/>
    </row>
    <row r="16" spans="1:8">
      <c r="A16" s="192"/>
      <c r="B16" s="372"/>
      <c r="C16" s="372"/>
      <c r="D16" s="372"/>
      <c r="E16" s="372"/>
      <c r="F16" s="372"/>
      <c r="G16" s="372"/>
      <c r="H16" s="192"/>
    </row>
    <row r="17" spans="1:8">
      <c r="A17" s="192"/>
      <c r="B17" s="372"/>
      <c r="C17" s="372"/>
      <c r="D17" s="372"/>
      <c r="E17" s="372"/>
      <c r="F17" s="372"/>
      <c r="G17" s="372"/>
      <c r="H17" s="192"/>
    </row>
    <row r="18" spans="1:8">
      <c r="A18" s="192"/>
      <c r="B18" s="372"/>
      <c r="C18" s="372"/>
      <c r="D18" s="372"/>
      <c r="E18" s="372"/>
      <c r="F18" s="372"/>
      <c r="G18" s="372"/>
      <c r="H18" s="192"/>
    </row>
    <row r="19" spans="1:8">
      <c r="A19" s="192"/>
      <c r="B19" s="372"/>
      <c r="C19" s="372"/>
      <c r="D19" s="372"/>
      <c r="E19" s="372"/>
      <c r="F19" s="372"/>
      <c r="G19" s="372"/>
      <c r="H19" s="192"/>
    </row>
    <row r="20" spans="1:8">
      <c r="A20" s="192"/>
      <c r="B20" s="372"/>
      <c r="C20" s="372"/>
      <c r="D20" s="372"/>
      <c r="E20" s="372"/>
      <c r="F20" s="372"/>
      <c r="G20" s="372"/>
      <c r="H20" s="192"/>
    </row>
    <row r="21" spans="1:8">
      <c r="A21" s="192"/>
      <c r="B21" s="372"/>
      <c r="C21" s="372"/>
      <c r="D21" s="372"/>
      <c r="E21" s="372"/>
      <c r="F21" s="372"/>
      <c r="G21" s="372"/>
      <c r="H21" s="192"/>
    </row>
    <row r="22" spans="1:8">
      <c r="A22" s="192"/>
      <c r="B22" s="372"/>
      <c r="C22" s="372"/>
      <c r="D22" s="372"/>
      <c r="E22" s="372"/>
      <c r="F22" s="372"/>
      <c r="G22" s="372"/>
      <c r="H22" s="192"/>
    </row>
    <row r="23" spans="1:8">
      <c r="A23" s="192"/>
      <c r="B23" s="372"/>
      <c r="C23" s="372"/>
      <c r="D23" s="372"/>
      <c r="E23" s="372"/>
      <c r="F23" s="372"/>
      <c r="G23" s="372"/>
      <c r="H23" s="192"/>
    </row>
    <row r="24" spans="1:8">
      <c r="A24" s="192"/>
      <c r="B24" s="372"/>
      <c r="C24" s="372"/>
      <c r="D24" s="372"/>
      <c r="E24" s="372"/>
      <c r="F24" s="372"/>
      <c r="G24" s="372"/>
      <c r="H24" s="192"/>
    </row>
    <row r="25" spans="1:8">
      <c r="A25" s="192"/>
      <c r="B25" s="372"/>
      <c r="C25" s="372"/>
      <c r="D25" s="372"/>
      <c r="E25" s="372"/>
      <c r="F25" s="372"/>
      <c r="G25" s="372"/>
      <c r="H25" s="192"/>
    </row>
    <row r="26" spans="1:8">
      <c r="A26" s="192"/>
      <c r="B26" s="372"/>
      <c r="C26" s="372"/>
      <c r="D26" s="372"/>
      <c r="E26" s="372"/>
      <c r="F26" s="372"/>
      <c r="G26" s="372"/>
      <c r="H26" s="192"/>
    </row>
    <row r="27" spans="1:8">
      <c r="A27" s="192"/>
      <c r="B27" s="372"/>
      <c r="C27" s="372"/>
      <c r="D27" s="372"/>
      <c r="E27" s="372"/>
      <c r="F27" s="372"/>
      <c r="G27" s="372"/>
      <c r="H27" s="192"/>
    </row>
    <row r="28" spans="1:8">
      <c r="A28" s="192"/>
      <c r="B28" s="372"/>
      <c r="C28" s="372"/>
      <c r="D28" s="372"/>
      <c r="E28" s="372"/>
      <c r="F28" s="372"/>
      <c r="G28" s="372"/>
      <c r="H28" s="192"/>
    </row>
    <row r="29" spans="1:8">
      <c r="A29" s="192"/>
      <c r="B29" s="372"/>
      <c r="C29" s="372"/>
      <c r="D29" s="372"/>
      <c r="E29" s="372"/>
      <c r="F29" s="372"/>
      <c r="G29" s="372"/>
      <c r="H29" s="192"/>
    </row>
    <row r="30" spans="1:8">
      <c r="A30" s="192"/>
      <c r="B30" s="372"/>
      <c r="C30" s="372"/>
      <c r="D30" s="372"/>
      <c r="E30" s="372"/>
      <c r="F30" s="372"/>
      <c r="G30" s="372"/>
      <c r="H30" s="192"/>
    </row>
    <row r="31" spans="1:8">
      <c r="A31" s="192"/>
      <c r="B31" s="372"/>
      <c r="C31" s="372"/>
      <c r="D31" s="372"/>
      <c r="E31" s="372"/>
      <c r="F31" s="372"/>
      <c r="G31" s="372"/>
      <c r="H31" s="192"/>
    </row>
    <row r="32" spans="1:8">
      <c r="A32" s="192"/>
      <c r="B32" s="372"/>
      <c r="C32" s="372"/>
      <c r="D32" s="372"/>
      <c r="E32" s="372"/>
      <c r="F32" s="372"/>
      <c r="G32" s="372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1306</v>
      </c>
      <c r="D5" s="350"/>
      <c r="E5" s="350"/>
      <c r="F5" s="350"/>
      <c r="G5" s="350"/>
      <c r="H5" s="350"/>
      <c r="I5" s="350"/>
      <c r="J5" s="351"/>
      <c r="K5" s="352" t="s">
        <v>1307</v>
      </c>
      <c r="L5" s="353"/>
      <c r="M5" s="353"/>
      <c r="N5" s="353"/>
      <c r="O5" s="354" t="s">
        <v>1308</v>
      </c>
      <c r="P5" s="355"/>
      <c r="Q5" s="356"/>
    </row>
    <row r="6" spans="1:17" s="93" customFormat="1" ht="15.75" customHeight="1">
      <c r="A6" s="87" t="s">
        <v>1309</v>
      </c>
      <c r="B6" s="94" t="s">
        <v>1310</v>
      </c>
      <c r="C6" s="95" t="s">
        <v>1163</v>
      </c>
      <c r="D6" s="96" t="s">
        <v>1164</v>
      </c>
      <c r="E6" s="95" t="s">
        <v>1311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1312</v>
      </c>
      <c r="M6" s="139" t="s">
        <v>30</v>
      </c>
      <c r="N6" s="140" t="s">
        <v>1158</v>
      </c>
      <c r="O6" s="246" t="s">
        <v>1201</v>
      </c>
      <c r="P6" s="157"/>
      <c r="Q6" s="193" t="s">
        <v>1313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>
        <f>IF(FN_MC!B75="","*",FN_MC!B75)</f>
        <v>46028</v>
      </c>
      <c r="B77" s="98" t="str">
        <f>IF(FN_MC!X75="","*",FN_MC!X75)</f>
        <v>*</v>
      </c>
      <c r="C77" s="99" t="str">
        <f>IF(FN_MC!S75="","*",FN_MC!S75)</f>
        <v>MALHA CENTRAL</v>
      </c>
      <c r="D77" s="99" t="str">
        <f>IF(FN_MC!T75="","*",FN_MC!T75)</f>
        <v>RAMAL</v>
      </c>
      <c r="E77" s="99" t="str">
        <f>IF(FN_MC!D75="","*",FN_MC!D75)</f>
        <v>V42</v>
      </c>
      <c r="F77" s="99" t="str">
        <f>IF(FN_MC!H75="","*",FN_MC!H75)</f>
        <v>ZGT1</v>
      </c>
      <c r="G77" s="99" t="str">
        <f>IF(FN_MC!M75="","*",FN_MC!M75)</f>
        <v>ZRI</v>
      </c>
      <c r="H77" s="154">
        <f>IF(FN_MC!K75="","*",FN_MC!K75)</f>
        <v>286.39999999999998</v>
      </c>
      <c r="I77" s="132">
        <f>IF(FN_MC!O75="","*",FN_MC!O75)</f>
        <v>0.29166666666666669</v>
      </c>
      <c r="J77" s="132">
        <f>IF(FN_MC!P75="","*",FN_MC!P75)</f>
        <v>8.3333333333333329E-2</v>
      </c>
      <c r="K77" s="141" t="str">
        <f>IF(FN_MC!AK75="","*",FN_MC!AK75)</f>
        <v>ZGT1</v>
      </c>
      <c r="L77" s="141" t="str">
        <f>IF(FN_MC!AM75="","*",FN_MC!AM75)</f>
        <v>ZRI</v>
      </c>
      <c r="M77" s="141">
        <f>IF(FN_MC!AP75="","*",FN_MC!AP75)</f>
        <v>286.39999999999998</v>
      </c>
      <c r="N77" s="141" t="str">
        <f>IF(FN_MC!AM75="","*",FN_MC!AM75)</f>
        <v>ZRI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46028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E40</v>
      </c>
      <c r="F79" s="99" t="str">
        <f>IF(FN_MC!H77="","*",FN_MC!H77)</f>
        <v>ZTP</v>
      </c>
      <c r="G79" s="99" t="str">
        <f>IF(FN_MC!M77="","*",FN_MC!M77)</f>
        <v>-</v>
      </c>
      <c r="H79" s="154" t="str">
        <f>IF(FN_MC!K77="","*",FN_MC!K77)</f>
        <v>*</v>
      </c>
      <c r="I79" s="132">
        <f>IF(FN_MC!O77="","*",FN_MC!O77)</f>
        <v>0.41666666666666669</v>
      </c>
      <c r="J79" s="132">
        <f>IF(FN_MC!P77="","*",FN_MC!P77)</f>
        <v>4.1666666666666664E-2</v>
      </c>
      <c r="K79" s="141" t="str">
        <f>IF(FN_MC!AK77="","*",FN_MC!AK77)</f>
        <v>ZTP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94"/>
      <c r="O1" s="294"/>
      <c r="P1" s="170"/>
      <c r="Q1" s="360" t="s">
        <v>1211</v>
      </c>
      <c r="R1" s="361"/>
      <c r="U1" s="102"/>
      <c r="V1" s="362" t="s">
        <v>1314</v>
      </c>
      <c r="W1" s="362"/>
      <c r="X1" s="362"/>
      <c r="Y1" s="104"/>
    </row>
    <row r="2" spans="1:25" s="100" customFormat="1" ht="11.25" customHeight="1">
      <c r="A2" s="105" t="s">
        <v>1315</v>
      </c>
      <c r="B2" s="105" t="s">
        <v>1310</v>
      </c>
      <c r="C2" s="105" t="s">
        <v>7</v>
      </c>
      <c r="D2" s="106" t="s">
        <v>1163</v>
      </c>
      <c r="E2" s="106" t="s">
        <v>1164</v>
      </c>
      <c r="F2" s="106" t="s">
        <v>1309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1316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MALHA CENTRAL</v>
      </c>
      <c r="E73" s="110" t="str">
        <f>IF(FN_MC!T75="","*",FN_MC!T75)</f>
        <v>RAMAL</v>
      </c>
      <c r="F73" s="110">
        <f>IF(FN_MC!B75="","*",FN_MC!B75)</f>
        <v>46028</v>
      </c>
      <c r="G73" s="110" t="str">
        <f>IF(FN_MC!D75="","*",FN_MC!D75)</f>
        <v>V42</v>
      </c>
      <c r="H73" s="110" t="str">
        <f>IF(FN_MC!F75="","*",FN_MC!F75)</f>
        <v>MODERNIZAÇÃO - SOCADORA</v>
      </c>
      <c r="I73" s="110" t="str">
        <f>IF(FN_MC!H75="","*",FN_MC!H75)</f>
        <v>ZGT1</v>
      </c>
      <c r="J73" s="110" t="str">
        <f>IF(FN_MC!I75="","*",FN_MC!I75)</f>
        <v>ZGT1</v>
      </c>
      <c r="K73" s="110" t="str">
        <f>IF(FN_MC!M75="","*",FN_MC!M75)</f>
        <v>ZRI</v>
      </c>
      <c r="L73" s="110" t="str">
        <f>IF(FN_MC!N75="","*",FN_MC!N75)</f>
        <v>ZRI1</v>
      </c>
      <c r="M73" s="111">
        <f>IF(FN_MC!J75="","*",FN_MC!J75)</f>
        <v>72</v>
      </c>
      <c r="N73" s="296">
        <f>IF(FN_MC!K75="","*",FN_MC!K75)</f>
        <v>286.39999999999998</v>
      </c>
      <c r="O73" s="296">
        <f>IF(FN_MC!L75="","*",FN_MC!L75)</f>
        <v>287.39999999999998</v>
      </c>
      <c r="P73" s="111"/>
      <c r="Q73" s="128">
        <f>IF(FN_MC!O75="","*",FN_MC!O75)</f>
        <v>0.29166666666666669</v>
      </c>
      <c r="R73" s="128">
        <f>IF(FN_MC!P75="","*",FN_MC!P75)</f>
        <v>8.3333333333333329E-2</v>
      </c>
      <c r="S73" s="110" t="str">
        <f>IF(FN_MC!Q75="","*",CONCATENATE(FN_MC!Q75," ",FN_MC!R75))</f>
        <v>400 M</v>
      </c>
      <c r="T73" s="110" t="str">
        <f>IF(FN_MC!V75="","*",FN_MC!V75)</f>
        <v>*</v>
      </c>
      <c r="U73" s="110" t="str">
        <f>IF(FN_MC!W75="","*",FN_MC!W75)</f>
        <v>*</v>
      </c>
      <c r="V73" s="112">
        <f ca="1">_xlfn.XLOOKUP(G73&amp;$V$2,BS_CONTROLE[CHAVE],BS_CONTROLE[Quantidade_11],"-")</f>
        <v>410</v>
      </c>
      <c r="W73" s="112">
        <f ca="1">_xlfn.XLOOKUP(G73&amp;$W$2,BS_CONTROLE[CHAVE],BS_CONTROLE[Quantidade_11],"-")</f>
        <v>770</v>
      </c>
      <c r="X73" s="112">
        <f ca="1">_xlfn.XLOOKUP(G73&amp;$X$2,BS_CONTROLE[CHAVE],BS_CONTROLE[Quantidade_11],"-")</f>
        <v>220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>
        <f>IF(FN_MC!B77="","*",FN_MC!B77)</f>
        <v>46028</v>
      </c>
      <c r="G75" s="110" t="str">
        <f>IF(FN_MC!D77="","*",FN_MC!D77)</f>
        <v>E40</v>
      </c>
      <c r="H75" s="110" t="str">
        <f>IF(FN_MC!F77="","*",FN_MC!F77)</f>
        <v>DESLOCAMENTO</v>
      </c>
      <c r="I75" s="110" t="str">
        <f>IF(FN_MC!H77="","*",FN_MC!H77)</f>
        <v>ZTP</v>
      </c>
      <c r="J75" s="110" t="str">
        <f>IF(FN_MC!I77="","*",FN_MC!I77)</f>
        <v>ZTO</v>
      </c>
      <c r="K75" s="110" t="str">
        <f>IF(FN_MC!M77="","*",FN_MC!M77)</f>
        <v>-</v>
      </c>
      <c r="L75" s="110" t="str">
        <f>IF(FN_MC!N77="","*",FN_MC!N77)</f>
        <v>-</v>
      </c>
      <c r="M75" s="111">
        <f>IF(FN_MC!J77="","*",FN_MC!J77)</f>
        <v>78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>
        <f>IF(FN_MC!O77="","*",FN_MC!O77)</f>
        <v>0.41666666666666669</v>
      </c>
      <c r="R75" s="128">
        <f>IF(FN_MC!P77="","*",FN_MC!P77)</f>
        <v>4.1666666666666664E-2</v>
      </c>
      <c r="S75" s="110" t="str">
        <f>IF(FN_MC!Q77="","*",CONCATENATE(FN_MC!Q77," ",FN_MC!R77))</f>
        <v>1 BINÁRIO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1317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58" sqref="B58:K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1318</v>
      </c>
      <c r="C2" s="95" t="s">
        <v>1148</v>
      </c>
      <c r="D2" s="95" t="s">
        <v>1150</v>
      </c>
      <c r="E2" s="95" t="s">
        <v>1319</v>
      </c>
      <c r="F2" s="95" t="s">
        <v>1320</v>
      </c>
      <c r="G2" s="95" t="s">
        <v>1321</v>
      </c>
      <c r="H2" s="95" t="s">
        <v>1322</v>
      </c>
      <c r="I2" s="95" t="s">
        <v>1323</v>
      </c>
      <c r="J2" s="95" t="s">
        <v>1324</v>
      </c>
      <c r="K2" s="131" t="s">
        <v>1325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>
        <f>IF(FN_MC!B75="","*",FN_MC!B75)</f>
        <v>46028</v>
      </c>
      <c r="D73" s="121" t="str">
        <f>IF(FN_MC!D75="","*",FN_MC!D75)</f>
        <v>V42</v>
      </c>
      <c r="E73" s="121" t="str">
        <f>IF(FN_MC!H75="","*",FN_MC!H75)</f>
        <v>ZGT1</v>
      </c>
      <c r="F73" s="137" t="str">
        <f>IF(FN_MC!M75="","*",FN_MC!M75)</f>
        <v>ZRI</v>
      </c>
      <c r="G73" s="121" t="str">
        <f>IF(FN_MC!I75="","*",FN_MC!I75)</f>
        <v>ZGT1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>
        <f>IF(FN_MC!B77="","*",FN_MC!B77)</f>
        <v>46028</v>
      </c>
      <c r="D75" s="121" t="str">
        <f>IF(FN_MC!D77="","*",FN_MC!D77)</f>
        <v>E40</v>
      </c>
      <c r="E75" s="121" t="str">
        <f>IF(FN_MC!H77="","*",FN_MC!H77)</f>
        <v>ZTP</v>
      </c>
      <c r="F75" s="137" t="str">
        <f>IF(FN_MC!M77="","*",FN_MC!M77)</f>
        <v>-</v>
      </c>
      <c r="G75" s="121" t="str">
        <f>IF(FN_MC!I77="","*",FN_MC!I77)</f>
        <v>ZTO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2026-01-05T12:28:48Z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