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78" documentId="8_{B6337239-1A00-434D-AAD0-422EA1FEB5AE}" xr6:coauthVersionLast="47" xr6:coauthVersionMax="47" xr10:uidLastSave="{1477F257-ACF0-4D60-8D20-FE9B69CC004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55" i="16" l="1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<sst xmlns="http://schemas.openxmlformats.org/spreadsheetml/2006/main" count="6283" uniqueCount="1669">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</sst>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N1" activePane="topRight" state="frozen"/>
      <selection pane="topRight" activeCell="AU175" sqref="AU1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/>
      <c r="BI161" s="14"/>
      <c r="BJ161" s="205" t="s">
        <v>1596</v>
      </c>
      <c r="BK161" s="245" t="s">
        <v>1596</v>
      </c>
      <c r="BL161" s="13"/>
      <c r="BM161" s="12"/>
      <c r="BN161" s="12"/>
      <c r="BO161" s="130"/>
      <c r="BP161" s="14"/>
      <c r="BQ161" s="10" t="str">
        <f>IF(AND(BR161&lt;1,BS161&lt;1),"Produção e Intervalo",IF(BR161&lt;1,"Intervalo",IF(BS161&lt;1,"Produção","Aderente")))</f>
        <v>Produção e Intervalo</v>
      </c>
      <c r="BR161" s="15">
        <f>IF(OR(B161="",F161=""),"*",AY161/P161)</f>
        <v>0</v>
      </c>
      <c r="BS161" s="15">
        <f>IF(OR(B161="",F161=""),"*",BA161/Q161)</f>
        <v>0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1597</v>
      </c>
      <c r="N162" s="148" t="s">
        <v>1598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1599</v>
      </c>
      <c r="W162" s="134" t="s">
        <v>1600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1601</v>
      </c>
      <c r="BK162" s="14" t="s">
        <v>1601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1602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1603</v>
      </c>
      <c r="W163" s="134" t="s">
        <v>1604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1605</v>
      </c>
      <c r="BK163" s="14" t="s">
        <v>1605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1606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1607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/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1611</v>
      </c>
      <c r="W179" s="134" t="s">
        <v>1612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1606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1615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1616</v>
      </c>
      <c r="E3" s="182" t="s">
        <v>1617</v>
      </c>
      <c r="F3" s="182" t="s">
        <v>1618</v>
      </c>
      <c r="G3" s="182" t="s">
        <v>1619</v>
      </c>
      <c r="H3" s="182" t="s">
        <v>1620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1622</v>
      </c>
      <c r="D12" s="183">
        <v>9049</v>
      </c>
      <c r="E12" s="184">
        <v>46044</v>
      </c>
      <c r="F12" s="186" t="s">
        <v>1623</v>
      </c>
      <c r="G12" s="183" t="s">
        <v>1624</v>
      </c>
      <c r="H12" s="183"/>
    </row>
    <row r="13" spans="3:8">
      <c r="C13" s="183" t="s">
        <v>1622</v>
      </c>
      <c r="D13" s="183">
        <v>9044</v>
      </c>
      <c r="E13" s="184">
        <v>46044</v>
      </c>
      <c r="F13" s="186" t="s">
        <v>1625</v>
      </c>
      <c r="G13" s="183" t="s">
        <v>1626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1628</v>
      </c>
      <c r="C2" s="83" t="s">
        <v>1197</v>
      </c>
      <c r="D2" s="83" t="s">
        <v>1199</v>
      </c>
      <c r="E2" s="83" t="s">
        <v>1629</v>
      </c>
      <c r="F2" s="83" t="s">
        <v>1630</v>
      </c>
      <c r="G2" s="83" t="s">
        <v>1631</v>
      </c>
      <c r="H2" s="83" t="s">
        <v>1632</v>
      </c>
      <c r="I2" s="83" t="s">
        <v>1633</v>
      </c>
      <c r="J2" s="83" t="s">
        <v>1634</v>
      </c>
      <c r="K2" s="109" t="s">
        <v>1635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1636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1637</v>
      </c>
      <c r="B3" s="91" t="s">
        <v>1638</v>
      </c>
      <c r="C3" s="91" t="s">
        <v>7</v>
      </c>
      <c r="D3" s="92" t="s">
        <v>1212</v>
      </c>
      <c r="E3" s="92" t="s">
        <v>366</v>
      </c>
      <c r="F3" s="92" t="s">
        <v>1639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1640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2698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>
        <f ca="1">_xlfn.XLOOKUP(G124&amp;$W$3,BS_CONTROLE[CHAVE],BS_CONTROLE[Quantidade_11],"-")</f>
        <v>312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1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20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3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857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2698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312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1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1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27</v>
      </c>
      <c r="W144" s="98">
        <f ca="1">_xlfn.XLOOKUP(G144&amp;$W$3,BS_CONTROLE[CHAVE],BS_CONTROLE[Quantidade_11],"-")</f>
        <v>20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3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27</v>
      </c>
      <c r="W153" s="98">
        <f ca="1">_xlfn.XLOOKUP(G153&amp;$W$3,BS_CONTROLE[CHAVE],BS_CONTROLE[Quantidade_11],"-")</f>
        <v>20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857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>
        <f ca="1">_xlfn.XLOOKUP(G159&amp;$W$3,BS_CONTROLE[CHAVE],BS_CONTROLE[Quantidade_11],"-")</f>
        <v>1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2698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3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27</v>
      </c>
      <c r="W168" s="98">
        <f ca="1">_xlfn.XLOOKUP(G168&amp;$W$3,BS_CONTROLE[CHAVE],BS_CONTROLE[Quantidade_11],"-")</f>
        <v>20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857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2" t="str">
        <f>IF(FN_MC!N180="","*",FN_MC!N180)</f>
        <v>-</v>
      </c>
      <c r="M178" s="97" t="str">
        <f>IF(FN_MC!J180="","*",FN_MC!J180)</f>
        <v>*</v>
      </c>
      <c r="N178" s="179" t="str">
        <f>IF(FN_MC!K180="","*",FN_MC!K180)</f>
        <v>*</v>
      </c>
      <c r="O178" s="179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0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 t="str">
        <f ca="1">_xlfn.XLOOKUP(G182&amp;$U$3,BS_CONTROLE[CHAVE],BS_CONTROLE[Quantidade_11],"-")</f>
        <v>-</v>
      </c>
      <c r="V182" s="98">
        <f ca="1">_xlfn.XLOOKUP(G182&amp;$V$3,BS_CONTROLE[CHAVE],BS_CONTROLE[Quantidade_11],"-")</f>
        <v>27</v>
      </c>
      <c r="W182" s="98">
        <f ca="1">_xlfn.XLOOKUP(G182&amp;$W$3,BS_CONTROLE[CHAVE],BS_CONTROLE[Quantidade_11],"-")</f>
        <v>20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3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857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TLG-TQI</v>
      </c>
      <c r="L188" s="192" t="str">
        <f>IF(FN_MC!N190="","*",FN_MC!N190)</f>
        <v>K52TQI</v>
      </c>
      <c r="M188" s="97">
        <f>IF(FN_MC!J190="","*",FN_MC!J190)</f>
        <v>74</v>
      </c>
      <c r="N188" s="179">
        <f>IF(FN_MC!K190="","*",FN_MC!K190)</f>
        <v>54.53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 t="str">
        <f ca="1">_xlfn.XLOOKUP(G188&amp;$U$3,BS_CONTROLE[CHAVE],BS_CONTROLE[Quantidade_11],"-")</f>
        <v>-</v>
      </c>
      <c r="V188" s="98">
        <f ca="1">_xlfn.XLOOKUP(G188&amp;$V$3,BS_CONTROLE[CHAVE],BS_CONTROLE[Quantidade_11],"-")</f>
        <v>2</v>
      </c>
      <c r="W188" s="98">
        <f ca="1">_xlfn.XLOOKUP(G188&amp;$W$3,BS_CONTROLE[CHAVE],BS_CONTROLE[Quantidade_11],"-")</f>
        <v>0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1641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1642</v>
      </c>
      <c r="C4" s="187" t="s">
        <v>1643</v>
      </c>
      <c r="D4" s="187" t="s">
        <v>1644</v>
      </c>
      <c r="E4" s="187" t="s">
        <v>1645</v>
      </c>
      <c r="F4" s="187" t="s">
        <v>366</v>
      </c>
      <c r="G4" s="187" t="s">
        <v>1646</v>
      </c>
    </row>
    <row r="5" spans="2:7">
      <c r="B5" s="188" t="s">
        <v>1647</v>
      </c>
      <c r="C5" s="188">
        <v>309525</v>
      </c>
      <c r="D5" s="188" t="s">
        <v>1648</v>
      </c>
      <c r="E5" s="188" t="s">
        <v>249</v>
      </c>
      <c r="F5" s="188" t="s">
        <v>1649</v>
      </c>
      <c r="G5" s="189">
        <v>46296</v>
      </c>
    </row>
    <row r="6" spans="2:7">
      <c r="B6" s="188" t="s">
        <v>1650</v>
      </c>
      <c r="C6" s="188">
        <v>257410</v>
      </c>
      <c r="D6" s="188" t="s">
        <v>1651</v>
      </c>
      <c r="E6" s="188" t="s">
        <v>249</v>
      </c>
      <c r="F6" s="188" t="s">
        <v>1649</v>
      </c>
      <c r="G6" s="189"/>
    </row>
    <row r="7" spans="2:7">
      <c r="B7" s="188" t="s">
        <v>1484</v>
      </c>
      <c r="C7" s="188">
        <v>256875</v>
      </c>
      <c r="D7" s="188" t="s">
        <v>1652</v>
      </c>
      <c r="E7" s="188" t="s">
        <v>249</v>
      </c>
      <c r="F7" s="188" t="s">
        <v>1649</v>
      </c>
      <c r="G7" s="189">
        <v>46296</v>
      </c>
    </row>
    <row r="8" spans="2:7">
      <c r="B8" s="188" t="s">
        <v>1653</v>
      </c>
      <c r="C8" s="188">
        <v>257278</v>
      </c>
      <c r="D8" s="188" t="s">
        <v>1654</v>
      </c>
      <c r="E8" s="188" t="s">
        <v>240</v>
      </c>
      <c r="F8" s="188" t="s">
        <v>1655</v>
      </c>
      <c r="G8" s="189">
        <v>46235</v>
      </c>
    </row>
    <row r="9" spans="2:7">
      <c r="B9" s="188" t="s">
        <v>1656</v>
      </c>
      <c r="C9" s="188">
        <v>261794</v>
      </c>
      <c r="D9" s="188" t="s">
        <v>1657</v>
      </c>
      <c r="E9" s="188" t="s">
        <v>240</v>
      </c>
      <c r="F9" s="188" t="s">
        <v>1655</v>
      </c>
      <c r="G9" s="189">
        <v>46082</v>
      </c>
    </row>
    <row r="10" spans="2:7">
      <c r="B10" s="188" t="s">
        <v>1658</v>
      </c>
      <c r="C10" s="188">
        <v>257033</v>
      </c>
      <c r="D10" s="188" t="s">
        <v>1659</v>
      </c>
      <c r="E10" s="188" t="s">
        <v>240</v>
      </c>
      <c r="F10" s="188" t="s">
        <v>480</v>
      </c>
      <c r="G10" s="188" t="s">
        <v>1660</v>
      </c>
    </row>
    <row r="11" spans="2:7">
      <c r="B11" s="188" t="s">
        <v>1661</v>
      </c>
      <c r="C11" s="188">
        <v>396578</v>
      </c>
      <c r="D11" s="188" t="s">
        <v>1662</v>
      </c>
      <c r="E11" s="188" t="s">
        <v>240</v>
      </c>
      <c r="F11" s="188" t="s">
        <v>480</v>
      </c>
      <c r="G11" s="188" t="s">
        <v>1660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1663</v>
      </c>
      <c r="D5" s="286"/>
      <c r="E5" s="286"/>
      <c r="F5" s="286"/>
      <c r="G5" s="286"/>
      <c r="H5" s="286"/>
      <c r="I5" s="286"/>
      <c r="J5" s="287"/>
      <c r="K5" s="288" t="s">
        <v>1664</v>
      </c>
      <c r="L5" s="289"/>
      <c r="M5" s="289"/>
      <c r="N5" s="289"/>
      <c r="O5" s="290" t="s">
        <v>1665</v>
      </c>
      <c r="P5" s="291"/>
      <c r="Q5" s="292"/>
    </row>
    <row r="6" spans="1:17" s="81" customFormat="1" ht="15.75" customHeight="1">
      <c r="A6" s="75" t="s">
        <v>1639</v>
      </c>
      <c r="B6" s="82" t="s">
        <v>1638</v>
      </c>
      <c r="C6" s="83" t="s">
        <v>1212</v>
      </c>
      <c r="D6" s="84" t="s">
        <v>1213</v>
      </c>
      <c r="E6" s="83" t="s">
        <v>1666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1667</v>
      </c>
      <c r="M6" s="116" t="s">
        <v>29</v>
      </c>
      <c r="N6" s="117" t="s">
        <v>1207</v>
      </c>
      <c r="O6" s="161" t="s">
        <v>1250</v>
      </c>
      <c r="P6" s="128"/>
      <c r="Q6" s="138" t="s">
        <v>1668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