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73" documentId="120_S{118792C3-22EF-5104-A093-F22BFE3913F3}" xr6:coauthVersionLast="47" xr6:coauthVersionMax="47" xr10:uidLastSave="{2A001248-5427-4B9B-B186-12F11EF05B0A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A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8" i="1" l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<sst xmlns="http://schemas.openxmlformats.org/spreadsheetml/2006/main" count="4572" uniqueCount="1255">
  <si>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</si>
  <si>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</si>
  <si>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</si>
  <si>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</si>
  <si>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</si>
  <si>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</si>
  <si>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</si>
  <si>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</si>
  <si>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</si>
  <si>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</si>
  <si>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</si>
  <si>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</si>
  <si>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</si>
  <si>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</si>
  <si>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</si>
  <si>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</si>
  <si>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</si>
  <si>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</si>
  <si>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</si>
  <si>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</si>
  <si>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</si>
  <si>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</si>
  <si>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</si>
  <si>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</si>
  <si>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</si>
  <si>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</si>
  <si>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</si>
  <si>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</si>
  <si>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</si>
  <si>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</si>
  <si>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</si>
  <si>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</si>
  <si>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</si>
  <si>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</si>
  <si>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</si>
  <si>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</si>
  <si>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</si>
  <si>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</si>
  <si>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</si>
  <si>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</si>
  <si>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</si>
  <si>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</si>
  <si>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</si>
  <si>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</si>
  <si>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</si>
  <si>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</si>
  <si>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</si>
  <si>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</si>
  <si>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</si>
  <si>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</si>
  <si>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</si>
  <si>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</si>
  <si>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</si>
  <si>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</si>
  <si>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</si>
  <si>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</si>
  <si>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</si>
  <si>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</si>
  <si>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</si>
  <si>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</si>
  <si>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</si>
  <si>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</si>
  <si>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</si>
  <si>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</si>
  <si>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</si>
  <si>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</si>
  <si>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</si>
  <si>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</si>
  <si>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</si>
  <si>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</si>
  <si>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</si>
  <si>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</si>
  <si>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</si>
  <si>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</si>
  <si>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</si>
  <si>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</si>
  <si>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</si>
  <si>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</si>
  <si>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</si>
  <si>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</si>
  <si>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</si>
  <si>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</si>
  <si>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</si>
  <si>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</si>
  <si>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</si>
  <si>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</si>
  <si>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</si>
  <si>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</si>
  <si>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</si>
  <si>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</si>
  <si>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</si>
  <si>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</si>
  <si>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</si>
  <si>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</si>
  <si>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</si>
  <si>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</si>
  <si>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</si>
  <si>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</si>
  <si>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</si>
  <si>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</si>
  <si>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</si>
  <si>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</si>
  <si>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</si>
  <si>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</si>
  <si>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</si>
  <si>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</si>
  <si>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</si>
  <si>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</si>
  <si>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</si>
  <si>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</si>
  <si>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</si>
  <si>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</si>
  <si>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</si>
  <si>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</si>
  <si>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</si>
  <si>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</si>
  <si>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</si>
  <si>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</si>
  <si>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</si>
  <si>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</si>
  <si>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</si>
  <si>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</si>
  <si>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</si>
  <si>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</si>
  <si>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</si>
  <si>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</si>
  <si>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</si>
  <si>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</si>
  <si>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</si>
  <si>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</si>
  <si>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</si>
  <si>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</si>
  <si>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</si>
  <si>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</si>
  <si>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</si>
  <si>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</si>
  <si>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</si>
  <si>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</si>
  <si>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</si>
  <si>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</si>
  <si>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</si>
  <si>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</si>
  <si>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</si>
  <si>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</si>
  <si>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</si>
  <si>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</si>
  <si>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</si>
  <si>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</si>
  <si>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</si>
  <si>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</si>
  <si>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</si>
  <si>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</si>
  <si>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</si>
  <si>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</si>
  <si>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</si>
  <si>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</si>
  <si>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</si>
  <si>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</si>
  <si>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</si>
  <si>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</si>
  <si>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</si>
  <si>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</si>
  <si>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</si>
  <si>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</si>
  <si>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</si>
  <si>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</si>
  <si>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</si>
  <si>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</si>
  <si>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</si>
  <si>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</si>
  <si>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</si>
  <si>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</si>
  <si>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</si>
  <si>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</si>
  <si>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</si>
  <si>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</si>
  <si>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</si>
  <si>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</si>
  <si>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</si>
  <si>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</si>
  <si>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</si>
  <si>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</si>
  <si>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</si>
  <si>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</si>
  <si>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</si>
  <si>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</si>
  <si>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</si>
  <si>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</si>
  <si>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</si>
  <si>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</si>
  <si>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</si>
  <si>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</si>
  <si>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</si>
  <si>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</si>
  <si>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</si>
  <si>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</si>
  <si>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</si>
  <si>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</si>
  <si>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</si>
  <si>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</si>
  <si>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</si>
  <si>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</si>
  <si>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</si>
  <si>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</si>
  <si>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</si>
  <si>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</si>
  <si>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</si>
  <si>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</si>
  <si>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</si>
  <si>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</si>
  <si>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</si>
  <si>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</si>
  <si>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</si>
  <si>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</si>
  <si>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</si>
  <si>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</si>
  <si>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</si>
  <si>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</si>
  <si>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</si>
  <si>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</si>
  <si>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</si>
  <si>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</si>
  <si>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</si>
  <si>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</si>
  <si>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</si>
  <si>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</si>
  <si>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</si>
  <si>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</si>
  <si>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</si>
  <si>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</si>
  <si>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</si>
  <si>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</si>
  <si>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</si>
  <si>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</si>
  <si>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</si>
  <si>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</si>
  <si>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</si>
  <si>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</si>
  <si>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</si>
  <si>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</si>
  <si>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</si>
  <si>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</si>
  <si>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</si>
  <si>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</si>
  <si>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</si>
  <si>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</si>
  <si>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</si>
  <si>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</si>
  <si>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</si>
  <si>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</si>
  <si>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</si>
  <si>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</si>
  <si>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</si>
  <si>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</si>
  <si>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</si>
  <si>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</si>
  <si>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</si>
  <si>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</si>
  <si>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</si>
  <si>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</si>
  <si>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</si>
  <si>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</si>
  <si>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</si>
  <si>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</si>
  <si>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</si>
  <si>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</si>
  <si>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</si>
  <si>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</si>
  <si>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</si>
  <si>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</si>
  <si>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</si>
  <si>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</si>
  <si>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</si>
  <si>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</si>
  <si>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</si>
  <si>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</si>
  <si>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</si>
  <si>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</si>
  <si>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</si>
  <si>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</si>
  <si>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</si>
  <si>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</si>
  <si>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</si>
  <si>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</si>
  <si>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</si>
  <si>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</si>
  <si>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</si>
  <si>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</si>
  <si>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</si>
  <si>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</si>
  <si>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</si>
  <si>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</si>
  <si>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</si>
  <si>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</si>
  <si>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</si>
  <si>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</si>
  <si>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</si>
  <si>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</si>
  <si>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</si>
  <si>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</si>
  <si>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</si>
  <si>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</si>
  <si>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</si>
  <si>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</si>
  <si>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</si>
  <si>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</si>
  <si>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</si>
  <si>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</si>
  <si>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</si>
  <si>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</si>
  <si>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</si>
  <si>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</si>
  <si>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</si>
  <si>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</si>
  <si>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</si>
  <si>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</si>
  <si>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</si>
  <si>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</si>
  <si>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</si>
  <si>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</si>
  <si>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</si>
  <si>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</si>
  <si>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</si>
  <si>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</si>
  <si>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</si>
  <si>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</si>
  <si>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</si>
  <si>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</si>
  <si>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</si>
  <si>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</si>
  <si>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</si>
  <si>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</si>
  <si>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</si>
  <si>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</si>
  <si>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</si>
  <si>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</si>
  <si>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</si>
  <si>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</si>
  <si>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</si>
  <si>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</si>
  <si>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</si>
  <si>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</si>
  <si>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</si>
  <si>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</si>
  <si>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</si>
  <si>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</si>
  <si>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</si>
  <si>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</si>
  <si>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</si>
  <si>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</si>
  <si>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</si>
  <si>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</si>
  <si>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</si>
  <si>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</si>
  <si>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</si>
  <si>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</si>
  <si>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</si>
  <si>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</si>
  <si>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</si>
  <si>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</si>
  <si>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</si>
  <si>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</si>
  <si>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</si>
  <si>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</si>
  <si>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</si>
  <si>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</si>
  <si>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</si>
  <si>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</si>
  <si>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</si>
  <si>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</si>
  <si>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</si>
  <si>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</si>
  <si>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</si>
  <si>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</si>
  <si>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</si>
  <si>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</si>
  <si>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</si>
  <si>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</si>
  <si>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</si>
  <si>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</si>
  <si>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</si>
  <si>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</si>
  <si>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</si>
  <si>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</si>
  <si>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</si>
  <si>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</si>
  <si>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</si>
  <si>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</si>
  <si>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</si>
  <si>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</si>
  <si>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</si>
  <si>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</si>
  <si>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</si>
  <si>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</si>
  <si>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</si>
  <si>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</si>
  <si>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</si>
  <si>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</si>
  <si>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</si>
  <si>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</si>
  <si>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</si>
  <si>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</si>
  <si>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</si>
  <si>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</si>
  <si>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</si>
  <si>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</si>
  <si>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</si>
  <si>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</si>
  <si>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</si>
  <si>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</si>
  <si>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</si>
  <si>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</si>
  <si>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</si>
  <si>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</si>
  <si>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</si>
  <si>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</si>
  <si>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</si>
  <si>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</si>
  <si>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</si>
  <si>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</si>
  <si>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</si>
  <si>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</si>
  <si>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</si>
  <si>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</si>
  <si>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</si>
  <si>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</si>
  <si>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</si>
  <si>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</si>
  <si>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</si>
  <si>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</si>
  <si>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</si>
  <si>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</si>
  <si>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</si>
  <si>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</si>
  <si>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</si>
  <si>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</si>
  <si>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</si>
  <si>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</si>
  <si>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</si>
  <si>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</si>
  <si>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</si>
  <si>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</si>
  <si>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</si>
  <si>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</si>
  <si>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</si>
  <si>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</si>
  <si>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</si>
  <si>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</si>
  <si>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</si>
  <si>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</si>
  <si>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</si>
  <si>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</si>
  <si>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</si>
  <si>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</si>
  <si>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</si>
  <si>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</si>
  <si>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</si>
  <si>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</si>
  <si>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</si>
  <si>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</si>
  <si>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</si>
  <si>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</si>
  <si>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</si>
  <si>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</si>
  <si>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</si>
  <si>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</si>
  <si>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</si>
  <si>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</si>
  <si>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</si>
  <si>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</si>
  <si>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</si>
  <si>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</si>
  <si>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</si>
  <si>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</si>
  <si>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</si>
  <si>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</si>
  <si>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</si>
  <si>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</si>
  <si>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</si>
  <si>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</si>
  <si>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</si>
  <si>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</si>
  <si>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</si>
  <si>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</si>
  <si>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</si>
  <si>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</si>
  <si>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</si>
  <si>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</si>
  <si>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</si>
  <si>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</si>
  <si>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</si>
  <si>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</si>
  <si>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</si>
  <si>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</si>
  <si>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</si>
  <si>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</si>
  <si>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</si>
  <si>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</si>
  <si>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</si>
  <si>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</si>
  <si>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</si>
  <si>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</si>
  <si>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</si>
  <si>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</si>
  <si>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</si>
  <si>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</si>
  <si>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</si>
  <si>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</si>
  <si>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</si>
  <si>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</si>
  <si>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</si>
  <si>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</si>
  <si>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</si>
  <si>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</si>
  <si>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</si>
  <si>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</si>
  <si>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</si>
  <si>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</si>
  <si>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</si>
  <si>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</si>
  <si>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</si>
  <si>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</si>
  <si>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</si>
  <si>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</si>
  <si>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</si>
  <si>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</si>
  <si>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</si>
  <si>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</si>
  <si>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</si>
  <si>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</si>
  <si>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</si>
  <si>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</si>
  <si>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</si>
  <si>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</si>
  <si>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</si>
  <si>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</si>
  <si>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</si>
  <si>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</si>
  <si>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</si>
  <si>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</si>
  <si>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</si>
  <si>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</si>
  <si>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</si>
  <si>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</si>
  <si>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</si>
  <si>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</si>
  <si>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</si>
  <si>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</si>
  <si>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</si>
  <si>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</si>
  <si>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</si>
  <si>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</si>
  <si>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</si>
  <si>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</si>
  <si>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</si>
  <si>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</si>
  <si>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</si>
  <si>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</si>
  <si>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</si>
  <si>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</si>
  <si>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</si>
  <si>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</si>
  <si>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</si>
  <si>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</si>
  <si>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</si>
  <si>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</si>
  <si>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</si>
  <si>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</si>
  <si>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</si>
  <si>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</si>
  <si>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</si>
  <si>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</si>
  <si>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</si>
  <si>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</si>
  <si>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</si>
  <si>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</si>
  <si>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</si>
  <si>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</si>
  <si>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</si>
  <si>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</si>
  <si>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</si>
  <si>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</si>
  <si>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</si>
  <si>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</si>
  <si>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</si>
  <si>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</si>
  <si>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</si>
  <si>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</si>
  <si>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</si>
  <si>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</si>
  <si>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</si>
  <si>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</si>
  <si>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</si>
  <si>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</si>
  <si>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</si>
  <si>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</si>
  <si>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</si>
  <si>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</si>
  <si>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</si>
  <si>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</si>
  <si>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</si>
  <si>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</si>
  <si>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</si>
  <si>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</si>
  <si>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</si>
  <si>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</si>
  <si>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</si>
  <si>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</si>
  <si>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</si>
  <si>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</si>
  <si>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</si>
  <si>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</si>
  <si>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</si>
  <si>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</si>
  <si>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</si>
  <si>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</si>
  <si>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</si>
  <si>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</si>
  <si>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</si>
  <si>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</si>
  <si>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</si>
  <si>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</si>
  <si>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</si>
  <si>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</si>
  <si>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</si>
  <si>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</si>
  <si>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</si>
  <si>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</si>
  <si>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</si>
  <si>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</si>
  <si>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</si>
  <si>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</si>
  <si>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</si>
  <si>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</si>
  <si>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</si>
  <si>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</si>
  <si>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</si>
  <si>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</si>
  <si>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</si>
  <si>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</si>
  <si>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</si>
  <si>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</si>
  <si>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</si>
  <si>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</si>
  <si>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</si>
  <si>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</si>
  <si>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</si>
  <si>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</si>
  <si>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</si>
  <si>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</si>
  <si>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</si>
  <si>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</si>
  <si>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</si>
  <si>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</si>
  <si>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</si>
  <si>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</si>
  <si>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</si>
  <si>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</si>
  <si>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</si>
  <si>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</si>
  <si>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</si>
  <si>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</si>
  <si>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</si>
  <si>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</si>
  <si>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</si>
  <si>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</si>
  <si>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</si>
  <si>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</si>
  <si>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</si>
  <si>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</si>
  <si>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</si>
  <si>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</si>
  <si>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</si>
  <si>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</si>
  <si>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</si>
  <si>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</si>
  <si>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</si>
  <si>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</si>
  <si>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</si>
  <si>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</si>
  <si>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</si>
  <si>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</si>
  <si>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</si>
  <si>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</si>
  <si>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</si>
  <si>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</si>
  <si>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</si>
  <si>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</si>
  <si>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</si>
  <si>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</si>
  <si>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</si>
  <si>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</si>
  <si>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</si>
  <si>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</si>
  <si>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</si>
  <si>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</si>
  <si>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</si>
  <si>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</si>
  <si>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</si>
  <si>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</si>
  <si>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</si>
  <si>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</si>
  <si>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</si>
  <si>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</si>
  <si>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</si>
  <si>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</si>
  <si>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</si>
  <si>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</si>
  <si>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</si>
  <si>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</si>
  <si>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</si>
  <si>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</si>
  <si>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</si>
  <si>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</si>
  <si>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</si>
  <si>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</si>
  <si>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</si>
  <si>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</si>
  <si>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</si>
  <si>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</si>
  <si>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</si>
  <si>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</si>
  <si>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</si>
  <si>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</si>
  <si>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</si>
  <si>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</si>
  <si>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</si>
  <si>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</si>
  <si>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</si>
  <si>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</si>
  <si>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</si>
  <si>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</si>
  <si>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</si>
  <si>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</si>
  <si>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</si>
  <si>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</si>
  <si>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</si>
  <si>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</si>
  <si>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</si>
  <si>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</si>
  <si>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</si>
  <si>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</si>
  <si>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</si>
  <si>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</si>
  <si>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</si>
  <si>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</si>
  <si>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</si>
  <si>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</si>
  <si>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</si>
  <si>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</si>
  <si>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</si>
  <si>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</si>
  <si>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</si>
  <si>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</si>
  <si>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</si>
  <si>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</si>
  <si>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</si>
  <si>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</si>
  <si>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</si>
  <si>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</si>
  <si>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</si>
  <si>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</si>
  <si>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</si>
  <si>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</si>
  <si>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</si>
  <si>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</si>
  <si>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</si>
  <si>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</si>
  <si>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</si>
  <si>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</si>
  <si>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</si>
  <si>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</si>
  <si>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</si>
  <si>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</si>
  <si>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</si>
  <si>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</si>
  <si>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</si>
  <si>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</si>
  <si>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</si>
  <si>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</si>
  <si>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</si>
  <si>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</si>
  <si>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</si>
  <si>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</si>
  <si>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</si>
  <si>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</si>
  <si>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</si>
  <si>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</si>
  <si>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</si>
  <si>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</si>
  <si>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</si>
  <si>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</si>
  <si>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</si>
  <si>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</si>
  <si>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</si>
  <si>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</si>
  <si>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</si>
  <si>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</si>
  <si>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</si>
  <si>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</si>
  <si>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</si>
  <si>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</si>
  <si>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</si>
  <si>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</si>
  <si>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</si>
  <si>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</si>
  <si>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</si>
  <si>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</si>
  <si>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</si>
  <si>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</si>
  <si>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</si>
  <si>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</si>
  <si>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</si>
  <si>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</si>
  <si>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</si>
  <si>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</si>
  <si>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</si>
  <si>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</si>
  <si>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</si>
  <si>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</si>
  <si>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</si>
  <si>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</si>
  <si>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</si>
  <si>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</si>
  <si>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</si>
  <si>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</si>
  <si>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</si>
  <si>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</si>
  <si>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</si>
  <si>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</si>
  <si>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</si>
  <si>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</si>
  <si>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</si>
  <si>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</si>
  <si>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</si>
  <si>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</si>
  <si>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</si>
  <si>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</si>
  <si>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</si>
  <si>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</si>
  <si>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</si>
  <si>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</si>
  <si>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</si>
  <si>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</si>
  <si>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</si>
  <si>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</si>
  <si>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</si>
  <si>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</si>
  <si>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</si>
  <si>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</si>
  <si>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</si>
  <si>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</si>
  <si>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</si>
  <si>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</si>
  <si>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</si>
  <si>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</si>
  <si>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</si>
  <si>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</si>
  <si>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</si>
  <si>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</si>
  <si>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</si>
  <si>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</si>
  <si>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</si>
  <si>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</si>
  <si>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</si>
  <si>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</si>
  <si>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</si>
  <si>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</si>
  <si>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</si>
  <si>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</si>
  <si>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</si>
  <si>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</si>
  <si>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</si>
  <si>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</si>
  <si>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</si>
  <si>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</si>
  <si>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</si>
  <si>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</si>
  <si>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</si>
  <si>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</si>
  <si>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</si>
  <si>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</si>
  <si>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</si>
  <si>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</si>
  <si>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</si>
  <si>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</si>
  <si>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</si>
  <si>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</si>
  <si>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</si>
  <si>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</si>
  <si>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</si>
  <si>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</si>
  <si>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</si>
  <si>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</si>
  <si>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</si>
  <si>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</si>
  <si>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</si>
  <si>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</si>
  <si>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</si>
  <si>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</si>
  <si>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</si>
  <si>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</si>
  <si>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</si>
  <si>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</si>
  <si>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</si>
  <si>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</si>
  <si>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</si>
  <si>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</si>
  <si>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</si>
  <si>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</si>
  <si>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</si>
  <si>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</si>
  <si>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</si>
  <si>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</si>
  <si>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</si>
  <si>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</si>
  <si>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</si>
  <si>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</si>
  <si>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</si>
  <si>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</si>
  <si>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</si>
  <si>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</si>
  <si>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</si>
  <si>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</si>
  <si>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</si>
  <si>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</si>
  <si>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</si>
  <si>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</si>
  <si>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</si>
  <si>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</si>
  <si>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</si>
  <si>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</si>
  <si>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</si>
  <si>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</si>
  <si>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</si>
  <si>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</si>
  <si>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</si>
  <si>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</si>
  <si>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</si>
  <si>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</si>
  <si>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</si>
  <si>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</si>
  <si>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</si>
  <si>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</si>
  <si>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</si>
  <si>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</si>
  <si>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</si>
  <si>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</si>
  <si>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</si>
  <si>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</si>
  <si>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</si>
  <si>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</si>
  <si>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</si>
  <si>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</si>
  <si>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</si>
  <si>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</si>
  <si>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</si>
  <si>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</si>
  <si>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</si>
  <si>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</si>
  <si>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</si>
  <si>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</si>
  <si>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</si>
  <si>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</si>
  <si>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</si>
  <si>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</si>
  <si>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</si>
  <si>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</si>
  <si>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</si>
  <si>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</si>
  <si>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</si>
  <si>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</si>
  <si>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</si>
  <si>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</si>
  <si>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</si>
  <si>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</si>
  <si>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</si>
  <si>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</si>
  <si>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</si>
  <si>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</si>
  <si>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</si>
  <si>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</si>
  <si>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</si>
  <si>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</si>
  <si>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</si>
  <si>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</si>
  <si>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</si>
  <si>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</si>
  <si>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</si>
  <si>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</si>
  <si>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</si>
  <si>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</si>
  <si>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</si>
  <si>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</si>
  <si>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</si>
  <si>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</si>
  <si>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</si>
  <si>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</si>
  <si>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</si>
  <si>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</si>
  <si>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</si>
  <si>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</si>
  <si>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</si>
  <si>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</si>
  <si>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</si>
  <si>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</si>
  <si>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</si>
  <si>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</si>
  <si>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</si>
  <si>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</si>
  <si>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</si>
  <si>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</si>
  <si>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</si>
  <si>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</si>
  <si>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</si>
  <si>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</si>
  <si>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</si>
  <si>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</si>
  <si>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</si>
  <si>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</si>
  <si>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</si>
  <si>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</si>
  <si>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</si>
  <si>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</si>
  <si>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</si>
  <si>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</si>
  <si>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</si>
  <si>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</si>
  <si>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</si>
  <si>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</si>
  <si>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</si>
  <si>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</si>
  <si>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</si>
  <si>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</si>
  <si>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</si>
  <si>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</si>
  <si>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</si>
  <si>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</si>
  <si>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</si>
  <si>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</si>
  <si>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</si>
  <si>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</si>
  <si>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</si>
  <si>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</si>
  <si>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</si>
  <si>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</si>
  <si>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</si>
  <si>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</si>
  <si>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</si>
  <si>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</si>
  <si>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</si>
  <si>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</si>
  <si>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</si>
  <si>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</si>
  <si>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</si>
  <si>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</si>
  <si>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</si>
  <si>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</si>
  <si>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</si>
  <si>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</si>
  <si>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</si>
  <si>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</si>
  <si>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</si>
  <si>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</si>
  <si>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</si>
  <si>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</si>
  <si>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</si>
  <si>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</si>
  <si>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</si>
  <si>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</si>
  <si>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</si>
  <si>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</si>
  <si>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</si>
  <si>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</si>
  <si>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</si>
  <si>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</si>
  <si>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</si>
  <si>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</si>
  <si>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</si>
  <si>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</si>
  <si>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</si>
  <si>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</si>
  <si>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</si>
  <si>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</si>
  <si>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</si>
  <si>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</si>
  <si>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</si>
  <si>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</si>
  <si>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</si>
  <si>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</si>
  <si>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</si>
  <si>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</si>
  <si>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</si>
  <si>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</si>
  <si>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</si>
  <si>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</si>
  <si>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</si>
  <si>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</si>
  <si>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</si>
  <si>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</si>
  <si>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</si>
  <si>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</si>
  <si>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</si>
  <si>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</si>
  <si>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</si>
  <si>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</si>
  <si>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</si>
  <si>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</si>
  <si>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</si>
  <si>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</si>
  <si>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</si>
  <si>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</si>
  <si>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</si>
  <si>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</si>
  <si>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</si>
  <si>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</si>
  <si>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</si>
  <si>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</si>
  <si>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</si>
  <si>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</si>
  <si>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</si>
  <si>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</si>
  <si>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</si>
  <si>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</si>
  <si>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</si>
  <si>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</si>
  <si>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</si>
  <si>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</si>
  <si>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</si>
  <si>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</si>
  <si>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</si>
  <si>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deslocamento para km de descarga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</si>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</sst>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N1" activePane="topRight" state="frozen"/>
      <selection pane="topRight" activeCell="AT72" sqref="AT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919</v>
      </c>
      <c r="C1" s="180"/>
      <c r="D1" s="180"/>
      <c r="E1" s="3"/>
      <c r="F1" s="179" t="s">
        <v>920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921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922</v>
      </c>
      <c r="BI1" s="195"/>
      <c r="BJ1" s="195"/>
      <c r="BK1" s="196"/>
      <c r="BL1" s="5"/>
      <c r="BM1" s="186" t="s">
        <v>923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89" t="s">
        <v>924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927</v>
      </c>
      <c r="AT2" s="190"/>
      <c r="AU2" s="190"/>
      <c r="AV2" s="190"/>
      <c r="AW2" s="190"/>
      <c r="AX2" s="190"/>
      <c r="AY2" s="193"/>
      <c r="AZ2" s="6"/>
      <c r="BA2" s="183" t="s">
        <v>928</v>
      </c>
      <c r="BB2" s="185"/>
      <c r="BC2" s="189" t="s">
        <v>925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3" t="s">
        <v>929</v>
      </c>
      <c r="AJ3" s="185"/>
      <c r="AK3" s="183" t="s">
        <v>930</v>
      </c>
      <c r="AL3" s="184"/>
      <c r="AM3" s="205"/>
      <c r="AN3" s="206"/>
      <c r="AO3" s="184"/>
      <c r="AP3" s="184"/>
      <c r="AQ3" s="185"/>
      <c r="AR3" s="63"/>
      <c r="AS3" s="177" t="s">
        <v>936</v>
      </c>
      <c r="AT3" s="178"/>
      <c r="AU3" s="177" t="s">
        <v>937</v>
      </c>
      <c r="AV3" s="178"/>
      <c r="AW3" s="177" t="s">
        <v>938</v>
      </c>
      <c r="AX3" s="178"/>
      <c r="AY3" s="63" t="s">
        <v>939</v>
      </c>
      <c r="AZ3" s="63"/>
      <c r="BA3" s="203"/>
      <c r="BB3" s="204"/>
      <c r="BC3" s="183" t="s">
        <v>932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940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0.60486111111111107</v>
      </c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ERRO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e">
        <f>IF(AND(BR72&lt;1,BS72&lt;1),"Produção e Intervalo",IF(BR72&lt;1,"Intervalo",IF(BS72&lt;1,"Produção","Aderente")))</f>
        <v>#VALUE!</v>
      </c>
      <c r="BR72" s="19" t="e">
        <f>IF(OR(B72="",F72=""),"*",AY72/P72)</f>
        <v>#VALUE!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/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/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/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1050</v>
      </c>
      <c r="J136" s="230">
        <v>92</v>
      </c>
      <c r="K136" s="230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/>
      <c r="Z136" s="104"/>
      <c r="AA136" s="232">
        <v>1</v>
      </c>
      <c r="AB136" s="233" t="s">
        <v>377</v>
      </c>
      <c r="AC136" s="233"/>
      <c r="AD136" s="234">
        <v>0.29166666666666669</v>
      </c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224" t="str">
        <f>D138&amp;B138</f>
        <v>W6246085</v>
      </c>
      <c r="B138" s="225">
        <v>46085</v>
      </c>
      <c r="C138" s="135">
        <f>IF(BS_CONTROLE[[#This Row],[DATA]]="","",WEEKNUM(BS_CONTROLE[[#This Row],[DATA]]))</f>
        <v>10</v>
      </c>
      <c r="D138" s="226" t="s">
        <v>793</v>
      </c>
      <c r="E138" s="227"/>
      <c r="F138" s="228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230">
        <v>54</v>
      </c>
      <c r="K138" s="230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2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2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/>
      <c r="Z138" s="104"/>
      <c r="AA138" s="232">
        <v>1</v>
      </c>
      <c r="AB138" s="233" t="s">
        <v>377</v>
      </c>
      <c r="AC138" s="233"/>
      <c r="AD138" s="234">
        <v>0.29166666666666669</v>
      </c>
      <c r="AE138" s="232">
        <v>9038</v>
      </c>
      <c r="AF138" s="232"/>
      <c r="AG138" s="127"/>
      <c r="AH138" s="15"/>
      <c r="AI138" s="235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236">
        <f>IF(BS_CONTROLE[[#This Row],[SUB]]=0, "-", BS_CONTROLE[[#This Row],[SUB]])</f>
        <v>54</v>
      </c>
      <c r="AP138" s="105">
        <f>BS_CONTROLE[[#This Row],[KM - Inicio]]</f>
        <v>97</v>
      </c>
      <c r="AQ138" s="236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237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23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23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239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224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/>
      <c r="Z142" s="104"/>
      <c r="AA142" s="232"/>
      <c r="AB142" s="233"/>
      <c r="AC142" s="233"/>
      <c r="AD142" s="234"/>
      <c r="AE142" s="232"/>
      <c r="AF142" s="232"/>
      <c r="AG142" s="127"/>
      <c r="AH142" s="15"/>
      <c r="AI142" s="235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236">
        <f>IF(BS_CONTROLE[[#This Row],[SUB]]=0, "-", BS_CONTROLE[[#This Row],[SUB]])</f>
        <v>30</v>
      </c>
      <c r="AP142" s="105">
        <f>BS_CONTROLE[[#This Row],[KM - Inicio]]</f>
        <v>112.7</v>
      </c>
      <c r="AQ142" s="236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237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23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23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239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/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1189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1220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1009</v>
      </c>
      <c r="Q1" s="214"/>
      <c r="R1" s="111"/>
      <c r="S1" s="84"/>
      <c r="T1" s="86"/>
      <c r="U1" s="215" t="s">
        <v>1236</v>
      </c>
      <c r="V1" s="215"/>
      <c r="W1" s="215"/>
    </row>
    <row r="2" spans="1:23" ht="15" customHeight="1">
      <c r="A2" s="87" t="s">
        <v>1237</v>
      </c>
      <c r="B2" s="87" t="s">
        <v>1238</v>
      </c>
      <c r="C2" s="87" t="s">
        <v>376</v>
      </c>
      <c r="D2" s="88" t="s">
        <v>961</v>
      </c>
      <c r="E2" s="88" t="s">
        <v>4</v>
      </c>
      <c r="F2" s="88" t="s">
        <v>1239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1240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1241</v>
      </c>
      <c r="D5" s="217"/>
      <c r="E5" s="217"/>
      <c r="F5" s="217"/>
      <c r="G5" s="217"/>
      <c r="H5" s="217"/>
      <c r="I5" s="217"/>
      <c r="J5" s="218"/>
      <c r="K5" s="219" t="s">
        <v>1242</v>
      </c>
      <c r="L5" s="220"/>
      <c r="M5" s="220"/>
      <c r="N5" s="220"/>
      <c r="O5" s="221" t="s">
        <v>1243</v>
      </c>
      <c r="P5" s="222"/>
    </row>
    <row r="6" spans="1:16" s="74" customFormat="1" ht="15" customHeight="1">
      <c r="A6" s="66" t="s">
        <v>1239</v>
      </c>
      <c r="B6" s="75" t="s">
        <v>1238</v>
      </c>
      <c r="C6" s="76" t="s">
        <v>961</v>
      </c>
      <c r="D6" s="77" t="s">
        <v>962</v>
      </c>
      <c r="E6" s="76" t="s">
        <v>1244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1245</v>
      </c>
      <c r="M6" s="80" t="s">
        <v>576</v>
      </c>
      <c r="N6" s="81" t="s">
        <v>956</v>
      </c>
      <c r="O6" s="158" t="s">
        <v>999</v>
      </c>
      <c r="P6" s="133" t="s">
        <v>1246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MC1 13h53 / Em deslocamento para km de descarga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105" sqref="A105:XFD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1247</v>
      </c>
      <c r="C2" s="121" t="s">
        <v>946</v>
      </c>
      <c r="D2" s="76" t="s">
        <v>948</v>
      </c>
      <c r="E2" s="76" t="s">
        <v>1248</v>
      </c>
      <c r="F2" s="99" t="s">
        <v>1249</v>
      </c>
      <c r="G2" s="76" t="s">
        <v>1250</v>
      </c>
      <c r="H2" s="76" t="s">
        <v>1251</v>
      </c>
      <c r="I2" s="76" t="s">
        <v>1252</v>
      </c>
      <c r="J2" s="76" t="s">
        <v>1253</v>
      </c>
      <c r="K2" s="78" t="s">
        <v>1254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2026-03-03T19:39:32Z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