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43" documentId="8_{B6337239-1A00-434D-AAD0-422EA1FEB5AE}" xr6:coauthVersionLast="47" xr6:coauthVersionMax="47" xr10:uidLastSave="{3DFE5163-E881-41F9-A5D9-4A9A59F7FAE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4" i="1" l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<sst xmlns="http://schemas.openxmlformats.org/spreadsheetml/2006/main" count="5647" uniqueCount="1518">
  <si>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</si>
  <si>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</si>
  <si>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</si>
  <si>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</si>
  <si>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</si>
  <si>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</si>
  <si>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</si>
  <si>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</si>
  <si>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</si>
  <si>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</si>
  <si>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</si>
  <si>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</si>
  <si>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</si>
  <si>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</si>
  <si>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</si>
  <si>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</si>
  <si>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</si>
  <si>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</si>
  <si>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</si>
  <si>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</si>
  <si>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</si>
  <si>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</si>
  <si>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</si>
  <si>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</si>
  <si>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</si>
  <si>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</si>
  <si>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</si>
  <si>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</si>
  <si>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</si>
  <si>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</si>
  <si>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</si>
  <si>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</si>
  <si>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</si>
  <si>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</si>
  <si>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</si>
  <si>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</si>
  <si>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</si>
  <si>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</si>
  <si>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</si>
  <si>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</si>
  <si>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</si>
  <si>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</si>
  <si>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</si>
  <si>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</si>
  <si>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</si>
  <si>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</si>
  <si>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</si>
  <si>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</si>
  <si>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</si>
  <si>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</si>
  <si>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</si>
  <si>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</si>
  <si>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</si>
  <si>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</si>
  <si>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</si>
  <si>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</si>
  <si>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</si>
  <si>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</si>
  <si>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</si>
  <si>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</si>
  <si>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</si>
  <si>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</si>
  <si>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</si>
  <si>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</si>
  <si>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</si>
  <si>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</si>
  <si>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</si>
  <si>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</si>
  <si>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</si>
  <si>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</si>
  <si>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</si>
  <si>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</si>
  <si>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</si>
  <si>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</si>
  <si>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</si>
  <si>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</si>
  <si>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</si>
  <si>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</si>
  <si>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</si>
  <si>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</si>
  <si>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</si>
  <si>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</si>
  <si>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</si>
  <si>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</si>
  <si>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</si>
  <si>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</si>
  <si>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</si>
  <si>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</si>
  <si>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</si>
  <si>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</si>
  <si>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</si>
  <si>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</si>
  <si>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</si>
  <si>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</si>
  <si>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</si>
  <si>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</si>
  <si>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</si>
  <si>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</si>
  <si>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</si>
  <si>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</si>
  <si>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</si>
  <si>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</si>
  <si>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</si>
  <si>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</si>
  <si>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</si>
  <si>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</si>
  <si>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</si>
  <si>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</si>
  <si>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</si>
  <si>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</si>
  <si>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</si>
  <si>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</si>
  <si>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</si>
  <si>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</si>
  <si>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</si>
  <si>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</si>
  <si>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</si>
  <si>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</si>
  <si>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</si>
  <si>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</si>
  <si>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</si>
  <si>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</si>
  <si>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</si>
  <si>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</si>
  <si>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</si>
  <si>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</si>
  <si>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</si>
  <si>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</si>
  <si>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</si>
  <si>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</si>
  <si>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</si>
  <si>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</si>
  <si>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</si>
  <si>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</si>
  <si>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</si>
  <si>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</si>
  <si>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</si>
  <si>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</si>
  <si>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</si>
  <si>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</si>
  <si>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</si>
  <si>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</si>
  <si>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</si>
  <si>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</si>
  <si>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</si>
  <si>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</si>
  <si>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</si>
  <si>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</si>
  <si>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</si>
  <si>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</si>
  <si>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</si>
  <si>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</si>
  <si>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</si>
  <si>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</si>
  <si>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</si>
  <si>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</si>
  <si>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</si>
  <si>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</si>
  <si>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</si>
  <si>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</si>
  <si>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</si>
  <si>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</si>
  <si>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</si>
  <si>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</si>
  <si>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</si>
  <si>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</si>
  <si>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</si>
  <si>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</si>
  <si>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</si>
  <si>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</si>
  <si>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</si>
  <si>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</si>
  <si>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</si>
  <si>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</si>
  <si>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</si>
  <si>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</si>
  <si>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</si>
  <si>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</si>
  <si>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</si>
  <si>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</si>
  <si>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</si>
  <si>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</si>
  <si>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</si>
  <si>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</si>
  <si>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</si>
  <si>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</si>
  <si>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</si>
  <si>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</si>
  <si>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</si>
  <si>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</si>
  <si>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</si>
  <si>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</si>
  <si>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</si>
  <si>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</si>
  <si>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</si>
  <si>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</si>
  <si>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</si>
  <si>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</si>
  <si>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</si>
  <si>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</si>
  <si>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</si>
  <si>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</si>
  <si>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</si>
  <si>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</si>
  <si>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</si>
  <si>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</si>
  <si>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</si>
  <si>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</si>
  <si>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</si>
  <si>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</si>
  <si>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</si>
  <si>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</si>
  <si>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</si>
  <si>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</si>
  <si>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</si>
  <si>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</si>
  <si>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</si>
  <si>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</si>
  <si>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</si>
  <si>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</si>
  <si>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</si>
  <si>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</si>
  <si>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</si>
  <si>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</si>
  <si>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</si>
  <si>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</si>
  <si>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</si>
  <si>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</si>
  <si>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</si>
  <si>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</si>
  <si>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</si>
  <si>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</si>
  <si>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</si>
  <si>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</si>
  <si>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</si>
  <si>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</si>
  <si>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</si>
  <si>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</si>
  <si>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</si>
  <si>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</si>
  <si>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</si>
  <si>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</si>
  <si>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</si>
  <si>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</si>
  <si>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</si>
  <si>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</si>
  <si>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</si>
  <si>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</si>
  <si>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</si>
  <si>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</si>
  <si>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</si>
  <si>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</si>
  <si>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</si>
  <si>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</si>
  <si>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</si>
  <si>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</si>
  <si>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</si>
  <si>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</si>
  <si>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</si>
  <si>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</si>
  <si>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</si>
  <si>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</si>
  <si>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</si>
  <si>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</si>
  <si>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</si>
  <si>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</si>
  <si>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</si>
  <si>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</si>
  <si>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</si>
  <si>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</si>
  <si>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</si>
  <si>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</si>
  <si>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</si>
  <si>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</si>
  <si>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</si>
  <si>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</si>
  <si>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</si>
  <si>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</si>
  <si>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</si>
  <si>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</si>
  <si>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</si>
  <si>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</si>
  <si>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</si>
  <si>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</si>
  <si>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</si>
  <si>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</si>
  <si>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</si>
  <si>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</si>
  <si>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</si>
  <si>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</si>
  <si>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</si>
  <si>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</si>
  <si>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</si>
  <si>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</si>
  <si>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</si>
  <si>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</si>
  <si>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</si>
  <si>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</si>
  <si>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</si>
  <si>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</si>
  <si>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</si>
  <si>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</si>
  <si>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</si>
  <si>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</si>
  <si>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</si>
  <si>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</si>
  <si>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</si>
  <si>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</si>
  <si>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</si>
  <si>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</si>
  <si>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</si>
  <si>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</si>
  <si>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</si>
  <si>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</si>
  <si>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</si>
  <si>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</si>
  <si>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</si>
  <si>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</si>
  <si>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</si>
  <si>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</si>
  <si>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</si>
  <si>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</si>
  <si>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</si>
  <si>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</si>
  <si>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</si>
  <si>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</si>
  <si>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</si>
  <si>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</si>
  <si>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</si>
  <si>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</si>
  <si>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</si>
  <si>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</si>
  <si>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</si>
  <si>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</si>
  <si>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</si>
  <si>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</si>
  <si>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</si>
  <si>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</si>
  <si>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</si>
  <si>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</si>
  <si>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</si>
  <si>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</si>
  <si>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</si>
  <si>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</si>
  <si>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</si>
  <si>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</si>
  <si>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</si>
  <si>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</si>
  <si>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</si>
  <si>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</si>
  <si>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</si>
  <si>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</si>
  <si>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</si>
  <si>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</si>
  <si>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</si>
  <si>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</si>
  <si>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</si>
  <si>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</si>
  <si>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</si>
  <si>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</si>
  <si>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</si>
  <si>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</si>
  <si>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</si>
  <si>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</si>
  <si>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</si>
  <si>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</si>
  <si>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</si>
  <si>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</si>
  <si>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</si>
  <si>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</si>
  <si>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</si>
  <si>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</si>
  <si>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</si>
  <si>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</si>
  <si>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</si>
  <si>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</si>
  <si>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</si>
  <si>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</si>
  <si>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</si>
  <si>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</si>
  <si>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</si>
  <si>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</si>
  <si>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</si>
  <si>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</si>
  <si>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</si>
  <si>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</si>
  <si>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</si>
  <si>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</si>
  <si>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</si>
  <si>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</si>
  <si>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</si>
  <si>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</si>
  <si>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</si>
  <si>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</si>
  <si>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</si>
  <si>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</si>
  <si>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</si>
  <si>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</si>
  <si>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</si>
  <si>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</si>
  <si>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</si>
  <si>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</si>
  <si>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</si>
  <si>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</si>
  <si>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</si>
  <si>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</si>
  <si>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</si>
  <si>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</si>
  <si>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</si>
  <si>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</si>
  <si>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</si>
  <si>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</si>
  <si>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</si>
  <si>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</si>
  <si>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</si>
  <si>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</si>
  <si>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</si>
  <si>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</si>
  <si>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</si>
  <si>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</si>
  <si>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</si>
  <si>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</si>
  <si>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</si>
  <si>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</si>
  <si>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</si>
  <si>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</si>
  <si>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</si>
  <si>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</si>
  <si>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</si>
  <si>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</si>
  <si>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</si>
  <si>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</si>
  <si>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</si>
  <si>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</si>
  <si>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</si>
  <si>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</si>
  <si>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</si>
  <si>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</si>
  <si>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</si>
  <si>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</si>
  <si>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</si>
  <si>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</si>
  <si>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</si>
  <si>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</si>
  <si>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</si>
  <si>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</si>
  <si>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</si>
  <si>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</si>
  <si>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</si>
  <si>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</si>
  <si>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</si>
  <si>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</si>
  <si>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</si>
  <si>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</si>
  <si>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</si>
  <si>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</si>
  <si>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</si>
  <si>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</si>
  <si>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</si>
  <si>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</si>
  <si>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</si>
  <si>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</si>
  <si>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</si>
  <si>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</si>
  <si>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</si>
  <si>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</si>
  <si>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</si>
  <si>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</si>
  <si>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</si>
  <si>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</si>
  <si>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</si>
  <si>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</si>
  <si>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</si>
  <si>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</si>
  <si>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</si>
  <si>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</si>
  <si>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</si>
  <si>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</si>
  <si>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</si>
  <si>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</si>
  <si>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</si>
  <si>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</si>
  <si>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</si>
  <si>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</si>
  <si>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</si>
  <si>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</si>
  <si>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</si>
  <si>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</si>
  <si>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</si>
  <si>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</si>
  <si>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</si>
  <si>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</si>
  <si>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</si>
  <si>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</si>
  <si>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</si>
  <si>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</si>
  <si>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</si>
  <si>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</si>
  <si>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</si>
  <si>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</si>
  <si>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</si>
  <si>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</si>
  <si>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</si>
  <si>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</si>
  <si>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</si>
  <si>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</si>
  <si>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</si>
  <si>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</si>
  <si>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</si>
  <si>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</si>
  <si>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</si>
  <si>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</si>
  <si>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</si>
  <si>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</si>
  <si>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</si>
  <si>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</si>
  <si>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</si>
  <si>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</si>
  <si>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</si>
  <si>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</si>
  <si>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</si>
  <si>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</si>
  <si>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</si>
  <si>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</si>
  <si>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</si>
  <si>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</si>
  <si>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</si>
  <si>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</si>
  <si>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</si>
  <si>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</si>
  <si>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</si>
  <si>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</si>
  <si>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</si>
  <si>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</si>
  <si>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</si>
  <si>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</si>
  <si>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</si>
  <si>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</si>
  <si>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</si>
  <si>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</si>
  <si>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</si>
  <si>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</si>
  <si>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</si>
  <si>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</si>
  <si>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</si>
  <si>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</si>
  <si>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</si>
  <si>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</si>
  <si>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</si>
  <si>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</si>
  <si>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</si>
  <si>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</si>
  <si>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</si>
  <si>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</si>
  <si>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</si>
  <si>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</si>
  <si>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</si>
  <si>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</si>
  <si>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</si>
  <si>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</si>
  <si>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</si>
  <si>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</si>
  <si>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</si>
  <si>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</si>
  <si>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</si>
  <si>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</si>
  <si>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</si>
  <si>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</si>
  <si>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</si>
  <si>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</si>
  <si>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</si>
  <si>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</si>
  <si>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</si>
  <si>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</si>
  <si>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</si>
  <si>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</si>
  <si>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</si>
  <si>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</si>
  <si>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</si>
  <si>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</si>
  <si>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</si>
  <si>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</si>
  <si>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</si>
  <si>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</si>
  <si>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</si>
  <si>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</si>
  <si>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</si>
  <si>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</si>
  <si>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</si>
  <si>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</si>
  <si>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</si>
  <si>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</si>
  <si>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</si>
  <si>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</si>
  <si>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</si>
  <si>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</si>
  <si>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</si>
  <si>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</si>
  <si>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</si>
  <si>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</si>
  <si>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</si>
  <si>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</si>
  <si>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</si>
  <si>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</si>
  <si>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</si>
  <si>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</si>
  <si>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</si>
  <si>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</si>
  <si>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</si>
  <si>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</si>
  <si>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</si>
  <si>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</si>
  <si>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</si>
  <si>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</si>
  <si>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</si>
  <si>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</si>
  <si>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</si>
  <si>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</si>
  <si>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</si>
  <si>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</si>
  <si>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</si>
  <si>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</si>
  <si>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</si>
  <si>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</si>
  <si>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</si>
  <si>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</si>
  <si>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</si>
  <si>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</si>
  <si>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</si>
  <si>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</si>
  <si>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</si>
  <si>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</si>
  <si>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</si>
  <si>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</si>
  <si>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</si>
  <si>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</si>
  <si>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</si>
  <si>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</si>
  <si>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</si>
  <si>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</si>
  <si>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</si>
  <si>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</si>
  <si>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</si>
  <si>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</si>
  <si>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</si>
  <si>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</si>
  <si>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</si>
  <si>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</si>
  <si>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</si>
  <si>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</si>
  <si>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</si>
  <si>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</si>
  <si>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</si>
  <si>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</si>
  <si>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</si>
  <si>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</si>
  <si>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</si>
  <si>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</si>
  <si>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</si>
  <si>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</si>
  <si>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</si>
  <si>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</si>
  <si>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</si>
  <si>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</si>
  <si>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</si>
  <si>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</si>
  <si>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</si>
  <si>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</si>
  <si>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</si>
  <si>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</si>
  <si>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</si>
  <si>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</si>
  <si>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</si>
  <si>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</si>
  <si>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</si>
  <si>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</si>
  <si>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</si>
  <si>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</si>
  <si>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</si>
  <si>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</si>
  <si>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</si>
  <si>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</si>
  <si>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</si>
  <si>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</si>
  <si>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</si>
  <si>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</si>
  <si>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</si>
  <si>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</si>
  <si>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</si>
  <si>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</si>
  <si>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</si>
  <si>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</si>
  <si>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</si>
  <si>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</si>
  <si>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</si>
  <si>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</si>
  <si>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</si>
  <si>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</si>
  <si>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</si>
  <si>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</si>
  <si>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</si>
  <si>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</si>
  <si>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</si>
  <si>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</si>
  <si>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</si>
  <si>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</si>
  <si>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</si>
  <si>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</si>
  <si>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</si>
  <si>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</si>
  <si>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</si>
  <si>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</si>
  <si>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</si>
  <si>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</si>
  <si>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</si>
  <si>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</si>
  <si>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</si>
  <si>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</si>
  <si>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</si>
  <si>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</si>
  <si>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</si>
  <si>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</si>
  <si>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</si>
  <si>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</si>
  <si>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</si>
  <si>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</si>
  <si>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</si>
  <si>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</si>
  <si>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</si>
  <si>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</si>
  <si>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</si>
  <si>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</si>
  <si>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</si>
  <si>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</si>
  <si>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</si>
  <si>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</si>
  <si>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</si>
  <si>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</si>
  <si>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</si>
  <si>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</si>
  <si>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</si>
  <si>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</si>
  <si>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</si>
  <si>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</si>
  <si>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</si>
  <si>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</si>
  <si>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</si>
  <si>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</si>
  <si>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</si>
  <si>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</si>
  <si>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</si>
  <si>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</si>
  <si>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</si>
  <si>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</si>
  <si>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</si>
  <si>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</si>
  <si>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</si>
  <si>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</si>
  <si>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</si>
  <si>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</si>
  <si>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</si>
  <si>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</si>
  <si>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</si>
  <si>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</si>
  <si>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</si>
  <si>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</si>
  <si>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</si>
  <si>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</si>
  <si>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</si>
  <si>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</si>
  <si>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</si>
  <si>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</si>
  <si>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</si>
  <si>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</si>
  <si>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</si>
  <si>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</si>
  <si>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</si>
  <si>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</si>
  <si>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</si>
  <si>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</si>
  <si>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</si>
  <si>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</si>
  <si>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</si>
  <si>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</si>
  <si>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</si>
  <si>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</si>
  <si>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</si>
  <si>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</si>
  <si>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</si>
  <si>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</si>
  <si>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</si>
  <si>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</si>
  <si>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</si>
  <si>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</si>
  <si>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</si>
  <si>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</si>
  <si>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</si>
  <si>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</si>
  <si>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</si>
  <si>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</si>
  <si>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</si>
  <si>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</si>
  <si>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</si>
  <si>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</si>
  <si>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</si>
  <si>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</si>
  <si>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</si>
  <si>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</si>
  <si>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</si>
  <si>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</si>
  <si>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</si>
  <si>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</si>
  <si>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</si>
  <si>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</si>
  <si>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</si>
  <si>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</si>
  <si>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</si>
  <si>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</si>
  <si>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</si>
  <si>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</si>
  <si>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</si>
  <si>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</si>
  <si>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</si>
  <si>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</si>
  <si>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</si>
  <si>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</si>
  <si>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</si>
  <si>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</si>
  <si>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</si>
  <si>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</si>
  <si>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</si>
  <si>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</si>
  <si>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</si>
  <si>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</si>
  <si>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</si>
  <si>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</si>
  <si>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</si>
  <si>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</si>
  <si>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</si>
  <si>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</si>
  <si>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</si>
  <si>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</si>
  <si>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</si>
  <si>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</si>
  <si>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</si>
  <si>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</si>
  <si>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</si>
  <si>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</si>
  <si>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</si>
  <si>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</si>
  <si>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</si>
  <si>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</si>
  <si>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</si>
  <si>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</si>
  <si>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</si>
  <si>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</si>
  <si>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</si>
  <si>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</si>
  <si>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</si>
  <si>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</si>
  <si>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</si>
  <si>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</si>
  <si>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</si>
  <si>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</si>
  <si>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</si>
  <si>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</si>
  <si>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</si>
  <si>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</si>
  <si>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</si>
  <si>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</si>
  <si>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</si>
  <si>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</si>
  <si>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</si>
  <si>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</si>
  <si>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</si>
  <si>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</si>
  <si>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</si>
  <si>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</si>
  <si>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</si>
  <si>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</si>
  <si>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</si>
  <si>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</si>
  <si>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</si>
  <si>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</si>
  <si>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</si>
  <si>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</si>
  <si>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</si>
  <si>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</si>
  <si>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</si>
  <si>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</si>
  <si>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</si>
  <si>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</si>
  <si>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</si>
  <si>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</si>
  <si>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</si>
  <si>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</si>
  <si>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</si>
  <si>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</si>
  <si>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</si>
  <si>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</si>
  <si>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</si>
  <si>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</si>
  <si>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</si>
  <si>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</si>
  <si>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</si>
  <si>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</si>
  <si>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</si>
  <si>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</si>
  <si>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</si>
  <si>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</si>
  <si>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</si>
  <si>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</si>
  <si>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</si>
  <si>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</si>
  <si>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</si>
  <si>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</si>
  <si>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</si>
  <si>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</si>
  <si>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</si>
  <si>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</si>
  <si>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</si>
  <si>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</si>
  <si>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</si>
  <si>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</si>
  <si>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</si>
  <si>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</si>
  <si>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</si>
  <si>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</si>
  <si>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</si>
  <si>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</si>
  <si>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</si>
  <si>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</si>
  <si>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</si>
  <si>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</si>
  <si>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</si>
  <si>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</si>
  <si>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</si>
  <si>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</si>
  <si>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</si>
  <si>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</si>
  <si>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</si>
  <si>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</si>
  <si>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</si>
  <si>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</si>
  <si>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</si>
  <si>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</si>
  <si>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</si>
  <si>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</si>
  <si>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</si>
  <si>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</si>
  <si>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</si>
  <si>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</si>
  <si>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</si>
  <si>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</si>
  <si>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</si>
  <si>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</si>
  <si>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</si>
  <si>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</si>
  <si>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</si>
  <si>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</si>
  <si>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</si>
  <si>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</si>
  <si>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</si>
  <si>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</si>
  <si>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</si>
  <si>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</si>
  <si>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</si>
  <si>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</si>
  <si>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</si>
  <si>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</si>
  <si>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</si>
  <si>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</si>
  <si>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</si>
  <si>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</si>
  <si>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</si>
  <si>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</si>
  <si>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</si>
  <si>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</si>
  <si>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</si>
  <si>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</si>
  <si>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</si>
  <si>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</si>
  <si>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</si>
  <si>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</si>
  <si>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</si>
  <si>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</si>
  <si>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</si>
  <si>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</si>
  <si>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</si>
  <si>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</si>
  <si>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</si>
  <si>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</si>
  <si>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</si>
  <si>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</si>
  <si>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</si>
  <si>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</si>
  <si>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</si>
  <si>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</si>
  <si>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</si>
  <si>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</si>
  <si>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</si>
  <si>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</si>
  <si>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</si>
  <si>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</si>
  <si>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</si>
  <si>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</si>
  <si>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</si>
  <si>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</si>
  <si>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</si>
  <si>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</si>
  <si>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</si>
  <si>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</si>
  <si>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</si>
  <si>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</si>
  <si>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</si>
  <si>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</si>
  <si>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</si>
  <si>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</si>
  <si>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</si>
  <si>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</si>
  <si>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</si>
  <si>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</si>
  <si>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</si>
  <si>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</si>
  <si>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</si>
  <si>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</si>
  <si>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</si>
  <si>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</si>
  <si>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</si>
  <si>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</si>
  <si>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</si>
  <si>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</si>
  <si>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</si>
  <si>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</si>
  <si>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</si>
  <si>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</si>
  <si>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</si>
  <si>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</si>
  <si>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</si>
  <si>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</si>
  <si>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</si>
  <si>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</si>
  <si>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</si>
  <si>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</si>
  <si>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</si>
  <si>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</si>
  <si>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</si>
  <si>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</si>
  <si>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</si>
  <si>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</si>
  <si>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</si>
  <si>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</si>
  <si>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</si>
  <si>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</si>
  <si>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</si>
  <si>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</si>
  <si>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</si>
  <si>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</si>
  <si>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</si>
  <si>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</si>
  <si>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</si>
  <si>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</si>
  <si>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</si>
  <si>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</si>
  <si>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</si>
  <si>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</si>
  <si>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</si>
  <si>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</si>
  <si>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</si>
  <si>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</si>
  <si>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</si>
  <si>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</si>
  <si>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</si>
  <si>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</si>
  <si>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</si>
  <si>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</si>
  <si>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</si>
  <si>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</si>
  <si>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</si>
  <si>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</si>
  <si>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</si>
  <si>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</si>
  <si>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</si>
  <si>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</si>
  <si>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</si>
  <si>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</si>
  <si>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</si>
  <si>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</si>
  <si>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</si>
  <si>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</si>
  <si>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</si>
  <si>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</si>
  <si>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</si>
  <si>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</si>
  <si>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</si>
  <si>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</si>
  <si>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</si>
  <si>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</si>
  <si>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</si>
  <si>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</si>
  <si>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</si>
  <si>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</si>
  <si>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</si>
  <si>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</si>
  <si>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</si>
  <si>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</si>
  <si>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</si>
  <si>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</si>
  <si>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</si>
  <si>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</si>
  <si>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</si>
  <si>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</si>
  <si>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</si>
  <si>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</si>
  <si>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</si>
  <si>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</si>
  <si>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</si>
  <si>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</si>
  <si>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</si>
  <si>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</si>
  <si>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</si>
  <si>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</si>
  <si>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</si>
  <si>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</si>
  <si>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</si>
  <si>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</si>
  <si>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</si>
  <si>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</si>
  <si>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</si>
  <si>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</si>
  <si>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</si>
  <si>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</si>
  <si>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</si>
  <si>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</si>
  <si>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</si>
  <si>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</si>
  <si>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</si>
  <si>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</si>
  <si>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</si>
  <si>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</si>
  <si>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</si>
  <si>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</si>
  <si>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</si>
  <si>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</si>
  <si>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</si>
  <si>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</si>
  <si>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</si>
  <si>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</si>
  <si>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</si>
  <si>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</si>
  <si>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</si>
  <si>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</si>
  <si>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</si>
  <si>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</si>
  <si>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</si>
  <si>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</si>
  <si>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</si>
  <si>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</si>
  <si>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</si>
  <si>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</si>
  <si>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</si>
  <si>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</si>
  <si>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</si>
  <si>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</si>
  <si>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</si>
  <si>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</si>
  <si>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</si>
  <si>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</si>
  <si>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</si>
  <si>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</si>
  <si>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</si>
  <si>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</si>
  <si>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</si>
  <si>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</si>
  <si>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</si>
  <si>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</si>
  <si>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</si>
  <si>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</si>
  <si>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</si>
  <si>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</si>
  <si>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</si>
  <si>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</si>
  <si>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</si>
  <si>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</si>
  <si>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</si>
  <si>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</si>
  <si>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</si>
  <si>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</si>
  <si>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</si>
  <si>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</si>
  <si>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</si>
  <si>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</si>
  <si>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</si>
  <si>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</si>
  <si>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</si>
  <si>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</si>
  <si>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</si>
  <si>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</si>
  <si>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</si>
  <si>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</si>
  <si>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</si>
  <si>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</si>
  <si>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</si>
  <si>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</si>
  <si>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</si>
  <si>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</si>
  <si>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</si>
  <si>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</si>
  <si>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</si>
  <si>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</si>
  <si>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</si>
  <si>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</si>
  <si>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</si>
  <si>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</si>
  <si>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</si>
  <si>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</si>
  <si>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</si>
  <si>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</si>
  <si>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</si>
  <si>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</si>
  <si>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</si>
  <si>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</si>
  <si>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</si>
  <si>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</si>
  <si>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</si>
  <si>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</si>
  <si>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</si>
  <si>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</si>
  <si>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</si>
  <si>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</si>
  <si>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</si>
  <si>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</si>
  <si>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</si>
  <si>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</si>
  <si>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</si>
  <si>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</si>
  <si>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</si>
  <si>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</si>
  <si>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</si>
  <si>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</si>
  <si>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</si>
  <si>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</si>
  <si>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</si>
  <si>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</si>
  <si>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</si>
  <si>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</si>
  <si>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</si>
  <si>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</si>
  <si>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</si>
  <si>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</si>
  <si>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</si>
  <si>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</si>
  <si>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</si>
  <si>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</si>
  <si>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</si>
  <si>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</si>
  <si>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</si>
  <si>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</si>
  <si>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</si>
  <si>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</si>
  <si>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</si>
  <si>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</si>
  <si>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</si>
  <si>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</si>
  <si>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</si>
  <si>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</si>
  <si>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</si>
  <si>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</si>
  <si>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</si>
  <si>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</si>
  <si>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</si>
  <si>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</si>
  <si>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</si>
  <si>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</si>
  <si>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</si>
  <si>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</si>
  <si>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</si>
  <si>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</si>
  <si>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</si>
  <si>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</si>
  <si>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</si>
  <si>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</si>
  <si>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</si>
  <si>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</si>
  <si>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</si>
  <si>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</si>
  <si>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</si>
  <si>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</si>
  <si>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</si>
  <si>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</si>
  <si>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</si>
  <si>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</si>
  <si>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</si>
  <si>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</si>
  <si>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</si>
  <si>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</si>
  <si>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</si>
  <si>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</si>
  <si>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</si>
  <si>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</si>
  <si>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</si>
  <si>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</si>
  <si>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</si>
  <si>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</si>
  <si>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</si>
  <si>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</si>
  <si>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</si>
  <si>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</si>
  <si>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</si>
  <si>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</si>
  <si>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</si>
  <si>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</si>
  <si>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</si>
  <si>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</si>
  <si>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</si>
  <si>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</si>
  <si>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</si>
  <si>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</si>
  <si>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</si>
  <si>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</si>
  <si>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</si>
  <si>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</si>
  <si>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</si>
  <si>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</si>
  <si>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</si>
  <si>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</si>
  <si>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</si>
  <si>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</si>
  <si>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</si>
  <si>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</si>
  <si>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</si>
  <si>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</si>
  <si>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</si>
  <si>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</si>
  <si>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</si>
  <si>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</si>
  <si>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</si>
  <si>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</si>
  <si>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</si>
  <si>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</si>
  <si>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</si>
  <si>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</si>
  <si>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</si>
  <si>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</si>
  <si>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</si>
  <si>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</si>
  <si>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</si>
  <si>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</si>
  <si>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</si>
  <si>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</si>
  <si>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</si>
  <si>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</si>
  <si>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</si>
  <si>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</si>
  <si>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</si>
  <si>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</si>
  <si>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</si>
  <si>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</si>
  <si>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</si>
  <si>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</si>
  <si>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</si>
  <si>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</si>
  <si>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</si>
  <si>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</si>
  <si>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</si>
  <si>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</si>
  <si>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</si>
  <si>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</si>
  <si>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</si>
  <si>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</si>
  <si>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</si>
  <si>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</si>
  <si>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</si>
  <si>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</si>
  <si>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</si>
  <si>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</si>
  <si>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</si>
  <si>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</si>
  <si>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</si>
  <si>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</si>
  <si>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</si>
  <si>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</si>
  <si>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</si>
  <si>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</si>
  <si>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</si>
  <si>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</si>
  <si>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</si>
  <si>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</si>
  <si>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</si>
  <si>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</si>
  <si>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</si>
  <si>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</si>
  <si>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</si>
  <si>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</si>
  <si>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</si>
  <si>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</si>
  <si>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</si>
  <si>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</si>
  <si>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</si>
  <si>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</si>
  <si>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</si>
  <si>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</si>
  <si>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</si>
  <si>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</si>
  <si>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</si>
  <si>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</si>
  <si>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</si>
  <si>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</si>
  <si>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</si>
  <si>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</si>
  <si>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</si>
  <si>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</si>
  <si>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</si>
  <si>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</si>
  <si>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</si>
  <si>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</si>
  <si>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</si>
  <si>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</si>
  <si>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</si>
  <si>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</si>
  <si>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</si>
  <si>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</si>
  <si>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</si>
  <si>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</si>
  <si>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</si>
  <si>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</si>
  <si>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</si>
  <si>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</si>
  <si>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</si>
  <si>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</si>
  <si>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</si>
  <si>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</si>
  <si>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</si>
  <si>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</si>
  <si>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</si>
  <si>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</si>
  <si>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</si>
  <si>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</si>
  <si>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</si>
  <si>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</si>
  <si>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</si>
  <si>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</si>
  <si>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</si>
  <si>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</si>
  <si>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</si>
  <si>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</si>
  <si>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</si>
  <si>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</si>
  <si>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</si>
  <si>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</si>
  <si>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</si>
  <si>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</si>
  <si>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</si>
  <si>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</si>
  <si>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</si>
  <si>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Pronto as 11h - devido atraso verificando oportunidade com o CCO (Chuva no local)</t>
  </si>
  <si>
    <t>TCS-TMI</t>
  </si>
  <si>
    <t>MC1 as 09:06h - licença as 10:19h - em inspeção para TMI</t>
  </si>
  <si>
    <t>MC1 as 09:06h - licença as 10:19h - em inspeção para TMI (A60 entre TVI-TID)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</si>
  <si>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</si>
  <si>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</si>
  <si>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</si>
  <si>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</si>
  <si>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</si>
  <si>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MC1 as 10:27h, realizado 01h17 min de intervalo no km 167+500 entre TCE177 / Sem mais inform. de prod.</t>
  </si>
  <si>
    <t>2 (Edson e Nivaldo)</t>
  </si>
  <si>
    <t>Formando cobra cega para MC1</t>
  </si>
  <si>
    <t>MC28 às 11h28, autorizado às 11h45 / Em deslocamento</t>
  </si>
  <si>
    <t xml:space="preserve">KM 691+100 ao 691+800
Recolhe em TSF pro W70 passar
km 702+800 ao 704+000
</t>
  </si>
  <si>
    <t>Descarga km 206 ao 201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</si>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</sst>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8" borderId="2" xfId="0" applyFont="1" applyFill="1" applyBorder="1" applyAlignment="1">
      <alignment horizontal="center" vertical="center"/>
    </xf>
    <xf numFmtId="1" fontId="15" fillId="38" borderId="2" xfId="0" applyNumberFormat="1" applyFont="1" applyFill="1" applyBorder="1" applyAlignment="1">
      <alignment horizontal="center" vertical="center"/>
    </xf>
    <xf numFmtId="0" fontId="15" fillId="38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32" activePane="bottomRight" state="frozen"/>
      <selection pane="bottomRight" activeCell="P245" sqref="P2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1135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1136</v>
      </c>
      <c r="BI1" s="360"/>
      <c r="BJ1" s="361"/>
      <c r="BK1" s="362"/>
      <c r="BL1" s="49"/>
      <c r="BM1" s="352" t="s">
        <v>1137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5" t="s">
        <v>1138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1141</v>
      </c>
      <c r="AT2" s="357"/>
      <c r="AU2" s="357"/>
      <c r="AV2" s="357"/>
      <c r="AW2" s="357"/>
      <c r="AX2" s="356"/>
      <c r="AY2" s="358"/>
      <c r="AZ2" s="4"/>
      <c r="BA2" s="349" t="s">
        <v>1142</v>
      </c>
      <c r="BB2" s="351"/>
      <c r="BC2" s="355" t="s">
        <v>1139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49" t="s">
        <v>1143</v>
      </c>
      <c r="AJ3" s="351"/>
      <c r="AK3" s="349" t="s">
        <v>1144</v>
      </c>
      <c r="AL3" s="350"/>
      <c r="AM3" s="350"/>
      <c r="AN3" s="350"/>
      <c r="AO3" s="350"/>
      <c r="AP3" s="350"/>
      <c r="AQ3" s="351"/>
      <c r="AR3" s="235"/>
      <c r="AS3" s="373" t="s">
        <v>1150</v>
      </c>
      <c r="AT3" s="374"/>
      <c r="AU3" s="373" t="s">
        <v>1151</v>
      </c>
      <c r="AV3" s="374"/>
      <c r="AW3" s="373" t="s">
        <v>1152</v>
      </c>
      <c r="AX3" s="375"/>
      <c r="AY3" s="63" t="s">
        <v>1153</v>
      </c>
      <c r="AZ3" s="63"/>
      <c r="BA3" s="371"/>
      <c r="BB3" s="372"/>
      <c r="BC3" s="349" t="s">
        <v>1146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1154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1449</v>
      </c>
      <c r="BK209" s="16" t="s">
        <v>1449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1450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1451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ERRO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1452</v>
      </c>
      <c r="BK211" s="16" t="s">
        <v>1452</v>
      </c>
      <c r="BL211" s="15"/>
      <c r="BM211" s="14"/>
      <c r="BN211" s="14"/>
      <c r="BO211" s="160"/>
      <c r="BP211" s="16"/>
      <c r="BQ211" s="12" t="e">
        <f t="shared" si="23"/>
        <v>#VALUE!</v>
      </c>
      <c r="BR211" s="18" t="e">
        <f t="shared" si="24"/>
        <v>#VALUE!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1453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1454</v>
      </c>
      <c r="BK213" s="16" t="s">
        <v>1455</v>
      </c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1456</v>
      </c>
      <c r="N214" s="199" t="s">
        <v>1456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1457</v>
      </c>
      <c r="BK214" s="16" t="s">
        <v>1458</v>
      </c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1459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1460</v>
      </c>
      <c r="BK216" s="16" t="s">
        <v>1461</v>
      </c>
      <c r="BL216" s="15"/>
      <c r="BM216" s="14" t="s">
        <v>993</v>
      </c>
      <c r="BN216" s="14" t="s">
        <v>993</v>
      </c>
      <c r="BO216" s="160" t="s">
        <v>993</v>
      </c>
      <c r="BP216" s="16"/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1462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1463</v>
      </c>
      <c r="BK219" s="16" t="s">
        <v>1464</v>
      </c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1465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1466</v>
      </c>
      <c r="BK222" s="16" t="s">
        <v>1467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0.125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TRO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/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324" t="s">
        <v>1468</v>
      </c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e">
        <f t="shared" si="32"/>
        <v>#DIV/0!</v>
      </c>
      <c r="BR230" s="18">
        <f t="shared" si="33"/>
        <v>0</v>
      </c>
      <c r="BS230" s="18" t="e">
        <f t="shared" si="34"/>
        <v>#DIV/0!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93">
        <v>98</v>
      </c>
      <c r="K231" s="393">
        <v>691.8</v>
      </c>
      <c r="L231" s="394" t="s">
        <v>11</v>
      </c>
      <c r="M231" s="39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1" s="39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1" s="80" t="str">
        <f>IFERROR(_xlfn.XLOOKUP(J231, BASE_MAPA!$E$2:$E$359, BASE_MAPA!$J$2:$J$359), "ERRO")</f>
        <v>ALTO ARAGUAIA - RONDONOPOLIS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TAL-TSF</v>
      </c>
      <c r="AN231" s="279" t="str">
        <f>IF(BS_CONTROLE[[#This Row],[SB]]=0, "-", BS_CONTROLE[[#This Row],[SB]])</f>
        <v>TAL699</v>
      </c>
      <c r="AO231" s="280">
        <f>IF(BS_CONTROLE[[#This Row],[SUB]]=0, "-", BS_CONTROLE[[#This Row],[SUB]])</f>
        <v>98</v>
      </c>
      <c r="AP231" s="281">
        <f>IF(BS_CONTROLE[[#This Row],[KM - Inicio]]=0, "-", BS_CONTROLE[[#This Row],[KM - Inicio]])</f>
        <v>691.8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1" s="11" t="str">
        <f>IFERROR(_xlfn.XLOOKUP(AO231, BASE_MAPA!$E$2:$E$359, BASE_MAPA!$J$2:$J$359), "ERRO")</f>
        <v>ALTO ARAGUAIA - RONDONOPOLIS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93">
        <v>98</v>
      </c>
      <c r="K232" s="393">
        <v>702.8</v>
      </c>
      <c r="L232" s="394" t="s">
        <v>11</v>
      </c>
      <c r="M232" s="39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395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TAL-TSF</v>
      </c>
      <c r="AN232" s="279">
        <f>IF(BS_CONTROLE[[#This Row],[SB]]=0, "-", BS_CONTROLE[[#This Row],[SB]])</f>
        <v>699710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702.8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/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34" s="168">
        <v>0.41666666666666669</v>
      </c>
      <c r="P234" s="168">
        <v>8.3333333333333329E-2</v>
      </c>
      <c r="Q234" s="83"/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TGR1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e">
        <f t="shared" si="32"/>
        <v>#DIV/0!</v>
      </c>
      <c r="BR234" s="18">
        <f t="shared" si="33"/>
        <v>0</v>
      </c>
      <c r="BS234" s="18" t="e">
        <f t="shared" si="34"/>
        <v>#DIV/0!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141</v>
      </c>
      <c r="G236" s="9" t="str">
        <f>IF(D236="","*",VLOOKUP(F236,BS_ATIVIDADE[#All],3,FALSE))</f>
        <v>MODERNIZAÇÃO</v>
      </c>
      <c r="H236" s="168"/>
      <c r="I236" s="168"/>
      <c r="J236" s="212">
        <v>74</v>
      </c>
      <c r="K236" s="212">
        <v>206</v>
      </c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/>
      <c r="P236" s="168"/>
      <c r="Q236" s="83"/>
      <c r="R236" s="10" t="str">
        <f>IFERROR(_xlfn.XLOOKUP(F236, BS_ATIVIDADE[ATIVIDADE],BS_ATIVIDADE[UNIDADE] ), "*")</f>
        <v>VAGÕES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/>
      <c r="W236" s="168" t="s">
        <v>1469</v>
      </c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PEDRA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VAGÕES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e">
        <f t="shared" si="32"/>
        <v>#DIV/0!</v>
      </c>
      <c r="BR236" s="18" t="e">
        <f t="shared" si="33"/>
        <v>#DIV/0!</v>
      </c>
      <c r="BS236" s="18" t="e">
        <f t="shared" si="34"/>
        <v>#DIV/0!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/>
      <c r="Q245" s="83"/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e">
        <f t="shared" si="32"/>
        <v>#DIV/0!</v>
      </c>
      <c r="BR245" s="18" t="e">
        <f t="shared" si="33"/>
        <v>#DIV/0!</v>
      </c>
      <c r="BS245" s="18" t="e">
        <f t="shared" si="34"/>
        <v>#DIV/0!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E4146035</v>
      </c>
      <c r="B249" s="166">
        <v>46035</v>
      </c>
      <c r="C249" s="8">
        <f>IF(BS_CONTROLE[[#This Row],[DATA]]="","",WEEKNUM(BS_CONTROLE[[#This Row],[DATA]]))</f>
        <v>3</v>
      </c>
      <c r="D249" s="51" t="s">
        <v>1470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8" operator="equal">
      <formula>"ERRO"</formula>
    </cfRule>
  </conditionalFormatting>
  <conditionalFormatting sqref="X4 Y471:Y546 Y1:Z470">
    <cfRule type="cellIs" dxfId="138" priority="18377" operator="equal">
      <formula>"OPORTUNIDADE"</formula>
    </cfRule>
  </conditionalFormatting>
  <conditionalFormatting sqref="AZ6:AZ518">
    <cfRule type="expression" dxfId="137" priority="18372">
      <formula>$BU6=1</formula>
    </cfRule>
  </conditionalFormatting>
  <conditionalFormatting sqref="BQ6:BQ595">
    <cfRule type="cellIs" dxfId="136" priority="18383" operator="equal">
      <formula>"Produção e Intervalo"</formula>
    </cfRule>
    <cfRule type="cellIs" dxfId="135" priority="18384" operator="equal">
      <formula>"Aderente"</formula>
    </cfRule>
    <cfRule type="cellIs" dxfId="134" priority="18385" operator="equal">
      <formula>"Intervalo"</formula>
    </cfRule>
    <cfRule type="cellIs" dxfId="133" priority="18386" operator="equal">
      <formula>"Produção"</formula>
    </cfRule>
    <cfRule type="cellIs" dxfId="132" priority="18387" operator="equal">
      <formula>"ERRO"</formula>
    </cfRule>
  </conditionalFormatting>
  <conditionalFormatting sqref="BR6:BS548">
    <cfRule type="cellIs" dxfId="131" priority="18365" operator="equal">
      <formula>"*"</formula>
    </cfRule>
    <cfRule type="cellIs" dxfId="130" priority="18366" operator="greaterThanOrEqual">
      <formula>1</formula>
    </cfRule>
    <cfRule type="cellIs" dxfId="129" priority="18367" operator="lessThan">
      <formula>1</formula>
    </cfRule>
  </conditionalFormatting>
  <conditionalFormatting sqref="X471:X518 Y471:Y546 Y6:Z470">
    <cfRule type="cellIs" dxfId="128" priority="18313" operator="equal">
      <formula>"NÃO"</formula>
    </cfRule>
    <cfRule type="cellIs" dxfId="127" priority="18314" operator="equal">
      <formula>"SIM"</formula>
    </cfRule>
  </conditionalFormatting>
  <conditionalFormatting sqref="X471:X518">
    <cfRule type="cellIs" dxfId="126" priority="18312" operator="equal">
      <formula>"OPORTUNIDADE"</formula>
    </cfRule>
  </conditionalFormatting>
  <conditionalFormatting sqref="Z471:Z518">
    <cfRule type="cellIs" dxfId="125" priority="18310" operator="equal">
      <formula>"NÃO"</formula>
    </cfRule>
    <cfRule type="cellIs" dxfId="124" priority="18311" operator="equal">
      <formula>"SIM"</formula>
    </cfRule>
  </conditionalFormatting>
  <conditionalFormatting sqref="Z471:Z518">
    <cfRule type="cellIs" dxfId="123" priority="18309" operator="equal">
      <formula>"OPORTUNIDADE"</formula>
    </cfRule>
  </conditionalFormatting>
  <conditionalFormatting sqref="Y1048571:Y1048576">
    <cfRule type="cellIs" dxfId="122" priority="18194" operator="equal">
      <formula>"OPORTUNIDADE"</formula>
    </cfRule>
  </conditionalFormatting>
  <conditionalFormatting sqref="Y1048571:Y1048576">
    <cfRule type="cellIs" dxfId="121" priority="18192" operator="equal">
      <formula>"NÃO"</formula>
    </cfRule>
    <cfRule type="cellIs" dxfId="120" priority="18193" operator="equal">
      <formula>"SIM"</formula>
    </cfRule>
  </conditionalFormatting>
  <conditionalFormatting sqref="Z519:Z544">
    <cfRule type="cellIs" dxfId="119" priority="17929" operator="equal">
      <formula>"OPORTUNIDADE"</formula>
    </cfRule>
  </conditionalFormatting>
  <conditionalFormatting sqref="Z519:Z544">
    <cfRule type="cellIs" dxfId="118" priority="17927" operator="equal">
      <formula>"NÃO"</formula>
    </cfRule>
    <cfRule type="cellIs" dxfId="117" priority="17928" operator="equal">
      <formula>"SIM"</formula>
    </cfRule>
  </conditionalFormatting>
  <conditionalFormatting sqref="X545">
    <cfRule type="cellIs" dxfId="116" priority="17915" operator="equal">
      <formula>"NÃO"</formula>
    </cfRule>
    <cfRule type="cellIs" dxfId="115" priority="17916" operator="equal">
      <formula>"SIM"</formula>
    </cfRule>
  </conditionalFormatting>
  <conditionalFormatting sqref="X545">
    <cfRule type="cellIs" dxfId="114" priority="17914" operator="equal">
      <formula>"OPORTUNIDADE"</formula>
    </cfRule>
  </conditionalFormatting>
  <conditionalFormatting sqref="Z545">
    <cfRule type="cellIs" dxfId="113" priority="17912" operator="equal">
      <formula>"NÃO"</formula>
    </cfRule>
    <cfRule type="cellIs" dxfId="112" priority="17913" operator="equal">
      <formula>"SIM"</formula>
    </cfRule>
  </conditionalFormatting>
  <conditionalFormatting sqref="Z545">
    <cfRule type="cellIs" dxfId="111" priority="17911" operator="equal">
      <formula>"OPORTUNIDADE"</formula>
    </cfRule>
  </conditionalFormatting>
  <conditionalFormatting sqref="BI545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1">
      <iconSet showValue="0">
        <cfvo type="percent" val="0"/>
        <cfvo type="num" val="1"/>
        <cfvo type="num" val="1" gte="0"/>
      </iconSet>
    </cfRule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1">
      <formula>$BU488=1</formula>
    </cfRule>
  </conditionalFormatting>
  <conditionalFormatting sqref="AZ521:AZ545">
    <cfRule type="expression" dxfId="109" priority="18691">
      <formula>$BU493=1</formula>
    </cfRule>
  </conditionalFormatting>
  <conditionalFormatting sqref="BI519:BI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4">
      <iconSet showValue="0">
        <cfvo type="percent" val="0"/>
        <cfvo type="num" val="1"/>
        <cfvo type="num" val="1" gte="0"/>
      </iconSet>
    </cfRule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6" operator="equal">
      <formula>"*"</formula>
    </cfRule>
    <cfRule type="cellIs" dxfId="107" priority="13327" operator="greaterThanOrEqual">
      <formula>1</formula>
    </cfRule>
    <cfRule type="cellIs" dxfId="106" priority="13328" operator="lessThan">
      <formula>1</formula>
    </cfRule>
  </conditionalFormatting>
  <conditionalFormatting sqref="BK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1471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1472</v>
      </c>
      <c r="E3" s="316" t="s">
        <v>1473</v>
      </c>
      <c r="F3" s="316" t="s">
        <v>1474</v>
      </c>
      <c r="G3" s="316" t="s">
        <v>1475</v>
      </c>
      <c r="H3" s="316" t="s">
        <v>1476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1477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1223</v>
      </c>
      <c r="R1" s="381"/>
      <c r="U1" s="101"/>
      <c r="V1" s="382" t="s">
        <v>1479</v>
      </c>
      <c r="W1" s="382"/>
      <c r="X1" s="382"/>
      <c r="Y1" s="103"/>
    </row>
    <row r="2" spans="1:25" s="100" customFormat="1" ht="11.25" customHeight="1">
      <c r="A2" s="104" t="s">
        <v>1480</v>
      </c>
      <c r="B2" s="104" t="s">
        <v>1481</v>
      </c>
      <c r="C2" s="104" t="s">
        <v>7</v>
      </c>
      <c r="D2" s="105" t="s">
        <v>1175</v>
      </c>
      <c r="E2" s="105" t="s">
        <v>1176</v>
      </c>
      <c r="F2" s="105" t="s">
        <v>1482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1483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TRO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0.125</v>
      </c>
      <c r="S225" s="109" t="str">
        <f>IF(FN_MC!Q227="","*",CONCATENATE(FN_MC!Q227," ",FN_MC!R227))</f>
        <v>1248 M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 t="str">
        <f>IF(FN_MC!L230="","*",FN_MC!L230)</f>
        <v>-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 xml:space="preserve">KM 691+100 ao 691+800
Recolhe em TSF pro W70 passar
km 702+800 ao 704+000
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FERRONORTE</v>
      </c>
      <c r="E229" s="109" t="str">
        <f>IF(FN_MC!T231="","*",FN_MC!T231)</f>
        <v>TGR-TRO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TAL-TSF</v>
      </c>
      <c r="L229" s="328" t="str">
        <f>IF(FN_MC!N231="","*",FN_MC!N231)</f>
        <v>TAL699</v>
      </c>
      <c r="M229" s="110">
        <f>IF(FN_MC!J231="","*",FN_MC!J231)</f>
        <v>98</v>
      </c>
      <c r="N229" s="291">
        <f>IF(FN_MC!K231="","*",FN_MC!K231)</f>
        <v>691.8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FERRONORTE</v>
      </c>
      <c r="E230" s="109" t="str">
        <f>IF(FN_MC!T232="","*",FN_MC!T232)</f>
        <v>TGR-TRO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TAL-TSF</v>
      </c>
      <c r="L230" s="328">
        <f>IF(FN_MC!N232="","*",FN_MC!N232)</f>
        <v>699710</v>
      </c>
      <c r="M230" s="110">
        <f>IF(FN_MC!J232="","*",FN_MC!J232)</f>
        <v>98</v>
      </c>
      <c r="N230" s="291">
        <f>IF(FN_MC!K232="","*",FN_MC!K232)</f>
        <v>702.8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TGR1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*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PEDRA - DESCARGA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>
        <f>IF(FN_MC!B249="","*",FN_MC!B249)</f>
        <v>46035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1484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1485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1486</v>
      </c>
      <c r="C4" s="321" t="s">
        <v>1487</v>
      </c>
      <c r="D4" s="321" t="s">
        <v>1488</v>
      </c>
      <c r="E4" s="321" t="s">
        <v>1489</v>
      </c>
      <c r="F4" s="321" t="s">
        <v>364</v>
      </c>
      <c r="G4" s="321" t="s">
        <v>1490</v>
      </c>
      <c r="H4" s="187"/>
    </row>
    <row r="5" spans="1:8" ht="43.5">
      <c r="A5" s="187"/>
      <c r="B5" s="322" t="s">
        <v>1491</v>
      </c>
      <c r="C5" s="322">
        <v>309525</v>
      </c>
      <c r="D5" s="322" t="s">
        <v>1492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1493</v>
      </c>
      <c r="C6" s="322">
        <v>256875</v>
      </c>
      <c r="D6" s="322" t="s">
        <v>1494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1495</v>
      </c>
      <c r="C7" s="322">
        <v>257278</v>
      </c>
      <c r="D7" s="322" t="s">
        <v>1496</v>
      </c>
      <c r="E7" s="322" t="s">
        <v>240</v>
      </c>
      <c r="F7" s="322" t="s">
        <v>1456</v>
      </c>
      <c r="G7" s="323">
        <v>46235</v>
      </c>
      <c r="H7" s="187"/>
    </row>
    <row r="8" spans="1:8" ht="43.5">
      <c r="A8" s="187"/>
      <c r="B8" s="322" t="s">
        <v>1497</v>
      </c>
      <c r="C8" s="322">
        <v>261794</v>
      </c>
      <c r="D8" s="322" t="s">
        <v>1498</v>
      </c>
      <c r="E8" s="322" t="s">
        <v>240</v>
      </c>
      <c r="F8" s="322" t="s">
        <v>1456</v>
      </c>
      <c r="G8" s="323">
        <v>46082</v>
      </c>
      <c r="H8" s="187"/>
    </row>
    <row r="9" spans="1:8" ht="43.5">
      <c r="A9" s="187"/>
      <c r="B9" s="322" t="s">
        <v>1499</v>
      </c>
      <c r="C9" s="322">
        <v>257033</v>
      </c>
      <c r="D9" s="322" t="s">
        <v>1500</v>
      </c>
      <c r="E9" s="322" t="s">
        <v>240</v>
      </c>
      <c r="F9" s="322" t="s">
        <v>551</v>
      </c>
      <c r="G9" s="322" t="s">
        <v>1501</v>
      </c>
      <c r="H9" s="187"/>
    </row>
    <row r="10" spans="1:8" ht="43.5">
      <c r="A10" s="187"/>
      <c r="B10" s="322" t="s">
        <v>1502</v>
      </c>
      <c r="C10" s="322">
        <v>396578</v>
      </c>
      <c r="D10" s="322" t="s">
        <v>1503</v>
      </c>
      <c r="E10" s="322" t="s">
        <v>240</v>
      </c>
      <c r="F10" s="322" t="s">
        <v>551</v>
      </c>
      <c r="G10" s="322" t="s">
        <v>1501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1504</v>
      </c>
      <c r="C2" s="95" t="s">
        <v>1160</v>
      </c>
      <c r="D2" s="95" t="s">
        <v>1162</v>
      </c>
      <c r="E2" s="95" t="s">
        <v>1505</v>
      </c>
      <c r="F2" s="95" t="s">
        <v>1506</v>
      </c>
      <c r="G2" s="95" t="s">
        <v>1507</v>
      </c>
      <c r="H2" s="95" t="s">
        <v>1508</v>
      </c>
      <c r="I2" s="95" t="s">
        <v>1509</v>
      </c>
      <c r="J2" s="95" t="s">
        <v>1510</v>
      </c>
      <c r="K2" s="130" t="s">
        <v>1511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TRO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TAL-TSF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TAL-TSF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*</v>
      </c>
      <c r="F239" s="136" t="str">
        <f>IF(FN_MC!M236="","*",FN_MC!M236)</f>
        <v>TID-TVI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>
        <f>IF(FN_MC!B249="","*",FN_MC!B249)</f>
        <v>46035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1512</v>
      </c>
      <c r="D5" s="386"/>
      <c r="E5" s="386"/>
      <c r="F5" s="386"/>
      <c r="G5" s="386"/>
      <c r="H5" s="386"/>
      <c r="I5" s="386"/>
      <c r="J5" s="387"/>
      <c r="K5" s="388" t="s">
        <v>1513</v>
      </c>
      <c r="L5" s="389"/>
      <c r="M5" s="389"/>
      <c r="N5" s="389"/>
      <c r="O5" s="390" t="s">
        <v>1514</v>
      </c>
      <c r="P5" s="391"/>
      <c r="Q5" s="392"/>
    </row>
    <row r="6" spans="1:17" s="93" customFormat="1" ht="15.75" customHeight="1">
      <c r="A6" s="87" t="s">
        <v>1482</v>
      </c>
      <c r="B6" s="94" t="s">
        <v>1481</v>
      </c>
      <c r="C6" s="95" t="s">
        <v>1175</v>
      </c>
      <c r="D6" s="96" t="s">
        <v>1176</v>
      </c>
      <c r="E6" s="95" t="s">
        <v>1515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1516</v>
      </c>
      <c r="M6" s="138" t="s">
        <v>30</v>
      </c>
      <c r="N6" s="139" t="s">
        <v>1170</v>
      </c>
      <c r="O6" s="241" t="s">
        <v>1213</v>
      </c>
      <c r="P6" s="152"/>
      <c r="Q6" s="188" t="s">
        <v>1517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Em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devido atraso verificando oportunidade com o CCO (Chuva no local)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MC1 as 10:27h, realizado 01h17 min de intervalo no km 167+500 entre TCE177 / Sem mais inform. de prod.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*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TRO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0.125</v>
      </c>
      <c r="K231" s="140" t="str">
        <f>IF(FN_MC!AK227="","*",FN_MC!AK227)</f>
        <v>TRO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*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FERRONORTE</v>
      </c>
      <c r="D235" s="99" t="str">
        <f>IF(FN_MC!T231="","*",FN_MC!T231)</f>
        <v>TGR-TRO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TAL-TSF</v>
      </c>
      <c r="H235" s="149">
        <f>IF(FN_MC!K231="","*",FN_MC!K231)</f>
        <v>691.8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TAL-TSF</v>
      </c>
      <c r="M235" s="140">
        <f>IF(FN_MC!AP231="","*",FN_MC!AP231)</f>
        <v>691.8</v>
      </c>
      <c r="N235" s="140" t="str">
        <f>IF(FN_MC!AM231="","*",FN_MC!AM231)</f>
        <v>TAL-TSF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FERRONORTE</v>
      </c>
      <c r="D236" s="99" t="str">
        <f>IF(FN_MC!T232="","*",FN_MC!T232)</f>
        <v>TGR-TRO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TAL-TSF</v>
      </c>
      <c r="H236" s="149">
        <f>IF(FN_MC!K232="","*",FN_MC!K232)</f>
        <v>702.8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TAL-TSF</v>
      </c>
      <c r="M236" s="140">
        <f>IF(FN_MC!AP232="","*",FN_MC!AP232)</f>
        <v>702.8</v>
      </c>
      <c r="N236" s="140" t="str">
        <f>IF(FN_MC!AM232="","*",FN_MC!AM232)</f>
        <v>TAL-TSF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*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*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*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*</v>
      </c>
      <c r="G240" s="99" t="str">
        <f>IF(FN_MC!M236="","*",FN_MC!M236)</f>
        <v>TID-TVI</v>
      </c>
      <c r="H240" s="149">
        <f>IF(FN_MC!K236="","*",FN_MC!K236)</f>
        <v>206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1517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2026-01-12T17:49:48Z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