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87" documentId="8_{B6337239-1A00-434D-AAD0-422EA1FEB5AE}" xr6:coauthVersionLast="47" xr6:coauthVersionMax="47" xr10:uidLastSave="{5A6ABAE1-AB81-40EA-97CC-2C2B3DDF53F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M81" i="1" a="1"/>
  <c r="M81" i="1" s="1"/>
  <c r="N81" i="1" a="1"/>
  <c r="N81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K78" i="16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<sst xmlns="http://schemas.openxmlformats.org/spreadsheetml/2006/main" count="5097" uniqueCount="1493">
  <si>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</si>
  <si>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</si>
  <si>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</si>
  <si>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</si>
  <si>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</si>
  <si>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</si>
  <si>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</si>
  <si>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</si>
  <si>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</si>
  <si>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</si>
  <si>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</si>
  <si>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</si>
  <si>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</si>
  <si>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</si>
  <si>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</si>
  <si>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</si>
  <si>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</si>
  <si>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</si>
  <si>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</si>
  <si>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</si>
  <si>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</si>
  <si>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</si>
  <si>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</si>
  <si>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</si>
  <si>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</si>
  <si>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</si>
  <si>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</si>
  <si>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</si>
  <si>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</si>
  <si>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</si>
  <si>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</si>
  <si>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</si>
  <si>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</si>
  <si>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</si>
  <si>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</si>
  <si>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</si>
  <si>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</si>
  <si>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</si>
  <si>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</si>
  <si>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</si>
  <si>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</si>
  <si>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</si>
  <si>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</si>
  <si>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</si>
  <si>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</si>
  <si>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</si>
  <si>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</si>
  <si>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</si>
  <si>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</si>
  <si>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</si>
  <si>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</si>
  <si>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</si>
  <si>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</si>
  <si>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</si>
  <si>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</si>
  <si>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</si>
  <si>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</si>
  <si>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</si>
  <si>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</si>
  <si>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</si>
  <si>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</si>
  <si>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</si>
  <si>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</si>
  <si>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</si>
  <si>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</si>
  <si>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</si>
  <si>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</si>
  <si>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</si>
  <si>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</si>
  <si>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</si>
  <si>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</si>
  <si>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</si>
  <si>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</si>
  <si>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</si>
  <si>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</si>
  <si>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</si>
  <si>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</si>
  <si>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</si>
  <si>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</si>
  <si>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</si>
  <si>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</si>
  <si>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</si>
  <si>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</si>
  <si>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</si>
  <si>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</si>
  <si>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</si>
  <si>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</si>
  <si>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</si>
  <si>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</si>
  <si>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</si>
  <si>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</si>
  <si>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</si>
  <si>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</si>
  <si>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</si>
  <si>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</si>
  <si>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</si>
  <si>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</si>
  <si>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</si>
  <si>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</si>
  <si>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</si>
  <si>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</si>
  <si>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</si>
  <si>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</si>
  <si>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</si>
  <si>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</si>
  <si>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</si>
  <si>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</si>
  <si>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</si>
  <si>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</si>
  <si>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</si>
  <si>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</si>
  <si>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</si>
  <si>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</si>
  <si>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</si>
  <si>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</si>
  <si>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</si>
  <si>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</si>
  <si>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</si>
  <si>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</si>
  <si>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</si>
  <si>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</si>
  <si>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</si>
  <si>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</si>
  <si>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</si>
  <si>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</si>
  <si>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</si>
  <si>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</si>
  <si>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</si>
  <si>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</si>
  <si>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</si>
  <si>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</si>
  <si>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</si>
  <si>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</si>
  <si>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</si>
  <si>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</si>
  <si>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</si>
  <si>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</si>
  <si>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</si>
  <si>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</si>
  <si>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</si>
  <si>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</si>
  <si>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</si>
  <si>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</si>
  <si>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</si>
  <si>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</si>
  <si>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</si>
  <si>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</si>
  <si>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</si>
  <si>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</si>
  <si>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</si>
  <si>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</si>
  <si>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</si>
  <si>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</si>
  <si>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</si>
  <si>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</si>
  <si>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</si>
  <si>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</si>
  <si>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</si>
  <si>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</si>
  <si>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</si>
  <si>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</si>
  <si>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</si>
  <si>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</si>
  <si>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</si>
  <si>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</si>
  <si>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</si>
  <si>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</si>
  <si>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</si>
  <si>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</si>
  <si>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</si>
  <si>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</si>
  <si>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</si>
  <si>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</si>
  <si>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</si>
  <si>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</si>
  <si>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</si>
  <si>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</si>
  <si>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</si>
  <si>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</si>
  <si>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</si>
  <si>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</si>
  <si>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</si>
  <si>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</si>
  <si>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</si>
  <si>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</si>
  <si>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</si>
  <si>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</si>
  <si>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</si>
  <si>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</si>
  <si>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</si>
  <si>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</si>
  <si>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</si>
  <si>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</si>
  <si>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</si>
  <si>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</si>
  <si>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</si>
  <si>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</si>
  <si>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</si>
  <si>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</si>
  <si>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</si>
  <si>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</si>
  <si>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</si>
  <si>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</si>
  <si>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</si>
  <si>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</si>
  <si>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</si>
  <si>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</si>
  <si>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</si>
  <si>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</si>
  <si>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</si>
  <si>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</si>
  <si>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</si>
  <si>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</si>
  <si>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</si>
  <si>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</si>
  <si>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</si>
  <si>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</si>
  <si>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</si>
  <si>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</si>
  <si>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</si>
  <si>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</si>
  <si>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</si>
  <si>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</si>
  <si>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</si>
  <si>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</si>
  <si>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</si>
  <si>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</si>
  <si>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</si>
  <si>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</si>
  <si>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</si>
  <si>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</si>
  <si>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</si>
  <si>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</si>
  <si>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</si>
  <si>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</si>
  <si>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</si>
  <si>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</si>
  <si>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</si>
  <si>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</si>
  <si>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</si>
  <si>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</si>
  <si>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</si>
  <si>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</si>
  <si>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</si>
  <si>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</si>
  <si>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</si>
  <si>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</si>
  <si>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</si>
  <si>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</si>
  <si>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</si>
  <si>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</si>
  <si>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</si>
  <si>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</si>
  <si>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</si>
  <si>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</si>
  <si>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</si>
  <si>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</si>
  <si>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</si>
  <si>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</si>
  <si>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</si>
  <si>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</si>
  <si>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</si>
  <si>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</si>
  <si>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</si>
  <si>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</si>
  <si>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</si>
  <si>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</si>
  <si>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</si>
  <si>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</si>
  <si>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</si>
  <si>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</si>
  <si>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</si>
  <si>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</si>
  <si>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</si>
  <si>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</si>
  <si>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</si>
  <si>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</si>
  <si>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</si>
  <si>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</si>
  <si>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</si>
  <si>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</si>
  <si>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</si>
  <si>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</si>
  <si>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</si>
  <si>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</si>
  <si>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</si>
  <si>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</si>
  <si>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</si>
  <si>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</si>
  <si>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</si>
  <si>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</si>
  <si>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</si>
  <si>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</si>
  <si>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</si>
  <si>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</si>
  <si>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</si>
  <si>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</si>
  <si>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</si>
  <si>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</si>
  <si>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</si>
  <si>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</si>
  <si>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</si>
  <si>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</si>
  <si>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</si>
  <si>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</si>
  <si>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</si>
  <si>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</si>
  <si>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</si>
  <si>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</si>
  <si>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</si>
  <si>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</si>
  <si>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</si>
  <si>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</si>
  <si>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</si>
  <si>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</si>
  <si>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</si>
  <si>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</si>
  <si>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</si>
  <si>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</si>
  <si>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</si>
  <si>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</si>
  <si>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</si>
  <si>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</si>
  <si>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</si>
  <si>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</si>
  <si>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</si>
  <si>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</si>
  <si>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</si>
  <si>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</si>
  <si>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</si>
  <si>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</si>
  <si>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</si>
  <si>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</si>
  <si>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</si>
  <si>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</si>
  <si>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</si>
  <si>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</si>
  <si>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</si>
  <si>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</si>
  <si>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</si>
  <si>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</si>
  <si>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</si>
  <si>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</si>
  <si>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</si>
  <si>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</si>
  <si>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</si>
  <si>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</si>
  <si>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</si>
  <si>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</si>
  <si>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</si>
  <si>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</si>
  <si>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</si>
  <si>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</si>
  <si>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</si>
  <si>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</si>
  <si>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</si>
  <si>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</si>
  <si>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</si>
  <si>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</si>
  <si>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</si>
  <si>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</si>
  <si>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</si>
  <si>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</si>
  <si>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</si>
  <si>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</si>
  <si>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</si>
  <si>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</si>
  <si>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</si>
  <si>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</si>
  <si>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</si>
  <si>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</si>
  <si>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</si>
  <si>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</si>
  <si>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</si>
  <si>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</si>
  <si>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</si>
  <si>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</si>
  <si>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</si>
  <si>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</si>
  <si>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</si>
  <si>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</si>
  <si>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</si>
  <si>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</si>
  <si>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</si>
  <si>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</si>
  <si>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</si>
  <si>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</si>
  <si>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</si>
  <si>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</si>
  <si>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</si>
  <si>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</si>
  <si>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</si>
  <si>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</si>
  <si>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</si>
  <si>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</si>
  <si>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</si>
  <si>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</si>
  <si>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</si>
  <si>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</si>
  <si>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</si>
  <si>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</si>
  <si>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</si>
  <si>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</si>
  <si>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</si>
  <si>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</si>
  <si>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</si>
  <si>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</si>
  <si>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</si>
  <si>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</si>
  <si>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</si>
  <si>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</si>
  <si>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</si>
  <si>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</si>
  <si>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</si>
  <si>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</si>
  <si>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</si>
  <si>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</si>
  <si>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</si>
  <si>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</si>
  <si>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</si>
  <si>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</si>
  <si>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</si>
  <si>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</si>
  <si>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</si>
  <si>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</si>
  <si>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</si>
  <si>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</si>
  <si>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</si>
  <si>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</si>
  <si>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</si>
  <si>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</si>
  <si>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</si>
  <si>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</si>
  <si>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</si>
  <si>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</si>
  <si>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</si>
  <si>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</si>
  <si>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</si>
  <si>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</si>
  <si>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</si>
  <si>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</si>
  <si>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</si>
  <si>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</si>
  <si>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</si>
  <si>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</si>
  <si>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</si>
  <si>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</si>
  <si>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</si>
  <si>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</si>
  <si>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</si>
  <si>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</si>
  <si>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</si>
  <si>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</si>
  <si>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</si>
  <si>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</si>
  <si>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</si>
  <si>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</si>
  <si>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</si>
  <si>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</si>
  <si>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</si>
  <si>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</si>
  <si>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</si>
  <si>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</si>
  <si>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</si>
  <si>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</si>
  <si>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</si>
  <si>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</si>
  <si>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</si>
  <si>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</si>
  <si>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</si>
  <si>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</si>
  <si>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</si>
  <si>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</si>
  <si>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</si>
  <si>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</si>
  <si>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</si>
  <si>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</si>
  <si>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</si>
  <si>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</si>
  <si>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</si>
  <si>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</si>
  <si>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</si>
  <si>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</si>
  <si>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</si>
  <si>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</si>
  <si>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</si>
  <si>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</si>
  <si>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</si>
  <si>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</si>
  <si>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</si>
  <si>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</si>
  <si>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</si>
  <si>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</si>
  <si>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</si>
  <si>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</si>
  <si>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</si>
  <si>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</si>
  <si>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</si>
  <si>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</si>
  <si>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</si>
  <si>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</si>
  <si>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</si>
  <si>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</si>
  <si>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</si>
  <si>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</si>
  <si>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</si>
  <si>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</si>
  <si>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</si>
  <si>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</si>
  <si>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</si>
  <si>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</si>
  <si>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</si>
  <si>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</si>
  <si>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</si>
  <si>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</si>
  <si>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</si>
  <si>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</si>
  <si>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</si>
  <si>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</si>
  <si>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</si>
  <si>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</si>
  <si>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</si>
  <si>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</si>
  <si>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</si>
  <si>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</si>
  <si>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</si>
  <si>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</si>
  <si>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</si>
  <si>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</si>
  <si>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</si>
  <si>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</si>
  <si>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</si>
  <si>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</si>
  <si>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</si>
  <si>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</si>
  <si>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</si>
  <si>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</si>
  <si>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</si>
  <si>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</si>
  <si>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</si>
  <si>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</si>
  <si>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</si>
  <si>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</si>
  <si>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</si>
  <si>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</si>
  <si>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</si>
  <si>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</si>
  <si>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</si>
  <si>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</si>
  <si>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</si>
  <si>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</si>
  <si>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</si>
  <si>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</si>
  <si>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</si>
  <si>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</si>
  <si>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</si>
  <si>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</si>
  <si>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</si>
  <si>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</si>
  <si>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</si>
  <si>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</si>
  <si>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</si>
  <si>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</si>
  <si>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</si>
  <si>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</si>
  <si>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</si>
  <si>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</si>
  <si>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</si>
  <si>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</si>
  <si>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</si>
  <si>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</si>
  <si>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</si>
  <si>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</si>
  <si>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</si>
  <si>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</si>
  <si>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</si>
  <si>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</si>
  <si>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</si>
  <si>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</si>
  <si>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</si>
  <si>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</si>
  <si>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</si>
  <si>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</si>
  <si>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</si>
  <si>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</si>
  <si>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</si>
  <si>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</si>
  <si>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</si>
  <si>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</si>
  <si>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</si>
  <si>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</si>
  <si>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</si>
  <si>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</si>
  <si>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</si>
  <si>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</si>
  <si>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</si>
  <si>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</si>
  <si>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</si>
  <si>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</si>
  <si>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</si>
  <si>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</si>
  <si>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</si>
  <si>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</si>
  <si>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</si>
  <si>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</si>
  <si>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</si>
  <si>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</si>
  <si>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</si>
  <si>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</si>
  <si>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</si>
  <si>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</si>
  <si>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</si>
  <si>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</si>
  <si>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</si>
  <si>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</si>
  <si>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</si>
  <si>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</si>
  <si>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</si>
  <si>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</si>
  <si>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</si>
  <si>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</si>
  <si>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</si>
  <si>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</si>
  <si>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</si>
  <si>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</si>
  <si>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</si>
  <si>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</si>
  <si>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</si>
  <si>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</si>
  <si>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</si>
  <si>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</si>
  <si>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</si>
  <si>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</si>
  <si>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</si>
  <si>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</si>
  <si>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</si>
  <si>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</si>
  <si>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</si>
  <si>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</si>
  <si>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</si>
  <si>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</si>
  <si>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</si>
  <si>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</si>
  <si>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</si>
  <si>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</si>
  <si>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</si>
  <si>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</si>
  <si>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</si>
  <si>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</si>
  <si>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</si>
  <si>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</si>
  <si>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</si>
  <si>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</si>
  <si>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</si>
  <si>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</si>
  <si>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</si>
  <si>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</si>
  <si>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</si>
  <si>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</si>
  <si>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</si>
  <si>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</si>
  <si>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</si>
  <si>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</si>
  <si>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</si>
  <si>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</si>
  <si>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</si>
  <si>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</si>
  <si>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</si>
  <si>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</si>
  <si>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</si>
  <si>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</si>
  <si>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</si>
  <si>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</si>
  <si>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</si>
  <si>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</si>
  <si>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</si>
  <si>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</si>
  <si>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</si>
  <si>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</si>
  <si>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</si>
  <si>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</si>
  <si>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</si>
  <si>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</si>
  <si>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</si>
  <si>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</si>
  <si>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</si>
  <si>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</si>
  <si>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</si>
  <si>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</si>
  <si>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</si>
  <si>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</si>
  <si>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</si>
  <si>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</si>
  <si>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</si>
  <si>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</si>
  <si>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</si>
  <si>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</si>
  <si>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</si>
  <si>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</si>
  <si>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</si>
  <si>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</si>
  <si>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</si>
  <si>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</si>
  <si>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</si>
  <si>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</si>
  <si>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</si>
  <si>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</si>
  <si>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</si>
  <si>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</si>
  <si>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</si>
  <si>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</si>
  <si>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</si>
  <si>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</si>
  <si>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</si>
  <si>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</si>
  <si>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</si>
  <si>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</si>
  <si>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</si>
  <si>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</si>
  <si>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</si>
  <si>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</si>
  <si>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</si>
  <si>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</si>
  <si>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</si>
  <si>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</si>
  <si>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</si>
  <si>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</si>
  <si>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</si>
  <si>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</si>
  <si>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</si>
  <si>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</si>
  <si>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</si>
  <si>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</si>
  <si>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</si>
  <si>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</si>
  <si>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</si>
  <si>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</si>
  <si>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</si>
  <si>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</si>
  <si>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</si>
  <si>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</si>
  <si>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</si>
  <si>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</si>
  <si>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</si>
  <si>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</si>
  <si>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</si>
  <si>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</si>
  <si>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</si>
  <si>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</si>
  <si>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</si>
  <si>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</si>
  <si>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</si>
  <si>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</si>
  <si>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</si>
  <si>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</si>
  <si>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</si>
  <si>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</si>
  <si>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</si>
  <si>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</si>
  <si>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</si>
  <si>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</si>
  <si>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</si>
  <si>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</si>
  <si>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</si>
  <si>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</si>
  <si>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</si>
  <si>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</si>
  <si>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</si>
  <si>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</si>
  <si>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</si>
  <si>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</si>
  <si>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</si>
  <si>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</si>
  <si>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</si>
  <si>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</si>
  <si>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</si>
  <si>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</si>
  <si>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</si>
  <si>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</si>
  <si>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</si>
  <si>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</si>
  <si>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</si>
  <si>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</si>
  <si>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</si>
  <si>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</si>
  <si>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</si>
  <si>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</si>
  <si>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</si>
  <si>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</si>
  <si>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</si>
  <si>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</si>
  <si>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</si>
  <si>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</si>
  <si>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</si>
  <si>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</si>
  <si>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</si>
  <si>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</si>
  <si>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</si>
  <si>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</si>
  <si>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</si>
  <si>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</si>
  <si>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</si>
  <si>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</si>
  <si>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</si>
  <si>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</si>
  <si>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</si>
  <si>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</si>
  <si>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</si>
  <si>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</si>
  <si>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</si>
  <si>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</si>
  <si>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</si>
  <si>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</si>
  <si>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</si>
  <si>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</si>
  <si>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</si>
  <si>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</si>
  <si>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</si>
  <si>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</si>
  <si>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</si>
  <si>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</si>
  <si>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</si>
  <si>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</si>
  <si>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</si>
  <si>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</si>
  <si>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</si>
  <si>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</si>
  <si>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</si>
  <si>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</si>
  <si>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</si>
  <si>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</si>
  <si>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</si>
  <si>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</si>
  <si>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</si>
  <si>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</si>
  <si>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</si>
  <si>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</si>
  <si>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</si>
  <si>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</si>
  <si>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</si>
  <si>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</si>
  <si>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</si>
  <si>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</si>
  <si>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</si>
  <si>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</si>
  <si>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</si>
  <si>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</si>
  <si>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</si>
  <si>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</si>
  <si>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</si>
  <si>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</si>
  <si>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</si>
  <si>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</si>
  <si>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</si>
  <si>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</si>
  <si>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</si>
  <si>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</si>
  <si>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</si>
  <si>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</si>
  <si>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</si>
  <si>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</si>
  <si>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</si>
  <si>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</si>
  <si>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</si>
  <si>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</si>
  <si>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</si>
  <si>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</si>
  <si>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</si>
  <si>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</si>
  <si>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</si>
  <si>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</si>
  <si>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</si>
  <si>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</si>
  <si>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</si>
  <si>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</si>
  <si>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</si>
  <si>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</si>
  <si>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</si>
  <si>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</si>
  <si>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</si>
  <si>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</si>
  <si>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</si>
  <si>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</si>
  <si>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</si>
  <si>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</si>
  <si>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</si>
  <si>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</si>
  <si>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</si>
  <si>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</si>
  <si>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</si>
  <si>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</si>
  <si>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</si>
  <si>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</si>
  <si>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</si>
  <si>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</si>
  <si>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</si>
  <si>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</si>
  <si>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</si>
  <si>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</si>
  <si>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</si>
  <si>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</si>
  <si>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</si>
  <si>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</si>
  <si>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</si>
  <si>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</si>
  <si>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</si>
  <si>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</si>
  <si>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</si>
  <si>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</si>
  <si>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</si>
  <si>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</si>
  <si>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</si>
  <si>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</si>
  <si>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</si>
  <si>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</si>
  <si>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</si>
  <si>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</si>
  <si>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</si>
  <si>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</si>
  <si>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</si>
  <si>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</si>
  <si>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</si>
  <si>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</si>
  <si>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</si>
  <si>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</si>
  <si>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</si>
  <si>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</si>
  <si>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</si>
  <si>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</si>
  <si>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</si>
  <si>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</si>
  <si>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</si>
  <si>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</si>
  <si>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</si>
  <si>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</si>
  <si>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</si>
  <si>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</si>
  <si>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</si>
  <si>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</si>
  <si>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</si>
  <si>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</si>
  <si>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</si>
  <si>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</si>
  <si>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</si>
  <si>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</si>
  <si>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</si>
  <si>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</si>
  <si>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</si>
  <si>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</si>
  <si>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</si>
  <si>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</si>
  <si>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</si>
  <si>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</si>
  <si>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</si>
  <si>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</si>
  <si>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</si>
  <si>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</si>
  <si>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</si>
  <si>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</si>
  <si>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</si>
  <si>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</si>
  <si>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</si>
  <si>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</si>
  <si>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</si>
  <si>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</si>
  <si>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</si>
  <si>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</si>
  <si>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</si>
  <si>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</si>
  <si>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</si>
  <si>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</si>
  <si>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</si>
  <si>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</si>
  <si>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</si>
  <si>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</si>
  <si>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</si>
  <si>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</si>
  <si>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</si>
  <si>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</si>
  <si>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</si>
  <si>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</si>
  <si>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</si>
  <si>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</si>
  <si>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</si>
  <si>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</si>
  <si>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</si>
  <si>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</si>
  <si>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</si>
  <si>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</si>
  <si>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</si>
  <si>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</si>
  <si>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</si>
  <si>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</si>
  <si>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</si>
  <si>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</si>
  <si>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</si>
  <si>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</si>
  <si>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</si>
  <si>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</si>
  <si>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</si>
  <si>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</si>
  <si>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</si>
  <si>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</si>
  <si>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</si>
  <si>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</si>
  <si>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</si>
  <si>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</si>
  <si>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</si>
  <si>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</si>
  <si>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</si>
  <si>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</si>
  <si>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</si>
  <si>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</si>
  <si>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</si>
  <si>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</si>
  <si>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</si>
  <si>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</si>
  <si>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</si>
  <si>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</si>
  <si>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</si>
  <si>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</si>
  <si>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</si>
  <si>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</si>
  <si>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</si>
  <si>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</si>
  <si>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</si>
  <si>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</si>
  <si>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</si>
  <si>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</si>
  <si>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</si>
  <si>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</si>
  <si>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</si>
  <si>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</si>
  <si>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</si>
  <si>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</si>
  <si>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</si>
  <si>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</si>
  <si>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</si>
  <si>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</si>
  <si>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</si>
  <si>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</si>
  <si>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</si>
  <si>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</si>
  <si>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</si>
  <si>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</si>
  <si>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</si>
  <si>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</si>
  <si>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</si>
  <si>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</si>
  <si>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</si>
  <si>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</si>
  <si>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</si>
  <si>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</si>
  <si>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</si>
  <si>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</si>
  <si>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</si>
  <si>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</si>
  <si>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</si>
  <si>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</si>
  <si>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</si>
  <si>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</si>
  <si>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</si>
  <si>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</si>
  <si>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</si>
  <si>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</si>
  <si>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</si>
  <si>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</si>
  <si>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</si>
  <si>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</si>
  <si>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</si>
  <si>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</si>
  <si>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</si>
  <si>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</si>
  <si>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</si>
  <si>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</si>
  <si>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</si>
  <si>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</si>
  <si>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</si>
  <si>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</si>
  <si>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</si>
  <si>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</si>
  <si>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</si>
  <si>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</si>
  <si>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</si>
  <si>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</si>
  <si>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</si>
  <si>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</si>
  <si>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</si>
  <si>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</si>
  <si>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</si>
  <si>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</si>
  <si>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</si>
  <si>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</si>
  <si>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</si>
  <si>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</si>
  <si>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</si>
  <si>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</si>
  <si>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</si>
  <si>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</si>
  <si>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</si>
  <si>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</si>
  <si>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</si>
  <si>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</si>
  <si>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</si>
  <si>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</si>
  <si>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</si>
  <si>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</si>
  <si>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</si>
  <si>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</si>
  <si>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</si>
  <si>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</si>
  <si>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</si>
  <si>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</si>
  <si>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</si>
  <si>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</si>
  <si>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</si>
  <si>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</si>
  <si>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</si>
  <si>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</si>
  <si>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</si>
  <si>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</si>
  <si>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</si>
  <si>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</si>
  <si>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</si>
  <si>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</si>
  <si>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</si>
  <si>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</si>
  <si>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</si>
  <si>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</si>
  <si>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</si>
  <si>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</si>
  <si>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</si>
  <si>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</si>
  <si>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</si>
  <si>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</si>
  <si>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</si>
  <si>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</si>
  <si>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</si>
  <si>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</si>
  <si>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</si>
  <si>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</si>
  <si>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</si>
  <si>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</si>
  <si>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</si>
  <si>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</si>
  <si>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</si>
  <si>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</si>
  <si>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</si>
  <si>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</si>
  <si>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</si>
  <si>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</si>
  <si>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</si>
  <si>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</si>
  <si>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</si>
  <si>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</si>
  <si>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</si>
  <si>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</si>
  <si>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</si>
  <si>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</si>
  <si>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</si>
  <si>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</si>
  <si>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</si>
  <si>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</si>
  <si>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</si>
  <si>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</si>
  <si>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</si>
  <si>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</si>
  <si>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</si>
  <si>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</si>
  <si>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</si>
  <si>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</si>
  <si>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</si>
  <si>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</si>
  <si>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</si>
  <si>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</si>
  <si>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</si>
  <si>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</si>
  <si>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</si>
  <si>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</si>
  <si>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</si>
  <si>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</si>
  <si>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</si>
  <si>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</si>
  <si>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</si>
  <si>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</si>
  <si>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</si>
  <si>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</si>
  <si>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</si>
  <si>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</si>
  <si>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</si>
  <si>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</si>
  <si>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</si>
  <si>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</si>
  <si>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</si>
  <si>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</si>
  <si>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</si>
  <si>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</si>
  <si>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</si>
  <si>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</si>
  <si>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</si>
  <si>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</si>
  <si>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</si>
  <si>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</si>
  <si>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</si>
  <si>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</si>
  <si>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</si>
  <si>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</si>
  <si>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</si>
  <si>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</si>
  <si>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</si>
  <si>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</si>
  <si>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</si>
  <si>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</si>
  <si>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</si>
  <si>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</si>
  <si>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</si>
  <si>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</si>
  <si>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</si>
  <si>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</si>
  <si>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</si>
  <si>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</si>
  <si>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</si>
  <si>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</si>
  <si>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</si>
  <si>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</si>
  <si>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</si>
  <si>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</si>
  <si>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</si>
  <si>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</si>
  <si>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</si>
  <si>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</si>
  <si>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</si>
  <si>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</si>
  <si>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</si>
  <si>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</si>
  <si>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</si>
  <si>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</si>
  <si>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</si>
  <si>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</si>
  <si>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</si>
  <si>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</si>
  <si>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</si>
  <si>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</si>
  <si>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</si>
  <si>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</si>
  <si>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</si>
  <si>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</si>
  <si>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</si>
  <si>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</si>
  <si>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</si>
  <si>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</si>
  <si>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</si>
  <si>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</si>
  <si>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</si>
  <si>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</si>
  <si>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</si>
  <si>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</si>
  <si>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</si>
  <si>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</si>
  <si>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</si>
  <si>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</si>
  <si>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</si>
  <si>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</si>
  <si>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</si>
  <si>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</si>
  <si>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</si>
  <si>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</si>
  <si>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</si>
  <si>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</si>
  <si>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</si>
  <si>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</si>
  <si>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</si>
  <si>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</si>
  <si>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</si>
  <si>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</si>
  <si>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</si>
  <si>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</si>
  <si>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</si>
  <si>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</si>
  <si>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</si>
  <si>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</si>
  <si>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</si>
  <si>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</si>
  <si>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</si>
  <si>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</si>
  <si>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</si>
  <si>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</si>
  <si>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</si>
  <si>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</si>
  <si>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</si>
  <si>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</si>
  <si>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</si>
  <si>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</si>
  <si>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</si>
  <si>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</si>
  <si>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</si>
  <si>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</si>
  <si>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</si>
  <si>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</si>
  <si>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</si>
  <si>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</si>
  <si>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</si>
  <si>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</si>
  <si>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</si>
  <si>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</si>
  <si>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</si>
  <si>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</si>
  <si>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</si>
  <si>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</si>
  <si>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</si>
  <si>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</si>
  <si>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</si>
  <si>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</si>
  <si>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</si>
  <si>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</si>
  <si>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</si>
  <si>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</si>
  <si>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</si>
  <si>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</si>
  <si>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</si>
  <si>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</si>
  <si>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</si>
  <si>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</si>
  <si>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</si>
  <si>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</si>
  <si>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</si>
  <si>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</si>
  <si>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</si>
  <si>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</si>
  <si>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</si>
  <si>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</si>
  <si>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</si>
  <si>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</si>
  <si>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</si>
  <si>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</si>
  <si>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</si>
  <si>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</si>
  <si>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</si>
  <si>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</si>
  <si>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</si>
  <si>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</si>
  <si>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</si>
  <si>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</si>
  <si>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</si>
  <si>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</si>
  <si>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</si>
  <si>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</si>
  <si>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</si>
  <si>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</si>
  <si>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</si>
  <si>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</si>
  <si>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</si>
  <si>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</si>
  <si>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</si>
  <si>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</si>
  <si>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</si>
  <si>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</si>
  <si>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</si>
  <si>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</si>
  <si>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</si>
  <si>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</si>
  <si>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</si>
  <si>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</si>
  <si>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</si>
  <si>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</si>
  <si>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</si>
  <si>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</si>
  <si>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</si>
  <si>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</si>
  <si>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</si>
  <si>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</si>
  <si>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</si>
  <si>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</si>
  <si>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</si>
  <si>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</si>
  <si>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</si>
  <si>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</si>
  <si>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</si>
  <si>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</si>
  <si>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</si>
  <si>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</si>
  <si>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</si>
  <si>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</si>
  <si>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</si>
  <si>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</si>
  <si>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</si>
  <si>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</si>
  <si>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</si>
  <si>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</si>
  <si>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</si>
  <si>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</si>
  <si>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</si>
  <si>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</si>
  <si>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</si>
  <si>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</si>
  <si>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</si>
  <si>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</si>
  <si>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</si>
  <si>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</si>
  <si>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</si>
  <si>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</si>
  <si>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</si>
  <si>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</si>
  <si>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</si>
  <si>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</si>
  <si>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</si>
  <si>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</si>
  <si>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</si>
  <si>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</si>
  <si>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</si>
  <si>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</si>
  <si>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</si>
  <si>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</si>
  <si>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</si>
  <si>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</si>
  <si>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</si>
  <si>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</si>
  <si>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</si>
  <si>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</si>
  <si>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</si>
  <si>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</si>
  <si>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</si>
  <si>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</si>
  <si>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</si>
  <si>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</si>
  <si>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</si>
  <si>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Previsão de MC1 11h</t>
  </si>
  <si>
    <t>Pevisão de MC1 10:30h</t>
  </si>
  <si>
    <t>TRMS</t>
  </si>
  <si>
    <t>Solda no AMV SUL</t>
  </si>
  <si>
    <t>Equipe pronta as 08:21h  mas com chuva no local</t>
  </si>
  <si>
    <t>Equipe pronta as 07:51h mas com chuva no local</t>
  </si>
  <si>
    <t>MC1 as 10:24h</t>
  </si>
  <si>
    <t>Equipe pronta as 08:21h  - previsão de faixa após I56</t>
  </si>
  <si>
    <t>Descarga de barra curta e dormentes</t>
  </si>
  <si>
    <t>Equipe deslocando para TCS</t>
  </si>
  <si>
    <t>Cancelado devido atraso no deslocamento do operador</t>
  </si>
  <si>
    <t>Anisio</t>
  </si>
  <si>
    <t>Previsão de pronto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</si>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</sst>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G1" activePane="topRight" state="frozen"/>
      <selection pane="topRight" activeCell="BJ81" sqref="BJ81:BK8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 t="s">
        <v>1426</v>
      </c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 t="s">
        <v>1427</v>
      </c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1429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1430</v>
      </c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1431</v>
      </c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1432</v>
      </c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1433</v>
      </c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1434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 t="s">
        <v>1435</v>
      </c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96</v>
      </c>
      <c r="F80" s="134"/>
      <c r="G80" s="8" t="s">
        <v>120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">
        <v>37</v>
      </c>
      <c r="S80" s="180"/>
      <c r="T80" s="180"/>
      <c r="U80" s="199" t="s">
        <v>372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>V6646062</v>
      </c>
      <c r="B81" s="133">
        <v>46062</v>
      </c>
      <c r="C81" s="7">
        <f>IF(BS_CONTROLE[[#This Row],[DATA]]="","",WEEKNUM(BS_CONTROLE[[#This Row],[DATA]]))</f>
        <v>7</v>
      </c>
      <c r="D81" s="45" t="s">
        <v>192</v>
      </c>
      <c r="E81" s="185">
        <v>87</v>
      </c>
      <c r="F81" s="134" t="s">
        <v>235</v>
      </c>
      <c r="G81" s="8" t="str">
        <f>IF(D81="","*",VLOOKUP(F81,BS_ATIVIDADE[#All],3,FALSE))</f>
        <v>MODERNIZAÇÃO</v>
      </c>
      <c r="H81" s="135" t="s">
        <v>450</v>
      </c>
      <c r="I81" s="135" t="s">
        <v>450</v>
      </c>
      <c r="J81" s="151">
        <v>74</v>
      </c>
      <c r="K81" s="151">
        <v>172</v>
      </c>
      <c r="L81" s="71">
        <v>173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1" s="135">
        <v>0.45833333333333331</v>
      </c>
      <c r="P81" s="135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1357</v>
      </c>
      <c r="W81" s="135" t="s">
        <v>1419</v>
      </c>
      <c r="X81" s="152" t="s">
        <v>1004</v>
      </c>
      <c r="Y81" s="129"/>
      <c r="Z81" s="129"/>
      <c r="AA81" s="71">
        <v>1</v>
      </c>
      <c r="AB81" s="59" t="s">
        <v>996</v>
      </c>
      <c r="AC81" s="59"/>
      <c r="AD81" s="135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MODERNIZAÇÃO - REGULAGEM</v>
      </c>
      <c r="AJ81" s="8" t="str">
        <f>IF(D81="","*",VLOOKUP(AI81,BS_ATIVIDADE[#Data],3,FALSE))</f>
        <v>MODERNIZAÇÃO</v>
      </c>
      <c r="AK81" s="175" t="str">
        <f>IF(BS_CONTROLE[[#This Row],[Local - Partida]]=0, "-", BS_CONTROLE[[#This Row],[Local - Partida]])</f>
        <v>TID2</v>
      </c>
      <c r="AL81" s="175" t="str">
        <f>IF(BS_CONTROLE[[#This Row],[Local - Encerramento]]=0, "-", BS_CONTROLE[[#This Row],[Local - Encerramento]])</f>
        <v>TID2</v>
      </c>
      <c r="AM81" s="175" t="str">
        <f>IF(BS_CONTROLE[[#This Row],[Entre - Estações]]=0, "-", BS_CONTROLE[[#This Row],[Entre - Estações]])</f>
        <v>TCE-TID</v>
      </c>
      <c r="AN81" s="175" t="str">
        <f>IF(BS_CONTROLE[[#This Row],[SB]]=0, "-", BS_CONTROLE[[#This Row],[SB]])</f>
        <v>TCE177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172</v>
      </c>
      <c r="AQ81" s="177">
        <f>IF(BS_CONTROLE[[#This Row],[KM - Fim]]=0, "-", BS_CONTROLE[[#This Row],[KM - Fim]])</f>
        <v>173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Augusto/ Efraim</v>
      </c>
      <c r="BG81" s="13"/>
      <c r="BH81" s="14">
        <v>0</v>
      </c>
      <c r="BI81" s="14"/>
      <c r="BJ81" s="14" t="s">
        <v>1436</v>
      </c>
      <c r="BK81" s="14" t="s">
        <v>1436</v>
      </c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>ANISIO (TF-514)46062</v>
      </c>
      <c r="B82" s="133">
        <v>46062</v>
      </c>
      <c r="C82" s="7">
        <f>IF(BS_CONTROLE[[#This Row],[DATA]]="","",WEEKNUM(BS_CONTROLE[[#This Row],[DATA]]))</f>
        <v>7</v>
      </c>
      <c r="D82" s="45" t="s">
        <v>273</v>
      </c>
      <c r="E82" s="185">
        <v>99</v>
      </c>
      <c r="F82" s="134" t="s">
        <v>200</v>
      </c>
      <c r="G82" s="8" t="str">
        <f>IF(D82="","*",VLOOKUP(F82,BS_ATIVIDADE[#All],3,FALSE))</f>
        <v>TRILHO - SUBSTITUIÇÂO</v>
      </c>
      <c r="H82" s="135" t="s">
        <v>11</v>
      </c>
      <c r="I82" s="135" t="s">
        <v>11</v>
      </c>
      <c r="J82" s="151">
        <v>74</v>
      </c>
      <c r="K82" s="151">
        <v>54.53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2" s="135">
        <v>0.41666666666666669</v>
      </c>
      <c r="P82" s="135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199" t="str">
        <f>IFERROR(_xlfn.XLOOKUP(J82, BASE_MAPA!$B$2:$B$420, BASE_MAPA!$G$2:$G$420), "ERRO")</f>
        <v>MARCO INICIAL - ALTO ARAGUAIA</v>
      </c>
      <c r="V82" s="143" t="s">
        <v>1437</v>
      </c>
      <c r="W82" s="135" t="s">
        <v>1298</v>
      </c>
      <c r="X82" s="152" t="s">
        <v>1004</v>
      </c>
      <c r="Y82" s="129"/>
      <c r="Z82" s="129"/>
      <c r="AA82" s="71" t="s">
        <v>11</v>
      </c>
      <c r="AB82" s="59" t="s">
        <v>11</v>
      </c>
      <c r="AC82" s="59"/>
      <c r="AD82" s="135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Row],[Atividade]]=0, "-", BS_CONTROLE[[#This Row],[Atividade]])</f>
        <v>PDM - SUBSTITUIÇÃO - TRILHO</v>
      </c>
      <c r="AJ82" s="8" t="str">
        <f>IF(D82="","*",VLOOKUP(AI82,BS_ATIVIDADE[#Data],3,FALSE))</f>
        <v>TRILHO - SUBSTITUIÇÂO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TLG-TQI</v>
      </c>
      <c r="AN82" s="175" t="str">
        <f>IF(BS_CONTROLE[[#This Row],[SB]]=0, "-", BS_CONTROLE[[#This Row],[SB]])</f>
        <v>K52TQI</v>
      </c>
      <c r="AO82" s="176">
        <f>IF(BS_CONTROLE[[#This Row],[SUB]]=0, "-", BS_CONTROLE[[#This Row],[SUB]])</f>
        <v>74</v>
      </c>
      <c r="AP82" s="177">
        <f>IF(BS_CONTROLE[[#This Row],[KM - Inicio]]=0, "-", BS_CONTROLE[[#This Row],[KM - Inicio]])</f>
        <v>54.53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200" t="str">
        <f>IFERROR(_xlfn.XLOOKUP(AO82, BASE_MAPA!$B$2:$B$420, BASE_MAPA!$G$2:$G$420), "ERRO")</f>
        <v>MARCO INICIAL - ALTO ARAGUAIA</v>
      </c>
      <c r="BF82" s="178" t="str">
        <f>IF(BS_CONTROLE[[#This Row],[Responsavel pelo boletim]]=0, "-", BS_CONTROLE[[#This Row],[Responsavel pelo boletim]])</f>
        <v>Anisio</v>
      </c>
      <c r="BG82" s="13"/>
      <c r="BH82" s="14"/>
      <c r="BI82" s="14"/>
      <c r="BJ82" s="14" t="s">
        <v>1438</v>
      </c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J6:BJ778 BK81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80 BK8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1439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1440</v>
      </c>
      <c r="E3" s="186" t="s">
        <v>1441</v>
      </c>
      <c r="F3" s="186" t="s">
        <v>1442</v>
      </c>
      <c r="G3" s="186" t="s">
        <v>1443</v>
      </c>
      <c r="H3" s="186" t="s">
        <v>1444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1446</v>
      </c>
      <c r="D12" s="187">
        <v>9049</v>
      </c>
      <c r="E12" s="188">
        <v>46044</v>
      </c>
      <c r="F12" s="190" t="s">
        <v>1447</v>
      </c>
      <c r="G12" s="187" t="s">
        <v>1448</v>
      </c>
      <c r="H12" s="187"/>
    </row>
    <row r="13" spans="3:8">
      <c r="C13" s="187" t="s">
        <v>1446</v>
      </c>
      <c r="D13" s="187">
        <v>9044</v>
      </c>
      <c r="E13" s="188">
        <v>46044</v>
      </c>
      <c r="F13" s="190" t="s">
        <v>1449</v>
      </c>
      <c r="G13" s="187" t="s">
        <v>1450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1451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1452</v>
      </c>
      <c r="B2" s="91" t="s">
        <v>1453</v>
      </c>
      <c r="C2" s="91" t="s">
        <v>7</v>
      </c>
      <c r="D2" s="92" t="s">
        <v>1210</v>
      </c>
      <c r="E2" s="92" t="s">
        <v>365</v>
      </c>
      <c r="F2" s="92" t="s">
        <v>1454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1455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*</v>
      </c>
      <c r="E77" s="96" t="str">
        <f>IF(FN_MC!T80="","*",FN_MC!T80)</f>
        <v>*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6" t="str">
        <f>IF(FN_MC!N81="","*",FN_MC!N81)</f>
        <v>TCE177</v>
      </c>
      <c r="M78" s="97">
        <f>IF(FN_MC!J81="","*",FN_MC!J81)</f>
        <v>74</v>
      </c>
      <c r="N78" s="183">
        <f>IF(FN_MC!K81="","*",FN_MC!K81)</f>
        <v>172</v>
      </c>
      <c r="O78" s="183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6" t="str">
        <f>IF(FN_MC!N82="","*",FN_MC!N82)</f>
        <v>K52TQI</v>
      </c>
      <c r="M79" s="97">
        <f>IF(FN_MC!J82="","*",FN_MC!J82)</f>
        <v>74</v>
      </c>
      <c r="N79" s="183">
        <f>IF(FN_MC!K82="","*",FN_MC!K82)</f>
        <v>54.53</v>
      </c>
      <c r="O79" s="183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1456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1457</v>
      </c>
      <c r="C4" s="191" t="s">
        <v>1458</v>
      </c>
      <c r="D4" s="191" t="s">
        <v>1459</v>
      </c>
      <c r="E4" s="191" t="s">
        <v>1460</v>
      </c>
      <c r="F4" s="191" t="s">
        <v>365</v>
      </c>
      <c r="G4" s="191" t="s">
        <v>1461</v>
      </c>
    </row>
    <row r="5" spans="2:7">
      <c r="B5" s="192" t="s">
        <v>1462</v>
      </c>
      <c r="C5" s="192">
        <v>309525</v>
      </c>
      <c r="D5" s="192" t="s">
        <v>1463</v>
      </c>
      <c r="E5" s="192" t="s">
        <v>249</v>
      </c>
      <c r="F5" s="192" t="s">
        <v>1464</v>
      </c>
      <c r="G5" s="193">
        <v>46296</v>
      </c>
    </row>
    <row r="6" spans="2:7">
      <c r="B6" s="192" t="s">
        <v>1465</v>
      </c>
      <c r="C6" s="192">
        <v>257410</v>
      </c>
      <c r="D6" s="192" t="s">
        <v>1466</v>
      </c>
      <c r="E6" s="192" t="s">
        <v>249</v>
      </c>
      <c r="F6" s="192" t="s">
        <v>1464</v>
      </c>
      <c r="G6" s="193"/>
    </row>
    <row r="7" spans="2:7">
      <c r="B7" s="192" t="s">
        <v>1467</v>
      </c>
      <c r="C7" s="192">
        <v>256875</v>
      </c>
      <c r="D7" s="192" t="s">
        <v>1468</v>
      </c>
      <c r="E7" s="192" t="s">
        <v>249</v>
      </c>
      <c r="F7" s="192" t="s">
        <v>1464</v>
      </c>
      <c r="G7" s="193">
        <v>46296</v>
      </c>
    </row>
    <row r="8" spans="2:7">
      <c r="B8" s="192" t="s">
        <v>1469</v>
      </c>
      <c r="C8" s="192">
        <v>257278</v>
      </c>
      <c r="D8" s="192" t="s">
        <v>1470</v>
      </c>
      <c r="E8" s="192" t="s">
        <v>240</v>
      </c>
      <c r="F8" s="192" t="s">
        <v>1471</v>
      </c>
      <c r="G8" s="193">
        <v>46235</v>
      </c>
    </row>
    <row r="9" spans="2:7">
      <c r="B9" s="192" t="s">
        <v>1472</v>
      </c>
      <c r="C9" s="192">
        <v>261794</v>
      </c>
      <c r="D9" s="192" t="s">
        <v>1473</v>
      </c>
      <c r="E9" s="192" t="s">
        <v>240</v>
      </c>
      <c r="F9" s="192" t="s">
        <v>1471</v>
      </c>
      <c r="G9" s="193">
        <v>46082</v>
      </c>
    </row>
    <row r="10" spans="2:7">
      <c r="B10" s="192" t="s">
        <v>1474</v>
      </c>
      <c r="C10" s="192">
        <v>257033</v>
      </c>
      <c r="D10" s="192" t="s">
        <v>1475</v>
      </c>
      <c r="E10" s="192" t="s">
        <v>240</v>
      </c>
      <c r="F10" s="192" t="s">
        <v>479</v>
      </c>
      <c r="G10" s="192" t="s">
        <v>1476</v>
      </c>
    </row>
    <row r="11" spans="2:7">
      <c r="B11" s="192" t="s">
        <v>1477</v>
      </c>
      <c r="C11" s="192">
        <v>396578</v>
      </c>
      <c r="D11" s="192" t="s">
        <v>1478</v>
      </c>
      <c r="E11" s="192" t="s">
        <v>240</v>
      </c>
      <c r="F11" s="192" t="s">
        <v>479</v>
      </c>
      <c r="G11" s="192" t="s">
        <v>1476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1479</v>
      </c>
      <c r="C2" s="83" t="s">
        <v>1195</v>
      </c>
      <c r="D2" s="83" t="s">
        <v>1197</v>
      </c>
      <c r="E2" s="83" t="s">
        <v>1480</v>
      </c>
      <c r="F2" s="83" t="s">
        <v>1481</v>
      </c>
      <c r="G2" s="83" t="s">
        <v>1482</v>
      </c>
      <c r="H2" s="83" t="s">
        <v>1483</v>
      </c>
      <c r="I2" s="83" t="s">
        <v>1484</v>
      </c>
      <c r="J2" s="83" t="s">
        <v>1485</v>
      </c>
      <c r="K2" s="109" t="s">
        <v>1486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str">
        <f>IF(FN_MC!Y80="","*",FN_MC!Y80)</f>
        <v>*</v>
      </c>
      <c r="C99" s="101" t="str">
        <f>IF(FN_MC!B80="","*",FN_MC!B80)</f>
        <v>*</v>
      </c>
      <c r="D99" s="101" t="str">
        <f>IF(FN_MC!D80="","*",FN_MC!D80)</f>
        <v>*</v>
      </c>
      <c r="E99" s="101" t="str">
        <f>IF(FN_MC!H80="","*",FN_MC!H80)</f>
        <v>*</v>
      </c>
      <c r="F99" s="114" t="str">
        <f>IF(FN_MC!M80="","*",FN_MC!M80)</f>
        <v>-</v>
      </c>
      <c r="G99" s="101" t="str">
        <f>IF(FN_MC!I80="","*",FN_MC!I80)</f>
        <v>*</v>
      </c>
      <c r="H99" s="101" t="str">
        <f>IF(FN_MC!AB80="","*",FN_MC!AB80)</f>
        <v>*</v>
      </c>
      <c r="I99" s="101" t="str">
        <f>IF(FN_MC!AC80="","*",FN_MC!AC80)</f>
        <v>*</v>
      </c>
      <c r="J99" s="102" t="str">
        <f>IF(FN_MC!AA80="","*",FN_MC!AA80)</f>
        <v>*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>
        <f>IF(FN_MC!B81="","*",FN_MC!B81)</f>
        <v>46062</v>
      </c>
      <c r="D100" s="101" t="str">
        <f>IF(FN_MC!D81="","*",FN_MC!D81)</f>
        <v>V66</v>
      </c>
      <c r="E100" s="101" t="str">
        <f>IF(FN_MC!H81="","*",FN_MC!H81)</f>
        <v>TID2</v>
      </c>
      <c r="F100" s="114" t="str">
        <f>IF(FN_MC!M81="","*",FN_MC!M81)</f>
        <v>TCE-TID</v>
      </c>
      <c r="G100" s="101" t="str">
        <f>IF(FN_MC!I81="","*",FN_MC!I81)</f>
        <v>TID2</v>
      </c>
      <c r="H100" s="101" t="str">
        <f>IF(FN_MC!AB81="","*",FN_MC!AB81)</f>
        <v>FIXO</v>
      </c>
      <c r="I100" s="101" t="str">
        <f>IF(FN_MC!AC81="","*",FN_MC!AC81)</f>
        <v>*</v>
      </c>
      <c r="J100" s="102">
        <f>IF(FN_MC!AA81="","*",FN_MC!AA81)</f>
        <v>1</v>
      </c>
      <c r="K100" s="112">
        <f>IF(FN_MC!AD81="","*",FN_MC!AD81)</f>
        <v>0.29166666666666669</v>
      </c>
    </row>
    <row r="101" spans="2:11" hidden="1">
      <c r="B101" s="100" t="str">
        <f>IF(FN_MC!Y82="","*",FN_MC!Y82)</f>
        <v>*</v>
      </c>
      <c r="C101" s="101">
        <f>IF(FN_MC!B82="","*",FN_MC!B82)</f>
        <v>46062</v>
      </c>
      <c r="D101" s="101" t="str">
        <f>IF(FN_MC!D82="","*",FN_MC!D82)</f>
        <v>ANISIO (TF-514)</v>
      </c>
      <c r="E101" s="101" t="str">
        <f>IF(FN_MC!H82="","*",FN_MC!H82)</f>
        <v>-</v>
      </c>
      <c r="F101" s="114" t="str">
        <f>IF(FN_MC!M82="","*",FN_MC!M82)</f>
        <v>TLG-TQI</v>
      </c>
      <c r="G101" s="101" t="str">
        <f>IF(FN_MC!I82="","*",FN_MC!I82)</f>
        <v>-</v>
      </c>
      <c r="H101" s="101" t="str">
        <f>IF(FN_MC!AB82="","*",FN_MC!AB82)</f>
        <v>-</v>
      </c>
      <c r="I101" s="101" t="str">
        <f>IF(FN_MC!AC82="","*",FN_MC!AC82)</f>
        <v>*</v>
      </c>
      <c r="J101" s="102" t="str">
        <f>IF(FN_MC!AA82="","*",FN_MC!AA82)</f>
        <v>-</v>
      </c>
      <c r="K101" s="112" t="str">
        <f>IF(FN_MC!AD82="","*",FN_MC!AD82)</f>
        <v>-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1487</v>
      </c>
      <c r="D5" s="268"/>
      <c r="E5" s="268"/>
      <c r="F5" s="268"/>
      <c r="G5" s="268"/>
      <c r="H5" s="268"/>
      <c r="I5" s="268"/>
      <c r="J5" s="269"/>
      <c r="K5" s="270" t="s">
        <v>1488</v>
      </c>
      <c r="L5" s="271"/>
      <c r="M5" s="271"/>
      <c r="N5" s="271"/>
      <c r="O5" s="272" t="s">
        <v>1489</v>
      </c>
      <c r="P5" s="273"/>
      <c r="Q5" s="274"/>
    </row>
    <row r="6" spans="1:17" s="81" customFormat="1" ht="15.75" customHeight="1">
      <c r="A6" s="75" t="s">
        <v>1454</v>
      </c>
      <c r="B6" s="82" t="s">
        <v>1453</v>
      </c>
      <c r="C6" s="83" t="s">
        <v>1210</v>
      </c>
      <c r="D6" s="84" t="s">
        <v>1211</v>
      </c>
      <c r="E6" s="83" t="s">
        <v>1490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1491</v>
      </c>
      <c r="M6" s="116" t="s">
        <v>29</v>
      </c>
      <c r="N6" s="117" t="s">
        <v>1205</v>
      </c>
      <c r="O6" s="165" t="s">
        <v>1248</v>
      </c>
      <c r="P6" s="128"/>
      <c r="Q6" s="139" t="s">
        <v>1492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str">
        <f>IF(FN_MC!B80="","*",FN_MC!B80)</f>
        <v>*</v>
      </c>
      <c r="B103" s="86" t="str">
        <f>IF(FN_MC!X80="","*",FN_MC!X80)</f>
        <v>*</v>
      </c>
      <c r="C103" s="87" t="str">
        <f>IF(FN_MC!S80="","*",FN_MC!S80)</f>
        <v>*</v>
      </c>
      <c r="D103" s="87" t="str">
        <f>IF(FN_MC!T80="","*",FN_MC!T80)</f>
        <v>*</v>
      </c>
      <c r="E103" s="87" t="str">
        <f>IF(FN_MC!D80="","*",FN_MC!D80)</f>
        <v>*</v>
      </c>
      <c r="F103" s="87" t="str">
        <f>IF(FN_MC!H80="","*",FN_MC!H80)</f>
        <v>*</v>
      </c>
      <c r="G103" s="87" t="str">
        <f>IF(FN_MC!M80="","*",FN_MC!M80)</f>
        <v>-</v>
      </c>
      <c r="H103" s="125" t="str">
        <f>IF(FN_MC!K80="","*",FN_MC!K80)</f>
        <v>*</v>
      </c>
      <c r="I103" s="110" t="str">
        <f>IF(FN_MC!O80="","*",FN_MC!O80)</f>
        <v>*</v>
      </c>
      <c r="J103" s="110" t="str">
        <f>IF(FN_MC!P80="","*",FN_MC!P80)</f>
        <v>*</v>
      </c>
      <c r="K103" s="118" t="str">
        <f>IF(FN_MC!AK80="","*",FN_MC!AK80)</f>
        <v>-</v>
      </c>
      <c r="L103" s="118" t="str">
        <f>IF(FN_MC!AM80="","*",FN_MC!AM80)</f>
        <v>-</v>
      </c>
      <c r="M103" s="118" t="str">
        <f>IF(FN_MC!AP80="","*",FN_MC!AP80)</f>
        <v>-</v>
      </c>
      <c r="N103" s="118" t="str">
        <f>IF(FN_MC!AM80="","*",FN_MC!AM80)</f>
        <v>-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6">
        <f>FN_MC!BH81</f>
        <v>0</v>
      </c>
      <c r="P104" s="78"/>
      <c r="Q104" s="120" t="str">
        <f>IF($A$2=1,IF(FN_MC!BJ81="","*",FN_MC!BJ81),IF(FN_MC!BK81="","*",FN_MC!BK81))</f>
        <v>Cancelado devido atraso no deslocamento do operador</v>
      </c>
    </row>
    <row r="105" spans="1:17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2026-02-09T13:39:55Z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