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18" documentId="120_S{118792C3-22EF-5104-A093-F22BFE3913F3}" xr6:coauthVersionLast="47" xr6:coauthVersionMax="47" xr10:uidLastSave="{85B15E50-7E94-481B-9962-C6758F8AF1D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1" l="1" a="1"/>
  <c r="N65" i="1"/>
  <c r="N66" i="1" a="1"/>
  <c r="N66" i="1"/>
  <c r="M71" i="1" a="1"/>
  <c r="M71" i="1" s="1"/>
  <c r="M70" i="1" a="1"/>
  <c r="M70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L61" i="15"/>
  <c r="R65" i="1"/>
  <c r="R61" i="15" s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R62" i="15" s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L66" i="15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L67" i="15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85" i="15" s="1"/>
  <c r="R89" i="1"/>
  <c r="S89" i="1" a="1"/>
  <c r="S89" i="1" s="1"/>
  <c r="T89" i="1" a="1"/>
  <c r="T89" i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/>
  <c r="U90" i="1" a="1"/>
  <c r="U90" i="1"/>
  <c r="AI90" i="1"/>
  <c r="BB90" i="1" s="1"/>
  <c r="AJ90" i="1"/>
  <c r="AK90" i="1"/>
  <c r="K90" i="10" s="1"/>
  <c r="AL90" i="1"/>
  <c r="AM90" i="1"/>
  <c r="AO90" i="1"/>
  <c r="AP90" i="1"/>
  <c r="M90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87" i="15" s="1"/>
  <c r="R91" i="1"/>
  <c r="S91" i="1" a="1"/>
  <c r="S91" i="1" s="1"/>
  <c r="T91" i="1" a="1"/>
  <c r="T91" i="1" s="1"/>
  <c r="U91" i="1" a="1"/>
  <c r="U91" i="1"/>
  <c r="AI91" i="1"/>
  <c r="AJ91" i="1"/>
  <c r="AK91" i="1"/>
  <c r="K91" i="10" s="1"/>
  <c r="AL91" i="1"/>
  <c r="AN91" i="1"/>
  <c r="AO91" i="1"/>
  <c r="AP91" i="1"/>
  <c r="M91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88" i="15" s="1"/>
  <c r="R92" i="1"/>
  <c r="S92" i="1" a="1"/>
  <c r="S92" i="1"/>
  <c r="T92" i="1" a="1"/>
  <c r="T92" i="1"/>
  <c r="U92" i="1" a="1"/>
  <c r="U92" i="1" s="1"/>
  <c r="AI92" i="1"/>
  <c r="AJ92" i="1"/>
  <c r="AK92" i="1"/>
  <c r="K92" i="10" s="1"/>
  <c r="AL92" i="1"/>
  <c r="AO92" i="1"/>
  <c r="AP92" i="1"/>
  <c r="M92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93" i="10" s="1"/>
  <c r="AL93" i="1"/>
  <c r="AO93" i="1"/>
  <c r="AP93" i="1"/>
  <c r="M93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90" i="15" s="1"/>
  <c r="R94" i="1"/>
  <c r="S94" i="1" a="1"/>
  <c r="S94" i="1"/>
  <c r="T94" i="1" a="1"/>
  <c r="T94" i="1" s="1"/>
  <c r="U94" i="1" a="1"/>
  <c r="U94" i="1"/>
  <c r="AI94" i="1"/>
  <c r="AJ94" i="1"/>
  <c r="AK94" i="1"/>
  <c r="K94" i="10" s="1"/>
  <c r="AL94" i="1"/>
  <c r="AN94" i="1"/>
  <c r="AO94" i="1"/>
  <c r="AP94" i="1"/>
  <c r="M94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91" i="15" s="1"/>
  <c r="R95" i="1"/>
  <c r="S95" i="1" a="1"/>
  <c r="S95" i="1"/>
  <c r="T95" i="1" a="1"/>
  <c r="T95" i="1"/>
  <c r="U95" i="1" a="1"/>
  <c r="U95" i="1" s="1"/>
  <c r="AI95" i="1"/>
  <c r="AJ95" i="1"/>
  <c r="AK95" i="1"/>
  <c r="K95" i="10" s="1"/>
  <c r="AL95" i="1"/>
  <c r="AO95" i="1"/>
  <c r="AP95" i="1"/>
  <c r="M95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96" i="10" s="1"/>
  <c r="AL96" i="1"/>
  <c r="AO96" i="1"/>
  <c r="AP96" i="1"/>
  <c r="M96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93" i="15" s="1"/>
  <c r="R97" i="1"/>
  <c r="S97" i="1" a="1"/>
  <c r="S97" i="1"/>
  <c r="T97" i="1" a="1"/>
  <c r="T97" i="1" s="1"/>
  <c r="U97" i="1" a="1"/>
  <c r="U97" i="1"/>
  <c r="AI97" i="1"/>
  <c r="AJ97" i="1"/>
  <c r="AK97" i="1"/>
  <c r="K97" i="10" s="1"/>
  <c r="AL97" i="1"/>
  <c r="AN97" i="1"/>
  <c r="AO97" i="1"/>
  <c r="AP97" i="1"/>
  <c r="M97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94" i="15" s="1"/>
  <c r="R98" i="1"/>
  <c r="S98" i="1" a="1"/>
  <c r="S98" i="1"/>
  <c r="T98" i="1" a="1"/>
  <c r="T98" i="1"/>
  <c r="U98" i="1" a="1"/>
  <c r="U98" i="1" s="1"/>
  <c r="AI98" i="1"/>
  <c r="AJ98" i="1"/>
  <c r="AK98" i="1"/>
  <c r="K98" i="10" s="1"/>
  <c r="AL98" i="1"/>
  <c r="AO98" i="1"/>
  <c r="AP98" i="1"/>
  <c r="M98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B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<sst xmlns="http://schemas.openxmlformats.org/spreadsheetml/2006/main" count="3537" uniqueCount="1166">
  <si>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</si>
  <si>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</si>
  <si>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</si>
  <si>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</si>
  <si>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</si>
  <si>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</si>
  <si>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</si>
  <si>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</si>
  <si>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</si>
  <si>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</si>
  <si>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</si>
  <si>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</si>
  <si>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</si>
  <si>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</si>
  <si>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</si>
  <si>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</si>
  <si>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</si>
  <si>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</si>
  <si>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</si>
  <si>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</si>
  <si>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</si>
  <si>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</si>
  <si>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</si>
  <si>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</si>
  <si>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</si>
  <si>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</si>
  <si>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</si>
  <si>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</si>
  <si>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</si>
  <si>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</si>
  <si>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</si>
  <si>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</si>
  <si>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</si>
  <si>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</si>
  <si>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</si>
  <si>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</si>
  <si>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</si>
  <si>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</si>
  <si>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</si>
  <si>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</si>
  <si>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</si>
  <si>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</si>
  <si>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</si>
  <si>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</si>
  <si>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</si>
  <si>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</si>
  <si>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</si>
  <si>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</si>
  <si>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</si>
  <si>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</si>
  <si>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</si>
  <si>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</si>
  <si>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</si>
  <si>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</si>
  <si>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</si>
  <si>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</si>
  <si>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</si>
  <si>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</si>
  <si>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</si>
  <si>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</si>
  <si>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</si>
  <si>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</si>
  <si>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</si>
  <si>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</si>
  <si>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</si>
  <si>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</si>
  <si>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</si>
  <si>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</si>
  <si>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</si>
  <si>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</si>
  <si>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</si>
  <si>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</si>
  <si>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</si>
  <si>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</si>
  <si>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</si>
  <si>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</si>
  <si>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</si>
  <si>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</si>
  <si>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</si>
  <si>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</si>
  <si>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</si>
  <si>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</si>
  <si>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</si>
  <si>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</si>
  <si>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</si>
  <si>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</si>
  <si>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</si>
  <si>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</si>
  <si>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</si>
  <si>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</si>
  <si>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</si>
  <si>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</si>
  <si>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</si>
  <si>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</si>
  <si>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</si>
  <si>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</si>
  <si>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</si>
  <si>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</si>
  <si>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</si>
  <si>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</si>
  <si>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</si>
  <si>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</si>
  <si>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</si>
  <si>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</si>
  <si>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</si>
  <si>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</si>
  <si>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</si>
  <si>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</si>
  <si>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</si>
  <si>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</si>
  <si>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</si>
  <si>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</si>
  <si>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</si>
  <si>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</si>
  <si>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</si>
  <si>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</si>
  <si>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</si>
  <si>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</si>
  <si>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</si>
  <si>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</si>
  <si>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</si>
  <si>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</si>
  <si>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</si>
  <si>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</si>
  <si>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</si>
  <si>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</si>
  <si>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</si>
  <si>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</si>
  <si>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</si>
  <si>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</si>
  <si>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</si>
  <si>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</si>
  <si>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</si>
  <si>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</si>
  <si>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</si>
  <si>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</si>
  <si>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</si>
  <si>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</si>
  <si>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</si>
  <si>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</si>
  <si>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</si>
  <si>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</si>
  <si>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</si>
  <si>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</si>
  <si>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</si>
  <si>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</si>
  <si>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</si>
  <si>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</si>
  <si>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</si>
  <si>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</si>
  <si>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</si>
  <si>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</si>
  <si>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</si>
  <si>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</si>
  <si>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</si>
  <si>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</si>
  <si>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</si>
  <si>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</si>
  <si>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</si>
  <si>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</si>
  <si>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</si>
  <si>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</si>
  <si>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</si>
  <si>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</si>
  <si>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</si>
  <si>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</si>
  <si>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</si>
  <si>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</si>
  <si>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</si>
  <si>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</si>
  <si>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</si>
  <si>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</si>
  <si>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</si>
  <si>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</si>
  <si>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</si>
  <si>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</si>
  <si>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</si>
  <si>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</si>
  <si>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</si>
  <si>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</si>
  <si>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</si>
  <si>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</si>
  <si>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</si>
  <si>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</si>
  <si>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</si>
  <si>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</si>
  <si>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</si>
  <si>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</si>
  <si>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</si>
  <si>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</si>
  <si>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</si>
  <si>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</si>
  <si>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</si>
  <si>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</si>
  <si>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</si>
  <si>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</si>
  <si>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</si>
  <si>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</si>
  <si>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</si>
  <si>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</si>
  <si>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</si>
  <si>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</si>
  <si>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</si>
  <si>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</si>
  <si>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</si>
  <si>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</si>
  <si>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</si>
  <si>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</si>
  <si>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</si>
  <si>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</si>
  <si>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</si>
  <si>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</si>
  <si>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</si>
  <si>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</si>
  <si>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</si>
  <si>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</si>
  <si>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</si>
  <si>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</si>
  <si>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</si>
  <si>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</si>
  <si>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</si>
  <si>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</si>
  <si>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</si>
  <si>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</si>
  <si>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</si>
  <si>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</si>
  <si>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</si>
  <si>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</si>
  <si>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</si>
  <si>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</si>
  <si>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</si>
  <si>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</si>
  <si>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</si>
  <si>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</si>
  <si>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</si>
  <si>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</si>
  <si>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</si>
  <si>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</si>
  <si>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</si>
  <si>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</si>
  <si>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</si>
  <si>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</si>
  <si>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</si>
  <si>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</si>
  <si>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</si>
  <si>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</si>
  <si>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</si>
  <si>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</si>
  <si>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</si>
  <si>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</si>
  <si>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</si>
  <si>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</si>
  <si>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</si>
  <si>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</si>
  <si>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</si>
  <si>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</si>
  <si>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</si>
  <si>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</si>
  <si>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</si>
  <si>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</si>
  <si>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</si>
  <si>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</si>
  <si>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</si>
  <si>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</si>
  <si>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</si>
  <si>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</si>
  <si>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</si>
  <si>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</si>
  <si>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</si>
  <si>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</si>
  <si>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</si>
  <si>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</si>
  <si>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</si>
  <si>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</si>
  <si>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</si>
  <si>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</si>
  <si>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</si>
  <si>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</si>
  <si>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</si>
  <si>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</si>
  <si>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</si>
  <si>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</si>
  <si>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</si>
  <si>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</si>
  <si>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</si>
  <si>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</si>
  <si>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</si>
  <si>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</si>
  <si>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</si>
  <si>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</si>
  <si>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</si>
  <si>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</si>
  <si>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</si>
  <si>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</si>
  <si>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</si>
  <si>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</si>
  <si>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</si>
  <si>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</si>
  <si>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</si>
  <si>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</si>
  <si>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</si>
  <si>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</si>
  <si>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</si>
  <si>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</si>
  <si>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</si>
  <si>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</si>
  <si>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</si>
  <si>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</si>
  <si>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</si>
  <si>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</si>
  <si>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</si>
  <si>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</si>
  <si>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</si>
  <si>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</si>
  <si>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</si>
  <si>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</si>
  <si>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</si>
  <si>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</si>
  <si>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</si>
  <si>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</si>
  <si>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</si>
  <si>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</si>
  <si>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</si>
  <si>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</si>
  <si>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</si>
  <si>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</si>
  <si>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</si>
  <si>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</si>
  <si>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</si>
  <si>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</si>
  <si>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</si>
  <si>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</si>
  <si>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</si>
  <si>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</si>
  <si>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</si>
  <si>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</si>
  <si>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</si>
  <si>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</si>
  <si>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</si>
  <si>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</si>
  <si>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</si>
  <si>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</si>
  <si>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</si>
  <si>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</si>
  <si>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</si>
  <si>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</si>
  <si>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</si>
  <si>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</si>
  <si>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</si>
  <si>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</si>
  <si>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</si>
  <si>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</si>
  <si>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</si>
  <si>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</si>
  <si>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</si>
  <si>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</si>
  <si>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</si>
  <si>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</si>
  <si>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</si>
  <si>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</si>
  <si>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</si>
  <si>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</si>
  <si>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</si>
  <si>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</si>
  <si>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</si>
  <si>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</si>
  <si>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</si>
  <si>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</si>
  <si>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</si>
  <si>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</si>
  <si>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</si>
  <si>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</si>
  <si>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</si>
  <si>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</si>
  <si>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</si>
  <si>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</si>
  <si>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</si>
  <si>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</si>
  <si>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</si>
  <si>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</si>
  <si>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</si>
  <si>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</si>
  <si>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</si>
  <si>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</si>
  <si>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</si>
  <si>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</si>
  <si>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</si>
  <si>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</si>
  <si>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</si>
  <si>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</si>
  <si>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</si>
  <si>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</si>
  <si>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</si>
  <si>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</si>
  <si>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</si>
  <si>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</si>
  <si>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</si>
  <si>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</si>
  <si>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</si>
  <si>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</si>
  <si>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</si>
  <si>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</si>
  <si>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</si>
  <si>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</si>
  <si>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</si>
  <si>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</si>
  <si>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</si>
  <si>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</si>
  <si>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</si>
  <si>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</si>
  <si>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</si>
  <si>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</si>
  <si>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</si>
  <si>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</si>
  <si>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</si>
  <si>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</si>
  <si>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</si>
  <si>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</si>
  <si>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</si>
  <si>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</si>
  <si>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</si>
  <si>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</si>
  <si>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</si>
  <si>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</si>
  <si>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</si>
  <si>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</si>
  <si>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</si>
  <si>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</si>
  <si>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</si>
  <si>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</si>
  <si>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</si>
  <si>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</si>
  <si>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</si>
  <si>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</si>
  <si>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</si>
  <si>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</si>
  <si>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</si>
  <si>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</si>
  <si>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</si>
  <si>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</si>
  <si>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</si>
  <si>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</si>
  <si>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</si>
  <si>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</si>
  <si>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</si>
  <si>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</si>
  <si>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</si>
  <si>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</si>
  <si>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</si>
  <si>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</si>
  <si>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</si>
  <si>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</si>
  <si>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</si>
  <si>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</si>
  <si>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</si>
  <si>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</si>
  <si>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</si>
  <si>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</si>
  <si>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</si>
  <si>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</si>
  <si>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</si>
  <si>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</si>
  <si>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</si>
  <si>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</si>
  <si>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</si>
  <si>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</si>
  <si>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</si>
  <si>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</si>
  <si>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</si>
  <si>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</si>
  <si>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</si>
  <si>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</si>
  <si>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</si>
  <si>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</si>
  <si>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</si>
  <si>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</si>
  <si>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</si>
  <si>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</si>
  <si>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</si>
  <si>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</si>
  <si>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</si>
  <si>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</si>
  <si>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</si>
  <si>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</si>
  <si>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</si>
  <si>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</si>
  <si>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</si>
  <si>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</si>
  <si>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</si>
  <si>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</si>
  <si>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</si>
  <si>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</si>
  <si>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</si>
  <si>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</si>
  <si>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</si>
  <si>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</si>
  <si>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</si>
  <si>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</si>
  <si>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</si>
  <si>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</si>
  <si>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</si>
  <si>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</si>
  <si>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</si>
  <si>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</si>
  <si>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</si>
  <si>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</si>
  <si>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</si>
  <si>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</si>
  <si>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</si>
  <si>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</si>
  <si>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</si>
  <si>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</si>
  <si>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</si>
  <si>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</si>
  <si>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</si>
  <si>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</si>
  <si>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</si>
  <si>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</si>
  <si>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</si>
  <si>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</si>
  <si>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</si>
  <si>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</si>
  <si>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</si>
  <si>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</si>
  <si>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</si>
  <si>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</si>
  <si>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</si>
  <si>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</si>
  <si>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</si>
  <si>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</si>
  <si>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</si>
  <si>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</si>
  <si>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</si>
  <si>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</si>
  <si>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</si>
  <si>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</si>
  <si>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</si>
  <si>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</si>
  <si>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</si>
  <si>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</si>
  <si>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</si>
  <si>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</si>
  <si>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</si>
  <si>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</si>
  <si>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</si>
  <si>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</si>
  <si>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</si>
  <si>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</si>
  <si>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</si>
  <si>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</si>
  <si>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</si>
  <si>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</si>
  <si>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</si>
  <si>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</si>
  <si>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</si>
  <si>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</si>
  <si>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</si>
  <si>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</si>
  <si>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</si>
  <si>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</si>
  <si>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</si>
  <si>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</si>
  <si>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</si>
  <si>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</si>
  <si>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</si>
  <si>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</si>
  <si>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</si>
  <si>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</si>
  <si>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</si>
  <si>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</si>
  <si>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</si>
  <si>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</si>
  <si>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</si>
  <si>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</si>
  <si>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</si>
  <si>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</si>
  <si>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</si>
  <si>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</si>
  <si>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</si>
  <si>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</si>
  <si>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</si>
  <si>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</si>
  <si>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</si>
  <si>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</si>
  <si>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</si>
  <si>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</si>
  <si>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</si>
  <si>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</si>
  <si>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</si>
  <si>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</si>
  <si>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</si>
  <si>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</si>
  <si>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</si>
  <si>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</si>
  <si>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</si>
  <si>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</si>
  <si>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</si>
  <si>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</si>
  <si>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</si>
  <si>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</si>
  <si>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</si>
  <si>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</si>
  <si>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</si>
  <si>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</si>
  <si>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</si>
  <si>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</si>
  <si>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</si>
  <si>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</si>
  <si>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</si>
  <si>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</si>
  <si>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</si>
  <si>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</si>
  <si>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</si>
  <si>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</si>
  <si>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</si>
  <si>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</si>
  <si>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</si>
  <si>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</si>
  <si>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</si>
  <si>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</si>
  <si>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</si>
  <si>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</si>
  <si>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</si>
  <si>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</si>
  <si>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</si>
  <si>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</si>
  <si>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</si>
  <si>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</si>
  <si>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</si>
  <si>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</si>
  <si>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</si>
  <si>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</si>
  <si>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</si>
  <si>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</si>
  <si>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</si>
  <si>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</si>
  <si>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</si>
  <si>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</si>
  <si>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</si>
  <si>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</si>
  <si>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</si>
  <si>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</si>
  <si>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</si>
  <si>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</si>
  <si>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</si>
  <si>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</si>
  <si>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</si>
  <si>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</si>
  <si>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</si>
  <si>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</si>
  <si>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</si>
  <si>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</si>
  <si>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</si>
  <si>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</si>
  <si>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</si>
  <si>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</si>
  <si>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</si>
  <si>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</si>
  <si>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</si>
  <si>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</si>
  <si>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</si>
  <si>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</si>
  <si>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</si>
  <si>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</si>
  <si>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</si>
  <si>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</si>
  <si>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</si>
  <si>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</si>
  <si>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</si>
  <si>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</si>
  <si>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</si>
  <si>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</si>
  <si>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</si>
  <si>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</si>
  <si>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</si>
  <si>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</si>
  <si>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</si>
  <si>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</si>
  <si>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</si>
  <si>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</si>
  <si>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</si>
  <si>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</si>
  <si>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</si>
  <si>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</si>
  <si>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</si>
  <si>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</si>
  <si>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</si>
  <si>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</si>
  <si>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</si>
  <si>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</si>
  <si>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</si>
  <si>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</si>
  <si>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</si>
  <si>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</si>
  <si>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</si>
  <si>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</si>
  <si>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</si>
  <si>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</si>
  <si>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</si>
  <si>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</si>
  <si>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</si>
  <si>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</si>
  <si>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</si>
  <si>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</si>
  <si>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</si>
  <si>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</si>
  <si>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</si>
  <si>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</si>
  <si>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</si>
  <si>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</si>
  <si>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</si>
  <si>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</si>
  <si>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</si>
  <si>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</si>
  <si>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</si>
  <si>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</si>
  <si>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</si>
  <si>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</si>
  <si>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</si>
  <si>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</si>
  <si>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</si>
  <si>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</si>
  <si>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</si>
  <si>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</si>
  <si>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</si>
  <si>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</si>
  <si>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</si>
  <si>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</si>
  <si>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</si>
  <si>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</si>
  <si>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</si>
  <si>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</si>
  <si>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</si>
  <si>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</si>
  <si>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</si>
  <si>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</si>
  <si>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</si>
  <si>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</si>
  <si>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</si>
  <si>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</si>
  <si>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</si>
  <si>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</si>
  <si>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</si>
  <si>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</si>
  <si>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</si>
  <si>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</si>
  <si>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</si>
  <si>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</si>
  <si>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</si>
  <si>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</si>
  <si>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</si>
  <si>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</si>
  <si>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</si>
  <si>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</si>
  <si>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</si>
  <si>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</si>
  <si>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</si>
  <si>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</si>
  <si>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</si>
  <si>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</si>
  <si>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</si>
  <si>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</si>
  <si>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</si>
  <si>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</si>
  <si>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</si>
  <si>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</si>
  <si>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</si>
  <si>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</si>
  <si>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</si>
  <si>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</si>
  <si>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</si>
  <si>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</si>
  <si>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</si>
  <si>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</si>
  <si>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</si>
  <si>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</si>
  <si>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</si>
  <si>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</si>
  <si>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</si>
  <si>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</si>
  <si>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</si>
  <si>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</si>
  <si>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</si>
  <si>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</si>
  <si>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</si>
  <si>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</si>
  <si>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</si>
  <si>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</si>
  <si>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</si>
  <si>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</si>
  <si>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</si>
  <si>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</si>
  <si>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</si>
  <si>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</si>
  <si>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</si>
  <si>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</si>
  <si>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</si>
  <si>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</si>
  <si>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</si>
  <si>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</si>
  <si>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</si>
  <si>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</si>
  <si>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</si>
  <si>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</si>
  <si>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</si>
  <si>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</si>
  <si>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</si>
  <si>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</si>
  <si>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</si>
  <si>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</si>
  <si>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</si>
  <si>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</si>
  <si>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</si>
  <si>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</si>
  <si>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</si>
  <si>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</si>
  <si>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</si>
  <si>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</si>
  <si>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</si>
  <si>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</si>
  <si>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</si>
  <si>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</si>
  <si>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</si>
  <si>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</si>
  <si>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</si>
  <si>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</si>
  <si>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</si>
  <si>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</si>
  <si>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</si>
  <si>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</si>
  <si>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</si>
  <si>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</si>
  <si>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</si>
  <si>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</si>
  <si>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</si>
  <si>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</si>
  <si>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</si>
  <si>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</si>
  <si>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</si>
  <si>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</si>
  <si>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</si>
  <si>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</si>
  <si>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</si>
  <si>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</si>
  <si>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</si>
  <si>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</si>
  <si>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</si>
  <si>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</si>
  <si>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</si>
  <si>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</si>
  <si>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</si>
  <si>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</si>
  <si>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</si>
  <si>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</si>
  <si>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</si>
  <si>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</si>
  <si>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</si>
  <si>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</si>
  <si>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</si>
  <si>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</si>
  <si>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</si>
  <si>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</si>
  <si>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</si>
  <si>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</si>
  <si>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</si>
  <si>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</si>
  <si>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</si>
  <si>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</si>
  <si>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</si>
  <si>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</si>
  <si>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</si>
  <si>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</si>
  <si>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</si>
  <si>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</si>
  <si>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</si>
  <si>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</si>
  <si>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</si>
  <si>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</si>
  <si>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</si>
  <si>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</si>
  <si>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</si>
  <si>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</si>
  <si>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</si>
  <si>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</si>
  <si>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</si>
  <si>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</si>
  <si>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</si>
  <si>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</si>
  <si>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</si>
  <si>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</si>
  <si>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</si>
  <si>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</si>
  <si>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</si>
  <si>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</si>
  <si>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</si>
  <si>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</si>
  <si>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</si>
  <si>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</si>
  <si>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</si>
  <si>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</si>
  <si>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</si>
  <si>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</si>
  <si>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</si>
  <si>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</si>
  <si>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</si>
  <si>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</si>
  <si>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</si>
  <si>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</si>
  <si>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</si>
  <si>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</si>
  <si>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</si>
  <si>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</si>
  <si>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</si>
  <si>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</si>
  <si>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</si>
  <si>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</si>
  <si>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</si>
  <si>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</si>
  <si>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</si>
  <si>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</si>
  <si>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</si>
  <si>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</si>
  <si>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</si>
  <si>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</si>
  <si>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</si>
  <si>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</si>
  <si>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</si>
  <si>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</si>
  <si>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</si>
  <si>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</si>
  <si>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</si>
  <si>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</si>
  <si>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</si>
  <si>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</si>
  <si>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</si>
  <si>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</si>
  <si>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</si>
  <si>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</si>
  <si>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</si>
  <si>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</si>
  <si>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</si>
  <si>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</si>
  <si>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</si>
  <si>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</si>
  <si>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</si>
  <si>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</si>
  <si>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</si>
  <si>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</si>
  <si>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</si>
  <si>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</si>
  <si>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</si>
  <si>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</si>
  <si>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</si>
  <si>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</si>
  <si>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</si>
  <si>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</si>
  <si>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</si>
  <si>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</si>
  <si>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</si>
  <si>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</si>
  <si>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</si>
  <si>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</si>
  <si>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</si>
  <si>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</si>
  <si>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</si>
  <si>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</si>
  <si>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</si>
  <si>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</si>
  <si>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</si>
  <si>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</si>
  <si>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</si>
  <si>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</si>
  <si>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</si>
  <si>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</si>
  <si>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</si>
  <si>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</si>
  <si>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</si>
  <si>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</si>
  <si>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</si>
  <si>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</si>
  <si>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</si>
  <si>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</si>
  <si>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</si>
  <si>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</si>
  <si>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</si>
  <si>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</si>
  <si>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</si>
  <si>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</si>
  <si>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</si>
  <si>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</si>
  <si>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</si>
  <si>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</si>
  <si>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</si>
  <si>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</si>
  <si>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</si>
  <si>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</si>
  <si>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</si>
  <si>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</si>
  <si>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</si>
  <si>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</si>
  <si>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</si>
  <si>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</si>
  <si>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</si>
  <si>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</si>
  <si>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</si>
  <si>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</si>
  <si>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</si>
  <si>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</si>
  <si>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</si>
  <si>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</si>
  <si>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</si>
  <si>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</si>
  <si>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</si>
  <si>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</si>
  <si>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</si>
  <si>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</si>
  <si>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</si>
  <si>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</si>
  <si>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</si>
  <si>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</si>
  <si>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</si>
  <si>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</si>
  <si>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</si>
  <si>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</si>
  <si>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</si>
  <si>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</si>
  <si>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</si>
  <si>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</si>
  <si>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</si>
  <si>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</si>
  <si>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</si>
  <si>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</si>
  <si>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</si>
  <si>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</si>
  <si>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</si>
  <si>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</si>
  <si>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</si>
  <si>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</si>
  <si>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</si>
  <si>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</si>
  <si>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</si>
  <si>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</si>
  <si>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</si>
  <si>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</si>
  <si>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</si>
  <si>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</si>
  <si>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previsão de faixa após C63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</si>
  <si>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</si>
  <si>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</si>
  <si>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</si>
  <si>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</si>
  <si>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</si>
  <si>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</si>
  <si>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</si>
  <si>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</si>
  <si>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TP pronto 10h46 / Sem oportunidade de faixa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</si>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</sst>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5" activePane="topRight" state="frozen"/>
      <selection pane="topRight" activeCell="U47" sqref="U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 t="s">
        <v>1046</v>
      </c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1</v>
      </c>
      <c r="BI21" s="17"/>
      <c r="BJ21" s="17" t="s">
        <v>1051</v>
      </c>
      <c r="BK21" s="18" t="s">
        <v>1051</v>
      </c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1055</v>
      </c>
      <c r="BL22" s="16"/>
      <c r="BM22" s="130" t="s">
        <v>426</v>
      </c>
      <c r="BN22" s="130" t="s">
        <v>426</v>
      </c>
      <c r="BO22" s="130" t="s">
        <v>426</v>
      </c>
      <c r="BP22" s="18" t="s">
        <v>1055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1056</v>
      </c>
      <c r="W23" s="151" t="s">
        <v>1057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1056</v>
      </c>
      <c r="BG23" s="16"/>
      <c r="BH23" s="17">
        <v>0</v>
      </c>
      <c r="BI23" s="17"/>
      <c r="BJ23" s="17" t="s">
        <v>1058</v>
      </c>
      <c r="BK23" s="18" t="s">
        <v>1058</v>
      </c>
      <c r="BL23" s="16"/>
      <c r="BM23" s="130" t="s">
        <v>405</v>
      </c>
      <c r="BN23" s="130" t="s">
        <v>430</v>
      </c>
      <c r="BO23" s="130" t="s">
        <v>492</v>
      </c>
      <c r="BP23" s="18" t="s">
        <v>1058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1059</v>
      </c>
      <c r="W26" s="151" t="s">
        <v>1060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1059</v>
      </c>
      <c r="BG26" s="16"/>
      <c r="BH26" s="17">
        <v>0</v>
      </c>
      <c r="BI26" s="17"/>
      <c r="BJ26" s="17" t="s">
        <v>1061</v>
      </c>
      <c r="BK26" s="18" t="s">
        <v>1062</v>
      </c>
      <c r="BL26" s="16"/>
      <c r="BM26" s="130" t="s">
        <v>426</v>
      </c>
      <c r="BN26" s="130" t="s">
        <v>426</v>
      </c>
      <c r="BO26" s="130" t="s">
        <v>426</v>
      </c>
      <c r="BP26" s="18" t="s">
        <v>1062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0.54652777777777772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8.3333333333333259E-2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1063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0.49999999999999956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7"/>
        <v>0</v>
      </c>
      <c r="AZ35" s="153"/>
      <c r="BA35" s="109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1075</v>
      </c>
      <c r="BL35" s="16"/>
      <c r="BM35" s="130" t="s">
        <v>426</v>
      </c>
      <c r="BN35" s="130" t="s">
        <v>426</v>
      </c>
      <c r="BO35" s="130" t="s">
        <v>426</v>
      </c>
      <c r="BP35" s="18" t="s">
        <v>1075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SemOportunidadeSemOportunidade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1076</v>
      </c>
      <c r="W36" s="151" t="s">
        <v>1077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1076</v>
      </c>
      <c r="BG36" s="16"/>
      <c r="BH36" s="17">
        <v>2</v>
      </c>
      <c r="BI36" s="17"/>
      <c r="BJ36" s="17" t="s">
        <v>1078</v>
      </c>
      <c r="BK36" s="18" t="s">
        <v>1078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1079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1076</v>
      </c>
      <c r="W37" s="151" t="s">
        <v>1077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1076</v>
      </c>
      <c r="BG37" s="16"/>
      <c r="BH37" s="17">
        <v>2</v>
      </c>
      <c r="BI37" s="17"/>
      <c r="BJ37" s="17" t="s">
        <v>1080</v>
      </c>
      <c r="BK37" s="18" t="s">
        <v>1080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1076</v>
      </c>
      <c r="W38" s="151" t="s">
        <v>1081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1076</v>
      </c>
      <c r="BG38" s="16"/>
      <c r="BH38" s="17"/>
      <c r="BI38" s="17"/>
      <c r="BJ38" s="17" t="s">
        <v>1054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1076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1076</v>
      </c>
      <c r="BG39" s="16"/>
      <c r="BH39" s="17">
        <v>0</v>
      </c>
      <c r="BI39" s="17"/>
      <c r="BJ39" s="17" t="s">
        <v>1082</v>
      </c>
      <c r="BK39" s="18" t="s">
        <v>1082</v>
      </c>
      <c r="BL39" s="16"/>
      <c r="BM39" s="130" t="s">
        <v>426</v>
      </c>
      <c r="BN39" s="130" t="s">
        <v>426</v>
      </c>
      <c r="BO39" s="130" t="s">
        <v>426</v>
      </c>
      <c r="BP39" s="18" t="s">
        <v>1082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1083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1084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1084</v>
      </c>
      <c r="BG40" s="16"/>
      <c r="BH40" s="17">
        <v>3</v>
      </c>
      <c r="BI40" s="17"/>
      <c r="BJ40" s="17" t="s">
        <v>1085</v>
      </c>
      <c r="BK40" s="18" t="s">
        <v>1086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1087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1088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1089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1076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1076</v>
      </c>
      <c r="W56" s="151" t="s">
        <v>1091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1076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1059</v>
      </c>
      <c r="W59" s="151" t="s">
        <v>1060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>CAIQUE (TMA-677)46056</v>
      </c>
      <c r="B63" s="102">
        <v>46056</v>
      </c>
      <c r="C63" s="135">
        <f>IF(BS_CONTROLE[[#This Row],[DATA]]="","",WEEKNUM(BS_CONTROLE[[#This Row],[DATA]]))</f>
        <v>6</v>
      </c>
      <c r="D63" s="104" t="s">
        <v>834</v>
      </c>
      <c r="E63" s="159">
        <v>57</v>
      </c>
      <c r="F63" s="126" t="s">
        <v>701</v>
      </c>
      <c r="G63" s="142" t="str">
        <f>IF(D63="","*",VLOOKUP(F63,BS_ATIVIDADE[],3,FALSE))</f>
        <v>MODERNIZAÇÃO</v>
      </c>
      <c r="H63" s="106" t="s">
        <v>568</v>
      </c>
      <c r="I63" s="106" t="s">
        <v>568</v>
      </c>
      <c r="J63" s="105">
        <v>48</v>
      </c>
      <c r="K63" s="105">
        <v>123.363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 t="str">
        <f>BS_CONTROLE[[#This Row],[Local - Partida]]</f>
        <v>-</v>
      </c>
      <c r="AL63" s="31" t="str">
        <f>BS_CONTROLE[[#This Row],[Local - Encerramento]]</f>
        <v>-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123.363</v>
      </c>
      <c r="AQ63" s="105">
        <f>BS_CONTROLE[[#This Row],[KM - Inicio]]</f>
        <v>123.363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WALTER (TP-810)46056</v>
      </c>
      <c r="B64" s="102">
        <v>46056</v>
      </c>
      <c r="C64" s="135">
        <f>IF(BS_CONTROLE[[#This Row],[DATA]]="","",WEEKNUM(BS_CONTROLE[[#This Row],[DATA]]))</f>
        <v>6</v>
      </c>
      <c r="D64" s="104" t="s">
        <v>920</v>
      </c>
      <c r="E64" s="159">
        <v>58</v>
      </c>
      <c r="F64" s="126" t="s">
        <v>701</v>
      </c>
      <c r="G64" s="142" t="str">
        <f>IF(D64="","*",VLOOKUP(F64,BS_ATIVIDADE[],3,FALSE))</f>
        <v>MODERNIZAÇÃO</v>
      </c>
      <c r="H64" s="106"/>
      <c r="I64" s="106"/>
      <c r="J64" s="105">
        <v>48</v>
      </c>
      <c r="K64" s="105">
        <v>123.465</v>
      </c>
      <c r="L64" s="105" t="s">
        <v>568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4" s="106">
        <v>0.35416666666666669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4" s="105" t="s">
        <v>1074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MODERNIZAÇÃO - SOLDA</v>
      </c>
      <c r="AJ64" s="9" t="str">
        <f>IF(BS_CONTROLE[[#This Row],[Atividade]]=0, "-", BS_CONTROLE[[#This Row],[Atividade]])</f>
        <v>MODERNIZAÇÃO - SOLDA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ZWI-ZYQ</v>
      </c>
      <c r="AN64" s="105">
        <f>IF(BS_CONTROLE[[#This Row],[SB]]=0, "-", BS_CONTROLE[[#This Row],[SB]])</f>
        <v>1241231</v>
      </c>
      <c r="AO64" s="105">
        <f>IF(BS_CONTROLE[[#This Row],[SUB]]=0, "-", BS_CONTROLE[[#This Row],[SUB]])</f>
        <v>48</v>
      </c>
      <c r="AP64" s="105">
        <f>BS_CONTROLE[[#This Row],[KM - Inicio]]</f>
        <v>123.465</v>
      </c>
      <c r="AQ64" s="105">
        <f>BS_CONTROLE[[#This Row],[KM - Inicio]]</f>
        <v>123.465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/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1092</v>
      </c>
      <c r="I66" s="106" t="s">
        <v>1092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1093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>HUELTON (TP-725)</v>
      </c>
      <c r="B70" s="102"/>
      <c r="C70" s="135" t="str">
        <f>IF(BS_CONTROLE[[#This Row],[DATA]]="","",WEEKNUM(BS_CONTROLE[[#This Row],[DATA]]))</f>
        <v/>
      </c>
      <c r="D70" s="104" t="s">
        <v>864</v>
      </c>
      <c r="E70" s="159">
        <v>59</v>
      </c>
      <c r="F70" s="126" t="s">
        <v>750</v>
      </c>
      <c r="G70" s="142" t="str">
        <f>IF(D70="","*",VLOOKUP(F70,BS_ATIVIDADE[],3,FALSE))</f>
        <v>SOLDA</v>
      </c>
      <c r="H70" s="106" t="s">
        <v>568</v>
      </c>
      <c r="I70" s="106" t="s">
        <v>568</v>
      </c>
      <c r="J70" s="105">
        <v>92</v>
      </c>
      <c r="K70" s="105">
        <v>106.7</v>
      </c>
      <c r="L70" s="105" t="s">
        <v>568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0" s="127" t="s">
        <v>367</v>
      </c>
      <c r="O70" s="106">
        <v>0.375</v>
      </c>
      <c r="P70" s="106">
        <v>0.125</v>
      </c>
      <c r="Q70" s="105">
        <v>2</v>
      </c>
      <c r="R70" s="10" t="str">
        <f>IFERROR(_xlfn.XLOOKUP(F70, BS_ATIVIDADE[ATIVIDADE],BS_ATIVIDADE[UNIDADE] ), "*")</f>
        <v>Nº DE SOLDA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1076</v>
      </c>
      <c r="W70" s="151" t="s">
        <v>1030</v>
      </c>
      <c r="X70" s="104" t="s">
        <v>396</v>
      </c>
      <c r="Y70" s="129"/>
      <c r="Z70" s="104"/>
      <c r="AA70" s="105" t="s">
        <v>568</v>
      </c>
      <c r="AB70" s="103"/>
      <c r="AC70" s="152"/>
      <c r="AD70" s="107" t="s">
        <v>568</v>
      </c>
      <c r="AE70" s="105"/>
      <c r="AF70" s="105"/>
      <c r="AG70" s="105"/>
      <c r="AH70" s="15"/>
      <c r="AI70" s="126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ZPT</v>
      </c>
      <c r="AN70" s="105" t="str">
        <f>IF(BS_CONTROLE[[#This Row],[SB]]=0, "-", BS_CONTROLE[[#This Row],[SB]])</f>
        <v>ZPT2</v>
      </c>
      <c r="AO70" s="105">
        <f>IF(BS_CONTROLE[[#This Row],[SUB]]=0, "-", BS_CONTROLE[[#This Row],[SUB]])</f>
        <v>92</v>
      </c>
      <c r="AP70" s="105">
        <f>BS_CONTROLE[[#This Row],[KM - Inicio]]</f>
        <v>106.7</v>
      </c>
      <c r="AQ70" s="105">
        <f>BS_CONTROLE[[#This Row],[KM - Inicio]]</f>
        <v>106.7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V85</v>
      </c>
      <c r="B71" s="102"/>
      <c r="C71" s="135" t="str">
        <f>IF(BS_CONTROLE[[#This Row],[DATA]]="","",WEEKNUM(BS_CONTROLE[[#This Row],[DATA]]))</f>
        <v/>
      </c>
      <c r="D71" s="104" t="s">
        <v>769</v>
      </c>
      <c r="E71" s="159">
        <v>60</v>
      </c>
      <c r="F71" s="126" t="s">
        <v>673</v>
      </c>
      <c r="G71" s="142" t="str">
        <f>IF(D71="","*",VLOOKUP(F71,BS_ATIVIDADE[],3,FALSE))</f>
        <v>MECANIZAÇÃO - SOCADORA</v>
      </c>
      <c r="H71" s="106" t="s">
        <v>1094</v>
      </c>
      <c r="I71" s="106" t="s">
        <v>1094</v>
      </c>
      <c r="J71" s="105">
        <v>92</v>
      </c>
      <c r="K71" s="105">
        <v>108.2</v>
      </c>
      <c r="L71" s="105">
        <v>107.7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1" s="127" t="s">
        <v>367</v>
      </c>
      <c r="O71" s="106">
        <v>0.375</v>
      </c>
      <c r="P71" s="106">
        <v>8.3333333333333329E-2</v>
      </c>
      <c r="Q71" s="105">
        <v>480</v>
      </c>
      <c r="R71" s="10" t="str">
        <f>IFERROR(_xlfn.XLOOKUP(F71, BS_ATIVIDADE[ATIVIDADE],BS_ATIVIDADE[UNIDADE] ), "*")</f>
        <v>M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1035</v>
      </c>
      <c r="W71" s="151" t="s">
        <v>1025</v>
      </c>
      <c r="X71" s="104" t="s">
        <v>396</v>
      </c>
      <c r="Y71" s="129"/>
      <c r="Z71" s="104"/>
      <c r="AA71" s="105">
        <v>1</v>
      </c>
      <c r="AB71" s="103" t="s">
        <v>387</v>
      </c>
      <c r="AC71" s="152"/>
      <c r="AD71" s="107">
        <v>0.35416666666666669</v>
      </c>
      <c r="AE71" s="105">
        <v>6235</v>
      </c>
      <c r="AF71" s="105" t="s">
        <v>568</v>
      </c>
      <c r="AG71" s="105"/>
      <c r="AH71" s="15"/>
      <c r="AI71" s="126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ZDRZPT</v>
      </c>
      <c r="AL71" s="31" t="str">
        <f>BS_CONTROLE[[#This Row],[Local - Encerramento]]</f>
        <v>ZDRZPT</v>
      </c>
      <c r="AM71" s="105" t="str">
        <f>IF(BS_CONTROLE[[#This Row],[Entre - Estações]]=0, "-", BS_CONTROLE[[#This Row],[Entre - Estações]])</f>
        <v>ZPT</v>
      </c>
      <c r="AN71" s="105" t="str">
        <f>IF(BS_CONTROLE[[#This Row],[SB]]=0, "-", BS_CONTROLE[[#This Row],[SB]])</f>
        <v>ZPT2</v>
      </c>
      <c r="AO71" s="105">
        <f>IF(BS_CONTROLE[[#This Row],[SUB]]=0, "-", BS_CONTROLE[[#This Row],[SUB]])</f>
        <v>92</v>
      </c>
      <c r="AP71" s="105">
        <f>BS_CONTROLE[[#This Row],[KM - Inicio]]</f>
        <v>108.2</v>
      </c>
      <c r="AQ71" s="105">
        <f>BS_CONTROLE[[#This Row],[KM - Inicio]]</f>
        <v>108.2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1095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1096</v>
      </c>
      <c r="C4" s="160" t="s">
        <v>1097</v>
      </c>
      <c r="D4" s="160" t="s">
        <v>1098</v>
      </c>
      <c r="E4" s="160" t="s">
        <v>1099</v>
      </c>
      <c r="F4" s="160" t="s">
        <v>4</v>
      </c>
      <c r="G4" s="160" t="s">
        <v>1100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1101</v>
      </c>
      <c r="C6" s="161">
        <v>407867</v>
      </c>
      <c r="D6" s="161" t="s">
        <v>1102</v>
      </c>
      <c r="E6" s="161" t="s">
        <v>799</v>
      </c>
      <c r="F6" s="161" t="s">
        <v>1103</v>
      </c>
      <c r="G6" s="162"/>
    </row>
    <row r="7" spans="2:7">
      <c r="B7" s="161" t="s">
        <v>1104</v>
      </c>
      <c r="C7" s="161">
        <v>293644</v>
      </c>
      <c r="D7" s="161" t="s">
        <v>1105</v>
      </c>
      <c r="E7" s="161" t="s">
        <v>799</v>
      </c>
      <c r="F7" s="161" t="s">
        <v>1103</v>
      </c>
      <c r="G7" s="162"/>
    </row>
    <row r="8" spans="2:7">
      <c r="B8" s="161" t="s">
        <v>1106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1107</v>
      </c>
      <c r="C9" s="161">
        <v>256790</v>
      </c>
      <c r="D9" s="161" t="s">
        <v>1108</v>
      </c>
      <c r="E9" s="161" t="s">
        <v>800</v>
      </c>
      <c r="F9" s="161" t="s">
        <v>1109</v>
      </c>
      <c r="G9" s="162">
        <v>46357</v>
      </c>
    </row>
    <row r="10" spans="2:7">
      <c r="B10" s="161" t="s">
        <v>1110</v>
      </c>
      <c r="C10" s="161">
        <v>265193</v>
      </c>
      <c r="D10" s="161" t="s">
        <v>1111</v>
      </c>
      <c r="E10" s="161" t="s">
        <v>801</v>
      </c>
      <c r="F10" s="161" t="s">
        <v>1112</v>
      </c>
      <c r="G10" s="161" t="s">
        <v>1113</v>
      </c>
    </row>
    <row r="11" spans="2:7">
      <c r="B11" s="161" t="s">
        <v>1114</v>
      </c>
      <c r="C11" s="161">
        <v>293716</v>
      </c>
      <c r="D11" s="161" t="s">
        <v>1115</v>
      </c>
      <c r="E11" s="161" t="s">
        <v>801</v>
      </c>
      <c r="F11" s="161" t="s">
        <v>1112</v>
      </c>
      <c r="G11" s="162">
        <v>46204</v>
      </c>
    </row>
    <row r="12" spans="2:7">
      <c r="B12" s="161" t="s">
        <v>1116</v>
      </c>
      <c r="C12" s="161">
        <v>257258</v>
      </c>
      <c r="D12" s="161" t="s">
        <v>1117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1118</v>
      </c>
      <c r="C13" s="161">
        <v>371147</v>
      </c>
      <c r="D13" s="161" t="s">
        <v>1119</v>
      </c>
      <c r="E13" s="161" t="s">
        <v>802</v>
      </c>
      <c r="F13" s="161" t="s">
        <v>128</v>
      </c>
      <c r="G13" s="161" t="s">
        <v>1113</v>
      </c>
    </row>
    <row r="14" spans="2:7">
      <c r="B14" s="161" t="s">
        <v>1120</v>
      </c>
      <c r="C14" s="161">
        <v>259230</v>
      </c>
      <c r="D14" s="161" t="s">
        <v>1121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1122</v>
      </c>
      <c r="C15" s="161">
        <v>370705</v>
      </c>
      <c r="D15" s="161"/>
      <c r="E15" s="161" t="s">
        <v>802</v>
      </c>
      <c r="F15" s="161" t="s">
        <v>128</v>
      </c>
      <c r="G15" s="161" t="s">
        <v>1113</v>
      </c>
    </row>
    <row r="16" spans="2:7">
      <c r="B16" s="161" t="s">
        <v>1123</v>
      </c>
      <c r="C16" s="161">
        <v>258542</v>
      </c>
      <c r="D16" s="161" t="s">
        <v>1124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1125</v>
      </c>
      <c r="C17" s="161">
        <v>257050</v>
      </c>
      <c r="D17" s="161" t="s">
        <v>1126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1127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1128</v>
      </c>
      <c r="D4" s="163" t="s">
        <v>1129</v>
      </c>
      <c r="E4" s="163" t="s">
        <v>1130</v>
      </c>
      <c r="F4" s="160" t="s">
        <v>1131</v>
      </c>
      <c r="G4" s="163" t="s">
        <v>1132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1133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1134</v>
      </c>
      <c r="G7" s="167" t="s">
        <v>1135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1133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1133</v>
      </c>
      <c r="G9" s="167" t="s">
        <v>1136</v>
      </c>
    </row>
    <row r="10" spans="2:7" ht="19.5" customHeight="1">
      <c r="B10" s="167" t="s">
        <v>1137</v>
      </c>
      <c r="C10" s="167">
        <v>9038</v>
      </c>
      <c r="D10" s="168">
        <v>46049</v>
      </c>
      <c r="E10" s="167">
        <v>15098</v>
      </c>
      <c r="F10" s="169" t="s">
        <v>1138</v>
      </c>
      <c r="G10" s="167" t="s">
        <v>1139</v>
      </c>
    </row>
    <row r="11" spans="2:7" ht="19.5" customHeight="1">
      <c r="B11" s="167" t="s">
        <v>719</v>
      </c>
      <c r="C11" s="167" t="s">
        <v>1140</v>
      </c>
      <c r="D11" s="168">
        <v>46048</v>
      </c>
      <c r="E11" s="167">
        <v>11300</v>
      </c>
      <c r="F11" s="169" t="s">
        <v>1141</v>
      </c>
      <c r="G11" s="167" t="s">
        <v>1142</v>
      </c>
    </row>
    <row r="12" spans="2:7" ht="19.5" customHeight="1">
      <c r="B12" s="167" t="s">
        <v>719</v>
      </c>
      <c r="C12" s="167" t="s">
        <v>1143</v>
      </c>
      <c r="D12" s="168">
        <v>46048</v>
      </c>
      <c r="E12" s="167">
        <v>13300</v>
      </c>
      <c r="F12" s="169" t="s">
        <v>1141</v>
      </c>
      <c r="G12" s="167" t="s">
        <v>1144</v>
      </c>
    </row>
    <row r="13" spans="2:7" ht="19.5" customHeight="1">
      <c r="B13" s="167" t="s">
        <v>719</v>
      </c>
      <c r="C13" s="167" t="s">
        <v>1145</v>
      </c>
      <c r="D13" s="168">
        <v>46048</v>
      </c>
      <c r="E13" s="167">
        <v>10500</v>
      </c>
      <c r="F13" s="169" t="s">
        <v>1141</v>
      </c>
      <c r="G13" s="167"/>
    </row>
    <row r="14" spans="2:7" ht="19.5" customHeight="1">
      <c r="B14" s="167" t="s">
        <v>719</v>
      </c>
      <c r="C14" s="167" t="s">
        <v>1146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1147</v>
      </c>
      <c r="D5" s="218"/>
      <c r="E5" s="218"/>
      <c r="F5" s="218"/>
      <c r="G5" s="218"/>
      <c r="H5" s="218"/>
      <c r="I5" s="218"/>
      <c r="J5" s="219"/>
      <c r="K5" s="220" t="s">
        <v>1148</v>
      </c>
      <c r="L5" s="221"/>
      <c r="M5" s="221"/>
      <c r="N5" s="221"/>
      <c r="O5" s="222" t="s">
        <v>1149</v>
      </c>
      <c r="P5" s="223"/>
    </row>
    <row r="6" spans="1:16" s="74" customFormat="1" ht="15" customHeight="1">
      <c r="A6" s="66" t="s">
        <v>1150</v>
      </c>
      <c r="B6" s="75" t="s">
        <v>1151</v>
      </c>
      <c r="C6" s="76" t="s">
        <v>967</v>
      </c>
      <c r="D6" s="77" t="s">
        <v>968</v>
      </c>
      <c r="E6" s="76" t="s">
        <v>1152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1153</v>
      </c>
      <c r="M6" s="80" t="s">
        <v>586</v>
      </c>
      <c r="N6" s="81" t="s">
        <v>962</v>
      </c>
      <c r="O6" s="158" t="s">
        <v>1005</v>
      </c>
      <c r="P6" s="133" t="s">
        <v>1154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TP pronto 10h46 / previsão de faixa após C63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09h30 /  Sem oportunidade de faixa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CAIQUE (TMA-677)</v>
      </c>
      <c r="F63" s="83" t="str">
        <f>IF(SP_SUL!H63="","*",SP_SUL!H63)</f>
        <v>-</v>
      </c>
      <c r="G63" s="83" t="str">
        <f>IF(SP_SUL!M63="","*",SP_SUL!M63)</f>
        <v>ZWI-ZYQ</v>
      </c>
      <c r="H63" s="116">
        <f>IF(SP_SUL!K63="","*",SP_SUL!K63)</f>
        <v>123.363</v>
      </c>
      <c r="I63" s="113">
        <f>IF(SP_SUL!O63="","*",SP_SUL!O63)</f>
        <v>0.35416666666666669</v>
      </c>
      <c r="J63" s="113">
        <f>IF(SP_SUL!P63="","*",SP_SUL!P63)</f>
        <v>6.25E-2</v>
      </c>
      <c r="K63" s="83" t="str">
        <f>IF(SP_SUL!AK63="","*",SP_SUL!AK63)</f>
        <v>-</v>
      </c>
      <c r="L63" s="83" t="str">
        <f>IF(SP_SUL!AM63="","*",SP_SUL!AM63)</f>
        <v>ZWI-ZYQ</v>
      </c>
      <c r="M63" s="83">
        <f>IF(SP_SUL!AP63="","*",SP_SUL!AP63)</f>
        <v>123.363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WALTER (TP-810)</v>
      </c>
      <c r="F64" s="83" t="str">
        <f>IF(SP_SUL!H64="","*",SP_SUL!H64)</f>
        <v>*</v>
      </c>
      <c r="G64" s="83" t="str">
        <f>IF(SP_SUL!M64="","*",SP_SUL!M64)</f>
        <v>ZWI-ZYQ</v>
      </c>
      <c r="H64" s="116">
        <f>IF(SP_SUL!K64="","*",SP_SUL!K64)</f>
        <v>123.465</v>
      </c>
      <c r="I64" s="113">
        <f>IF(SP_SUL!O64="","*",SP_SUL!O64)</f>
        <v>0.35416666666666669</v>
      </c>
      <c r="J64" s="113">
        <f>IF(SP_SUL!P64="","*",SP_SUL!P64)</f>
        <v>6.25E-2</v>
      </c>
      <c r="K64" s="83">
        <f>IF(SP_SUL!AK64="","*",SP_SUL!AK64)</f>
        <v>0</v>
      </c>
      <c r="L64" s="83" t="str">
        <f>IF(SP_SUL!AM64="","*",SP_SUL!AM64)</f>
        <v>ZWI-ZYQ</v>
      </c>
      <c r="M64" s="83">
        <f>IF(SP_SUL!AP64="","*",SP_SUL!AP64)</f>
        <v>123.465</v>
      </c>
      <c r="N64" s="83" t="str">
        <f>IF(SP_SUL!AM64="","*",SP_SUL!AM64)</f>
        <v>ZWI-ZYQ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HUELTON (TP-725)</v>
      </c>
      <c r="F70" s="83" t="str">
        <f>IF(SP_SUL!H70="","*",SP_SUL!H70)</f>
        <v>-</v>
      </c>
      <c r="G70" s="83" t="str">
        <f>IF(SP_SUL!M70="","*",SP_SUL!M70)</f>
        <v>ZPT</v>
      </c>
      <c r="H70" s="116">
        <f>IF(SP_SUL!K70="","*",SP_SUL!K70)</f>
        <v>106.7</v>
      </c>
      <c r="I70" s="113">
        <f>IF(SP_SUL!O70="","*",SP_SUL!O70)</f>
        <v>0.375</v>
      </c>
      <c r="J70" s="113">
        <f>IF(SP_SUL!P70="","*",SP_SUL!P70)</f>
        <v>0.125</v>
      </c>
      <c r="K70" s="83" t="str">
        <f>IF(SP_SUL!AK70="","*",SP_SUL!AK70)</f>
        <v>-</v>
      </c>
      <c r="L70" s="83" t="str">
        <f>IF(SP_SUL!AM70="","*",SP_SUL!AM70)</f>
        <v>ZPT</v>
      </c>
      <c r="M70" s="83">
        <f>IF(SP_SUL!AP70="","*",SP_SUL!AP70)</f>
        <v>106.7</v>
      </c>
      <c r="N70" s="83" t="str">
        <f>IF(SP_SUL!AM70="","*",SP_SUL!AM70)</f>
        <v>ZPT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Oportunidade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V85</v>
      </c>
      <c r="F71" s="83" t="str">
        <f>IF(SP_SUL!H71="","*",SP_SUL!H71)</f>
        <v>ZDRZPT</v>
      </c>
      <c r="G71" s="83" t="str">
        <f>IF(SP_SUL!M71="","*",SP_SUL!M71)</f>
        <v>ZPT</v>
      </c>
      <c r="H71" s="116">
        <f>IF(SP_SUL!K71="","*",SP_SUL!K71)</f>
        <v>108.2</v>
      </c>
      <c r="I71" s="113">
        <f>IF(SP_SUL!O71="","*",SP_SUL!O71)</f>
        <v>0.375</v>
      </c>
      <c r="J71" s="113">
        <f>IF(SP_SUL!P71="","*",SP_SUL!P71)</f>
        <v>8.3333333333333329E-2</v>
      </c>
      <c r="K71" s="83" t="str">
        <f>IF(SP_SUL!AK71="","*",SP_SUL!AK71)</f>
        <v>ZDRZPT</v>
      </c>
      <c r="L71" s="83" t="str">
        <f>IF(SP_SUL!AM71="","*",SP_SUL!AM71)</f>
        <v>ZPT</v>
      </c>
      <c r="M71" s="83">
        <f>IF(SP_SUL!AP71="","*",SP_SUL!AP71)</f>
        <v>108.2</v>
      </c>
      <c r="N71" s="83" t="str">
        <f>IF(SP_SUL!AM71="","*",SP_SUL!AM71)</f>
        <v>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1155</v>
      </c>
      <c r="V1" s="216"/>
      <c r="W1" s="216"/>
    </row>
    <row r="2" spans="1:23" ht="15" customHeight="1">
      <c r="A2" s="87" t="s">
        <v>1156</v>
      </c>
      <c r="B2" s="87" t="s">
        <v>1151</v>
      </c>
      <c r="C2" s="87" t="s">
        <v>386</v>
      </c>
      <c r="D2" s="88" t="s">
        <v>967</v>
      </c>
      <c r="E2" s="88" t="s">
        <v>4</v>
      </c>
      <c r="F2" s="88" t="s">
        <v>1150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1157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CAIQUE (TMA-677)</v>
      </c>
      <c r="H59" s="145" t="str">
        <f>IF(SP_SUL!F63="","*",SP_SUL!F63)</f>
        <v>MODERNIZAÇÃO - SOLDA</v>
      </c>
      <c r="I59" s="145" t="str">
        <f>IF(SP_SUL!H63="","*",SP_SUL!H63)</f>
        <v>-</v>
      </c>
      <c r="J59" s="145" t="str">
        <f>IF(SP_SUL!I63="","*",SP_SUL!I63)</f>
        <v>-</v>
      </c>
      <c r="K59" s="139" t="str">
        <f>IF(SP_SUL!M63="","*",SP_SUL!M63)</f>
        <v>ZWI-ZYQ</v>
      </c>
      <c r="L59" s="139">
        <f>IF(SP_SUL!N63="","*",SP_SUL!N63)</f>
        <v>1241231</v>
      </c>
      <c r="M59" s="140">
        <f>IF(SP_SUL!J63="","*",SP_SUL!J63)</f>
        <v>48</v>
      </c>
      <c r="N59" s="144">
        <f>IF(SP_SUL!K63="","*",SP_SUL!K63)</f>
        <v>123.363</v>
      </c>
      <c r="O59" s="144" t="str">
        <f>IF(SP_SUL!L63="","*",SP_SUL!L63)</f>
        <v>-</v>
      </c>
      <c r="P59" s="143">
        <f>IF(SP_SUL!O63="","*",SP_SUL!O63)</f>
        <v>0.35416666666666669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Alisson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WALTER (TP-810)</v>
      </c>
      <c r="H60" s="145" t="str">
        <f>IF(SP_SUL!F64="","*",SP_SUL!F64)</f>
        <v>MODERNIZAÇÃO - SOLDA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ZWI-ZYQ</v>
      </c>
      <c r="L60" s="139">
        <f>IF(SP_SUL!N64="","*",SP_SUL!N64)</f>
        <v>1241231</v>
      </c>
      <c r="M60" s="140">
        <f>IF(SP_SUL!J64="","*",SP_SUL!J64)</f>
        <v>48</v>
      </c>
      <c r="N60" s="144">
        <f>IF(SP_SUL!K64="","*",SP_SUL!K64)</f>
        <v>123.465</v>
      </c>
      <c r="O60" s="144" t="str">
        <f>IF(SP_SUL!L64="","*",SP_SUL!L64)</f>
        <v>-</v>
      </c>
      <c r="P60" s="143">
        <f>IF(SP_SUL!O64="","*",SP_SUL!O64)</f>
        <v>0.35416666666666669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Alisson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 t="str">
        <f>IF(SP_SUL!B70="","*",SP_SUL!B70)</f>
        <v>*</v>
      </c>
      <c r="G66" s="145" t="str">
        <f>IF(SP_SUL!D70="","*",SP_SUL!D70)</f>
        <v>HUELTON (TP-725)</v>
      </c>
      <c r="H66" s="145" t="str">
        <f>IF(SP_SUL!F70="","*",SP_SUL!F70)</f>
        <v>PDM - SOLDA</v>
      </c>
      <c r="I66" s="145" t="str">
        <f>IF(SP_SUL!H70="","*",SP_SUL!H70)</f>
        <v>-</v>
      </c>
      <c r="J66" s="145" t="str">
        <f>IF(SP_SUL!I70="","*",SP_SUL!I70)</f>
        <v>-</v>
      </c>
      <c r="K66" s="139" t="str">
        <f>IF(SP_SUL!M70="","*",SP_SUL!M70)</f>
        <v>ZPT</v>
      </c>
      <c r="L66" s="139" t="str">
        <f>IF(SP_SUL!N70="","*",SP_SUL!N70)</f>
        <v>ZPT2</v>
      </c>
      <c r="M66" s="140">
        <f>IF(SP_SUL!J70="","*",SP_SUL!J70)</f>
        <v>92</v>
      </c>
      <c r="N66" s="144">
        <f>IF(SP_SUL!K70="","*",SP_SUL!K70)</f>
        <v>106.7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0.125</v>
      </c>
      <c r="R66" s="145" t="str">
        <f>IF(SP_SUL!Q70="","*",CONCATENATE(SP_SUL!Q70," ",SP_SUL!R70))</f>
        <v>2 Nº DE SOLDA</v>
      </c>
      <c r="S66" s="145" t="str">
        <f>IF(SP_SUL!V70="","*",SP_SUL!V70)</f>
        <v>Moises</v>
      </c>
      <c r="T66" s="145" t="str">
        <f>IF(SP_SUL!W70="","*",SP_SUL!W70)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Oportunidade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 t="str">
        <f>IF(SP_SUL!B71="","*",SP_SUL!B71)</f>
        <v>*</v>
      </c>
      <c r="G67" s="145" t="str">
        <f>IF(SP_SUL!D71="","*",SP_SUL!D71)</f>
        <v>V85</v>
      </c>
      <c r="H67" s="145" t="str">
        <f>IF(SP_SUL!F71="","*",SP_SUL!F71)</f>
        <v>MECANIZAÇÃO - SOCADORA</v>
      </c>
      <c r="I67" s="145" t="str">
        <f>IF(SP_SUL!H71="","*",SP_SUL!H71)</f>
        <v>ZDRZPT</v>
      </c>
      <c r="J67" s="145" t="str">
        <f>IF(SP_SUL!I71="","*",SP_SUL!I71)</f>
        <v>ZDRZPT</v>
      </c>
      <c r="K67" s="139" t="str">
        <f>IF(SP_SUL!M71="","*",SP_SUL!M71)</f>
        <v>ZPT</v>
      </c>
      <c r="L67" s="139" t="str">
        <f>IF(SP_SUL!N71="","*",SP_SUL!N71)</f>
        <v>ZPT2</v>
      </c>
      <c r="M67" s="140">
        <f>IF(SP_SUL!J71="","*",SP_SUL!J71)</f>
        <v>92</v>
      </c>
      <c r="N67" s="144">
        <f>IF(SP_SUL!K71="","*",SP_SUL!K71)</f>
        <v>108.2</v>
      </c>
      <c r="O67" s="144">
        <f>IF(SP_SUL!L71="","*",SP_SUL!L71)</f>
        <v>107.7</v>
      </c>
      <c r="P67" s="143">
        <f>IF(SP_SUL!O71="","*",SP_SUL!O71)</f>
        <v>0.375</v>
      </c>
      <c r="Q67" s="143">
        <f>IF(SP_SUL!P71="","*",SP_SUL!P71)</f>
        <v>8.3333333333333329E-2</v>
      </c>
      <c r="R67" s="145" t="str">
        <f>IF(SP_SUL!Q71="","*",CONCATENATE(SP_SUL!Q71," ",SP_SUL!R71))</f>
        <v>480 M</v>
      </c>
      <c r="S67" s="145" t="str">
        <f>IF(SP_SUL!V71="","*",SP_SUL!V71)</f>
        <v>Antonioni</v>
      </c>
      <c r="T67" s="145" t="str">
        <f>IF(SP_SUL!W71="","*",SP_SUL!W71)</f>
        <v xml:space="preserve">Socaria mecanizada 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1158</v>
      </c>
      <c r="C2" s="121" t="s">
        <v>952</v>
      </c>
      <c r="D2" s="76" t="s">
        <v>954</v>
      </c>
      <c r="E2" s="76" t="s">
        <v>1159</v>
      </c>
      <c r="F2" s="99" t="s">
        <v>1160</v>
      </c>
      <c r="G2" s="76" t="s">
        <v>1161</v>
      </c>
      <c r="H2" s="76" t="s">
        <v>1162</v>
      </c>
      <c r="I2" s="76" t="s">
        <v>1163</v>
      </c>
      <c r="J2" s="76" t="s">
        <v>1164</v>
      </c>
      <c r="K2" s="78" t="s">
        <v>1165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CAIQUE (TMA-677)</v>
      </c>
      <c r="E59" s="94" t="str">
        <f>IF(SP_SUL!H63="","*",SP_SUL!H63)</f>
        <v>-</v>
      </c>
      <c r="F59" s="100" t="str">
        <f>IF(SP_SUL!M63="","*",SP_SUL!M63)</f>
        <v>ZWI-ZYQ</v>
      </c>
      <c r="G59" s="95" t="str">
        <f>IF(SP_SUL!I63="","*",SP_SUL!I63)</f>
        <v>-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WALTER (TP-810)</v>
      </c>
      <c r="E60" s="94" t="str">
        <f>IF(SP_SUL!H64="","*",SP_SUL!H64)</f>
        <v>*</v>
      </c>
      <c r="F60" s="100" t="str">
        <f>IF(SP_SUL!M64="","*",SP_SUL!M64)</f>
        <v>ZWI-ZYQ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HUELTON (TP-725)</v>
      </c>
      <c r="E66" s="94" t="str">
        <f>IF(SP_SUL!H70="","*",SP_SUL!H70)</f>
        <v>-</v>
      </c>
      <c r="F66" s="100" t="str">
        <f>IF(SP_SUL!M70="","*",SP_SUL!M70)</f>
        <v>ZPT</v>
      </c>
      <c r="G66" s="95" t="str">
        <f>IF(SP_SUL!I70="","*",SP_SUL!I70)</f>
        <v>-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-</v>
      </c>
      <c r="K66" s="97" t="str">
        <f>IF(SP_SUL!AD70="","*",SP_SUL!AD70)</f>
        <v>-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V85</v>
      </c>
      <c r="E67" s="94" t="str">
        <f>IF(SP_SUL!H71="","*",SP_SUL!H71)</f>
        <v>ZDRZPT</v>
      </c>
      <c r="F67" s="100" t="str">
        <f>IF(SP_SUL!M71="","*",SP_SUL!M71)</f>
        <v>ZPT</v>
      </c>
      <c r="G67" s="95" t="str">
        <f>IF(SP_SUL!I71="","*",SP_SUL!I71)</f>
        <v>ZDRZPT</v>
      </c>
      <c r="H67" s="95" t="str">
        <f>IF(SP_SUL!AB71="","*",SP_SUL!AB71)</f>
        <v>FIXO</v>
      </c>
      <c r="I67" s="95" t="str">
        <f>IF(SP_SUL!AC71="","*",SP_SUL!AC71)</f>
        <v>*</v>
      </c>
      <c r="J67" s="96">
        <f>IF(SP_SUL!AA71="","*",SP_SUL!AA71)</f>
        <v>1</v>
      </c>
      <c r="K67" s="97">
        <f>IF(SP_SUL!AD71="","*",SP_SUL!AD71)</f>
        <v>0.35416666666666669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2026-02-02T16:36:20Z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