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38" documentId="8_{B6337239-1A00-434D-AAD0-422EA1FEB5AE}" xr6:coauthVersionLast="47" xr6:coauthVersionMax="47" xr10:uidLastSave="{3DA16F51-D58F-45F6-80E2-14E0008360C2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6" hidden="1">'CONTROLE D'!$A$6:$R$1000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 s="1"/>
  <c r="D264" i="12" s="1"/>
  <c r="T265" i="1" a="1"/>
  <c r="T265" i="1" s="1"/>
  <c r="E263" i="12" s="1"/>
  <c r="S265" i="1" a="1"/>
  <c r="S265" i="1"/>
  <c r="T264" i="1" a="1"/>
  <c r="T264" i="1" s="1"/>
  <c r="E262" i="12" s="1"/>
  <c r="S264" i="1" a="1"/>
  <c r="S264" i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E226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01" i="12"/>
  <c r="D181" i="12"/>
  <c r="E308" i="12"/>
  <c r="D308" i="12"/>
  <c r="D178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3" i="12"/>
  <c r="D262" i="12"/>
  <c r="E259" i="12"/>
  <c r="D258" i="12"/>
  <c r="D255" i="12"/>
  <c r="E253" i="12"/>
  <c r="E250" i="12"/>
  <c r="E247" i="12"/>
  <c r="D246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8" i="12"/>
  <c r="S286" i="12"/>
  <c r="S25" i="12"/>
  <c r="S17" i="12"/>
  <c r="S23" i="12"/>
  <c r="S20" i="12"/>
  <c r="S16" i="12"/>
  <c r="S14" i="12"/>
  <c r="S287" i="12"/>
  <c r="S288" i="12"/>
  <c r="S27" i="12"/>
  <c r="S31" i="12"/>
  <c r="S26" i="12"/>
  <c r="S33" i="12"/>
  <c r="S28" i="12"/>
  <c r="S37" i="12"/>
  <c r="S41" i="12"/>
  <c r="S42" i="12"/>
  <c r="S51" i="12"/>
  <c r="S39" i="12"/>
  <c r="S281" i="12"/>
  <c r="S47" i="12"/>
  <c r="S48" i="12"/>
  <c r="S50" i="12"/>
  <c r="S49" i="12"/>
  <c r="S45" i="12"/>
  <c r="S291" i="12"/>
  <c r="S285" i="12"/>
  <c r="S52" i="12"/>
  <c r="S54" i="12"/>
  <c r="S61" i="12"/>
  <c r="S55" i="12"/>
  <c r="S282" i="12"/>
  <c r="S283" i="12"/>
  <c r="S62" i="12"/>
  <c r="S64" i="12"/>
  <c r="S69" i="12"/>
  <c r="S71" i="12"/>
  <c r="S65" i="12"/>
  <c r="S72" i="12"/>
  <c r="S68" i="12"/>
  <c r="S74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<sst xmlns="http://schemas.openxmlformats.org/spreadsheetml/2006/main" count="5066" uniqueCount="1263">
  <si>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</si>
  <si>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</si>
  <si>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</si>
  <si>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</si>
  <si>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</si>
  <si>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</si>
  <si>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</si>
  <si>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</si>
  <si>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</si>
  <si>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</si>
  <si>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</si>
  <si>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</si>
  <si>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</si>
  <si>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</si>
  <si>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</si>
  <si>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</si>
  <si>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</si>
  <si>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</si>
  <si>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</si>
  <si>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</si>
  <si>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</si>
  <si>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</si>
  <si>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</si>
  <si>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</si>
  <si>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</si>
  <si>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</si>
  <si>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</si>
  <si>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</si>
  <si>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</si>
  <si>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</si>
  <si>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</si>
  <si>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</si>
  <si>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</si>
  <si>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</si>
  <si>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</si>
  <si>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</si>
  <si>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</si>
  <si>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</si>
  <si>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</si>
  <si>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</si>
  <si>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</si>
  <si>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</si>
  <si>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</si>
  <si>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</si>
  <si>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</si>
  <si>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</si>
  <si>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</si>
  <si>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</si>
  <si>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</si>
  <si>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</si>
  <si>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</si>
  <si>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</si>
  <si>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</si>
  <si>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</si>
  <si>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</si>
  <si>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</si>
  <si>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</si>
  <si>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</si>
  <si>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</si>
  <si>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</si>
  <si>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</si>
  <si>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</si>
  <si>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</si>
  <si>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</si>
  <si>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</si>
  <si>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</si>
  <si>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</si>
  <si>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</si>
  <si>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</si>
  <si>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</si>
  <si>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</si>
  <si>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</si>
  <si>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</si>
  <si>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</si>
  <si>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</si>
  <si>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</si>
  <si>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</si>
  <si>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</si>
  <si>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</si>
  <si>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</si>
  <si>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</si>
  <si>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</si>
  <si>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</si>
  <si>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</si>
  <si>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</si>
  <si>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</si>
  <si>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</si>
  <si>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</si>
  <si>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</si>
  <si>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</si>
  <si>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</si>
  <si>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</si>
  <si>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</si>
  <si>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</si>
  <si>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</si>
  <si>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</si>
  <si>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</si>
  <si>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</si>
  <si>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</si>
  <si>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</si>
  <si>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</si>
  <si>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</si>
  <si>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</si>
  <si>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</si>
  <si>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</si>
  <si>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</si>
  <si>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</si>
  <si>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</si>
  <si>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</si>
  <si>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</si>
  <si>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</si>
  <si>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</si>
  <si>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</si>
  <si>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</si>
  <si>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</si>
  <si>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</si>
  <si>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</si>
  <si>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</si>
  <si>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</si>
  <si>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</si>
  <si>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</si>
  <si>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</si>
  <si>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</si>
  <si>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</si>
  <si>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</si>
  <si>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</si>
  <si>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</si>
  <si>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</si>
  <si>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</si>
  <si>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</si>
  <si>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</si>
  <si>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</si>
  <si>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</si>
  <si>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</si>
  <si>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</si>
  <si>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</si>
  <si>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</si>
  <si>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</si>
  <si>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</si>
  <si>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</si>
  <si>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</si>
  <si>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</si>
  <si>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</si>
  <si>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</si>
  <si>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</si>
  <si>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</si>
  <si>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</si>
  <si>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</si>
  <si>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</si>
  <si>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</si>
  <si>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</si>
  <si>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</si>
  <si>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</si>
  <si>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</si>
  <si>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</si>
  <si>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</si>
  <si>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</si>
  <si>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</si>
  <si>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</si>
  <si>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</si>
  <si>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</si>
  <si>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</si>
  <si>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</si>
  <si>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</si>
  <si>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</si>
  <si>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</si>
  <si>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</si>
  <si>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</si>
  <si>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</si>
  <si>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</si>
  <si>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</si>
  <si>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</si>
  <si>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</si>
  <si>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</si>
  <si>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</si>
  <si>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</si>
  <si>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</si>
  <si>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</si>
  <si>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</si>
  <si>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</si>
  <si>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</si>
  <si>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</si>
  <si>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</si>
  <si>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</si>
  <si>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</si>
  <si>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</si>
  <si>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</si>
  <si>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</si>
  <si>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</si>
  <si>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</si>
  <si>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</si>
  <si>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</si>
  <si>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</si>
  <si>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</si>
  <si>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</si>
  <si>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</si>
  <si>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</si>
  <si>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</si>
  <si>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</si>
  <si>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</si>
  <si>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</si>
  <si>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</si>
  <si>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</si>
  <si>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</si>
  <si>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</si>
  <si>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</si>
  <si>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</si>
  <si>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</si>
  <si>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</si>
  <si>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</si>
  <si>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</si>
  <si>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</si>
  <si>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</si>
  <si>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</si>
  <si>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</si>
  <si>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</si>
  <si>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</si>
  <si>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</si>
  <si>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</si>
  <si>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</si>
  <si>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</si>
  <si>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</si>
  <si>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</si>
  <si>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</si>
  <si>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</si>
  <si>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</si>
  <si>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</si>
  <si>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</si>
  <si>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</si>
  <si>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</si>
  <si>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</si>
  <si>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</si>
  <si>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</si>
  <si>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</si>
  <si>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</si>
  <si>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</si>
  <si>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</si>
  <si>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</si>
  <si>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</si>
  <si>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</si>
  <si>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</si>
  <si>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</si>
  <si>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</si>
  <si>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</si>
  <si>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</si>
  <si>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</si>
  <si>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</si>
  <si>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</si>
  <si>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</si>
  <si>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</si>
  <si>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</si>
  <si>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</si>
  <si>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</si>
  <si>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</si>
  <si>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</si>
  <si>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</si>
  <si>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</si>
  <si>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</si>
  <si>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</si>
  <si>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</si>
  <si>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</si>
  <si>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</si>
  <si>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</si>
  <si>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</si>
  <si>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</si>
  <si>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</si>
  <si>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</si>
  <si>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</si>
  <si>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</si>
  <si>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</si>
  <si>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</si>
  <si>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</si>
  <si>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</si>
  <si>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</si>
  <si>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</si>
  <si>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</si>
  <si>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</si>
  <si>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</si>
  <si>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</si>
  <si>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</si>
  <si>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</si>
  <si>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</si>
  <si>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</si>
  <si>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</si>
  <si>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</si>
  <si>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</si>
  <si>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</si>
  <si>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</si>
  <si>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</si>
  <si>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</si>
  <si>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</si>
  <si>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</si>
  <si>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</si>
  <si>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</si>
  <si>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</si>
  <si>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</si>
  <si>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</si>
  <si>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</si>
  <si>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</si>
  <si>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</si>
  <si>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</si>
  <si>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</si>
  <si>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</si>
  <si>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</si>
  <si>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</si>
  <si>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</si>
  <si>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</si>
  <si>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</si>
  <si>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</si>
  <si>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</si>
  <si>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</si>
  <si>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</si>
  <si>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</si>
  <si>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</si>
  <si>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</si>
  <si>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</si>
  <si>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</si>
  <si>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</si>
  <si>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</si>
  <si>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</si>
  <si>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</si>
  <si>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</si>
  <si>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</si>
  <si>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</si>
  <si>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</si>
  <si>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</si>
  <si>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</si>
  <si>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</si>
  <si>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</si>
  <si>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</si>
  <si>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</si>
  <si>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</si>
  <si>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</si>
  <si>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</si>
  <si>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</si>
  <si>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</si>
  <si>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</si>
  <si>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</si>
  <si>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</si>
  <si>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</si>
  <si>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</si>
  <si>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</si>
  <si>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</si>
  <si>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</si>
  <si>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</si>
  <si>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</si>
  <si>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</si>
  <si>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</si>
  <si>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</si>
  <si>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</si>
  <si>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</si>
  <si>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</si>
  <si>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</si>
  <si>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</si>
  <si>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</si>
  <si>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</si>
  <si>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</si>
  <si>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</si>
  <si>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</si>
  <si>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</si>
  <si>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</si>
  <si>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</si>
  <si>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</si>
  <si>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</si>
  <si>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</si>
  <si>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</si>
  <si>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</si>
  <si>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</si>
  <si>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</si>
  <si>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</si>
  <si>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</si>
  <si>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</si>
  <si>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</si>
  <si>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</si>
  <si>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</si>
  <si>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</si>
  <si>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</si>
  <si>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</si>
  <si>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</si>
  <si>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</si>
  <si>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</si>
  <si>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</si>
  <si>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</si>
  <si>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</si>
  <si>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</si>
  <si>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</si>
  <si>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</si>
  <si>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</si>
  <si>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</si>
  <si>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</si>
  <si>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</si>
  <si>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</si>
  <si>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</si>
  <si>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</si>
  <si>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</si>
  <si>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</si>
  <si>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</si>
  <si>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</si>
  <si>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</si>
  <si>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</si>
  <si>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</si>
  <si>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</si>
  <si>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</si>
  <si>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</si>
  <si>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</si>
  <si>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</si>
  <si>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</si>
  <si>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</si>
  <si>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</si>
  <si>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</si>
  <si>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</si>
  <si>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</si>
  <si>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</si>
  <si>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</si>
  <si>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</si>
  <si>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</si>
  <si>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</si>
  <si>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</si>
  <si>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</si>
  <si>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</si>
  <si>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</si>
  <si>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</si>
  <si>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</si>
  <si>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</si>
  <si>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</si>
  <si>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</si>
  <si>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</si>
  <si>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</si>
  <si>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</si>
  <si>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</si>
  <si>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</si>
  <si>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</si>
  <si>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</si>
  <si>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</si>
  <si>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</si>
  <si>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</si>
  <si>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</si>
  <si>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</si>
  <si>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</si>
  <si>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</si>
  <si>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</si>
  <si>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</si>
  <si>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</si>
  <si>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</si>
  <si>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</si>
  <si>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</si>
  <si>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</si>
  <si>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</si>
  <si>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</si>
  <si>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</si>
  <si>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</si>
  <si>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</si>
  <si>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</si>
  <si>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</si>
  <si>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</si>
  <si>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</si>
  <si>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</si>
  <si>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</si>
  <si>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</si>
  <si>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</si>
  <si>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</si>
  <si>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</si>
  <si>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</si>
  <si>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</si>
  <si>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</si>
  <si>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</si>
  <si>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</si>
  <si>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</si>
  <si>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</si>
  <si>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</si>
  <si>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</si>
  <si>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</si>
  <si>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</si>
  <si>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</si>
  <si>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</si>
  <si>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</si>
  <si>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</si>
  <si>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</si>
  <si>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</si>
  <si>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</si>
  <si>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</si>
  <si>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</si>
  <si>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</si>
  <si>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</si>
  <si>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</si>
  <si>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</si>
  <si>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</si>
  <si>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</si>
  <si>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</si>
  <si>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</si>
  <si>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</si>
  <si>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</si>
  <si>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</si>
  <si>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</si>
  <si>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</si>
  <si>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</si>
  <si>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</si>
  <si>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</si>
  <si>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</si>
  <si>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</si>
  <si>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</si>
  <si>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</si>
  <si>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</si>
  <si>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</si>
  <si>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</si>
  <si>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</si>
  <si>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</si>
  <si>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</si>
  <si>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</si>
  <si>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</si>
  <si>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</si>
  <si>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</si>
  <si>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</si>
  <si>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</si>
  <si>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</si>
  <si>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</si>
  <si>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</si>
  <si>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</si>
  <si>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</si>
  <si>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</si>
  <si>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</si>
  <si>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</si>
  <si>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</si>
  <si>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</si>
  <si>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</si>
  <si>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</si>
  <si>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</si>
  <si>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</si>
  <si>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</si>
  <si>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</si>
  <si>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</si>
  <si>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</si>
  <si>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</si>
  <si>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</si>
  <si>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</si>
  <si>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</si>
  <si>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</si>
  <si>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</si>
  <si>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</si>
  <si>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</si>
  <si>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</si>
  <si>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</si>
  <si>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</si>
  <si>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</si>
  <si>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</si>
  <si>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</si>
  <si>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</si>
  <si>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</si>
  <si>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</si>
  <si>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</si>
  <si>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</si>
  <si>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</si>
  <si>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</si>
  <si>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</si>
  <si>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</si>
  <si>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</si>
  <si>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</si>
  <si>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</si>
  <si>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</si>
  <si>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</si>
  <si>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</si>
  <si>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</si>
  <si>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</si>
  <si>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</si>
  <si>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</si>
  <si>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</si>
  <si>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</si>
  <si>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</si>
  <si>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</si>
  <si>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</si>
  <si>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</si>
  <si>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</si>
  <si>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</si>
  <si>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</si>
  <si>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</si>
  <si>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</si>
  <si>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</si>
  <si>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</si>
  <si>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</si>
  <si>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</si>
  <si>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</si>
  <si>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</si>
  <si>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</si>
  <si>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</si>
  <si>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</si>
  <si>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</si>
  <si>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</si>
  <si>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</si>
  <si>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</si>
  <si>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</si>
  <si>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</si>
  <si>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</si>
  <si>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</si>
  <si>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</si>
  <si>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</si>
  <si>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</si>
  <si>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</si>
  <si>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</si>
  <si>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</si>
  <si>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</si>
  <si>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</si>
  <si>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</si>
  <si>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</si>
  <si>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</si>
  <si>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</si>
  <si>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</si>
  <si>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</si>
  <si>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</si>
  <si>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</si>
  <si>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</si>
  <si>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</si>
  <si>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</si>
  <si>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</si>
  <si>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</si>
  <si>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</si>
  <si>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</si>
  <si>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</si>
  <si>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</si>
  <si>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</si>
  <si>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</si>
  <si>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</si>
  <si>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</si>
  <si>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</si>
  <si>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</si>
  <si>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</si>
  <si>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</si>
  <si>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</si>
  <si>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</si>
  <si>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</si>
  <si>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</si>
  <si>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</si>
  <si>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</si>
  <si>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</si>
  <si>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</si>
  <si>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</si>
  <si>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</si>
  <si>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</si>
  <si>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</si>
  <si>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</si>
  <si>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</si>
  <si>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</si>
  <si>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</si>
  <si>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</si>
  <si>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</si>
  <si>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</si>
  <si>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</si>
  <si>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</si>
  <si>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</si>
  <si>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</si>
  <si>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</si>
  <si>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</si>
  <si>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</si>
  <si>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</si>
  <si>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</si>
  <si>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</si>
  <si>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</si>
  <si>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</si>
  <si>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</si>
  <si>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</si>
  <si>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</si>
  <si>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</si>
  <si>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</si>
  <si>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</si>
  <si>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</si>
  <si>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</si>
  <si>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</si>
  <si>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</si>
  <si>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</si>
  <si>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</si>
  <si>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</si>
  <si>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</si>
  <si>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</si>
  <si>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</si>
  <si>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</si>
  <si>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</si>
  <si>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</si>
  <si>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</si>
  <si>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</si>
  <si>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</si>
  <si>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</si>
  <si>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</si>
  <si>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</si>
  <si>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</si>
  <si>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</si>
  <si>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</si>
  <si>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</si>
  <si>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</si>
  <si>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</si>
  <si>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</si>
  <si>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</si>
  <si>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</si>
  <si>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</si>
  <si>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</si>
  <si>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</si>
  <si>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</si>
  <si>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</si>
  <si>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</si>
  <si>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</si>
  <si>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</si>
  <si>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</si>
  <si>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</si>
  <si>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</si>
  <si>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</si>
  <si>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</si>
  <si>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</si>
  <si>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</si>
  <si>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</si>
  <si>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</si>
  <si>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</si>
  <si>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</si>
  <si>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</si>
  <si>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</si>
  <si>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</si>
  <si>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</si>
  <si>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</si>
  <si>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</si>
  <si>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</si>
  <si>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</si>
  <si>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</si>
  <si>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</si>
  <si>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</si>
  <si>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</si>
  <si>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</si>
  <si>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</si>
  <si>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</si>
  <si>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</si>
  <si>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</si>
  <si>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</si>
  <si>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</si>
  <si>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</si>
  <si>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</si>
  <si>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</si>
  <si>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</si>
  <si>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</si>
  <si>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</si>
  <si>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</si>
  <si>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</si>
  <si>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</si>
  <si>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</si>
  <si>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</si>
  <si>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</si>
  <si>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</si>
  <si>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</si>
  <si>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</si>
  <si>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</si>
  <si>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</si>
  <si>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</si>
  <si>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</si>
  <si>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</si>
  <si>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</si>
  <si>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</si>
  <si>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</si>
  <si>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</si>
  <si>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</si>
  <si>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</si>
  <si>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</si>
  <si>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</si>
  <si>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</si>
  <si>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</si>
  <si>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</si>
  <si>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</si>
  <si>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</si>
  <si>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</si>
  <si>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</si>
  <si>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</si>
  <si>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</si>
  <si>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</si>
  <si>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</si>
  <si>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</si>
  <si>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</si>
  <si>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</si>
  <si>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</si>
  <si>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</si>
  <si>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</si>
  <si>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</si>
  <si>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</si>
  <si>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</si>
  <si>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</si>
  <si>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</si>
  <si>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</si>
  <si>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</si>
  <si>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</si>
  <si>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</si>
  <si>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</si>
  <si>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</si>
  <si>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</si>
  <si>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</si>
  <si>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</si>
  <si>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</si>
  <si>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</si>
  <si>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</si>
  <si>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</si>
  <si>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</si>
  <si>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</si>
  <si>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</si>
  <si>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</si>
  <si>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</si>
  <si>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</si>
  <si>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</si>
  <si>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</si>
  <si>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</si>
  <si>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</si>
  <si>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</si>
  <si>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</si>
  <si>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</si>
  <si>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</si>
  <si>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</si>
  <si>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</si>
  <si>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</si>
  <si>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</si>
  <si>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</si>
  <si>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</si>
  <si>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</si>
  <si>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</si>
  <si>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</si>
  <si>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</si>
  <si>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</si>
  <si>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</si>
  <si>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</si>
  <si>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</si>
  <si>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</si>
  <si>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</si>
  <si>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</si>
  <si>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</si>
  <si>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</si>
  <si>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</si>
  <si>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</si>
  <si>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</si>
  <si>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</si>
  <si>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</si>
  <si>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</si>
  <si>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</si>
  <si>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</si>
  <si>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</si>
  <si>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</si>
  <si>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</si>
  <si>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</si>
  <si>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</si>
  <si>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</si>
  <si>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</si>
  <si>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</si>
  <si>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</si>
  <si>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</si>
  <si>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</si>
  <si>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</si>
  <si>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</si>
  <si>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</si>
  <si>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</si>
  <si>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</si>
  <si>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</si>
  <si>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</si>
  <si>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</si>
  <si>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</si>
  <si>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</si>
  <si>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</si>
  <si>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</si>
  <si>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</si>
  <si>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</si>
  <si>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</si>
  <si>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</si>
  <si>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</si>
  <si>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</si>
  <si>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</si>
  <si>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</si>
  <si>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</si>
  <si>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</si>
  <si>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</si>
  <si>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</si>
  <si>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</si>
  <si>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</si>
  <si>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</si>
  <si>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</si>
  <si>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</si>
  <si>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</si>
  <si>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</si>
  <si>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</si>
  <si>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</si>
  <si>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</si>
  <si>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</si>
  <si>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</si>
  <si>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</si>
  <si>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</si>
  <si>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</si>
  <si>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</si>
  <si>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</si>
  <si>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</si>
  <si>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</si>
  <si>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</si>
  <si>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</si>
  <si>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</si>
  <si>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</si>
  <si>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</si>
  <si>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</si>
  <si>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</si>
  <si>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</si>
  <si>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</si>
  <si>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</si>
  <si>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</si>
  <si>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</si>
  <si>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</si>
  <si>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</si>
  <si>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</si>
  <si>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</si>
  <si>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</si>
  <si>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</si>
  <si>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</si>
  <si>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</si>
  <si>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</si>
  <si>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</si>
  <si>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</si>
  <si>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</si>
  <si>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</si>
  <si>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</si>
  <si>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</si>
  <si>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</si>
  <si>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</si>
  <si>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</si>
  <si>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</si>
  <si>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</si>
  <si>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</si>
  <si>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</si>
  <si>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</si>
  <si>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</si>
  <si>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</si>
  <si>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</si>
  <si>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</si>
  <si>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</si>
  <si>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</si>
  <si>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</si>
  <si>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</si>
  <si>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</si>
  <si>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</si>
  <si>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</si>
  <si>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</si>
  <si>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</si>
  <si>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</si>
  <si>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</si>
  <si>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</si>
  <si>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</si>
  <si>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</si>
  <si>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</si>
  <si>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</si>
  <si>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</si>
  <si>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</si>
  <si>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</si>
  <si>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</si>
  <si>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</si>
  <si>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</si>
  <si>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</si>
  <si>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</si>
  <si>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</si>
  <si>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</si>
  <si>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</si>
  <si>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</si>
  <si>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</si>
  <si>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</si>
  <si>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</si>
  <si>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</si>
  <si>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</si>
  <si>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</si>
  <si>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</si>
  <si>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</si>
  <si>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</si>
  <si>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</si>
  <si>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</si>
  <si>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</si>
  <si>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</si>
  <si>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</si>
  <si>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</si>
  <si>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</si>
  <si>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</si>
  <si>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</si>
  <si>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</si>
  <si>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</si>
  <si>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</si>
  <si>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</si>
  <si>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</si>
  <si>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</si>
  <si>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</si>
  <si>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</si>
  <si>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</si>
  <si>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</si>
  <si>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</si>
  <si>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</si>
  <si>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</si>
  <si>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</si>
  <si>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</si>
  <si>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</si>
  <si>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</si>
  <si>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</si>
  <si>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</si>
  <si>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</si>
  <si>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</si>
  <si>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</si>
  <si>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</si>
  <si>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</si>
  <si>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</si>
  <si>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</si>
  <si>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</si>
  <si>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</si>
  <si>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</si>
  <si>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</si>
  <si>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</si>
  <si>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</si>
  <si>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</si>
  <si>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</si>
  <si>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</si>
  <si>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</si>
  <si>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</si>
  <si>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</si>
  <si>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</si>
  <si>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</si>
  <si>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</si>
  <si>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</si>
  <si>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</si>
  <si>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</si>
  <si>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</si>
  <si>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</si>
  <si>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</si>
  <si>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</si>
  <si>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</si>
  <si>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</si>
  <si>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</si>
  <si>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</si>
  <si>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</si>
  <si>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</si>
  <si>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</si>
  <si>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</si>
  <si>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</si>
  <si>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</si>
  <si>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</si>
  <si>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</si>
  <si>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</si>
  <si>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</si>
  <si>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</si>
  <si>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</si>
  <si>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</si>
  <si>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</si>
  <si>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</si>
  <si>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</si>
  <si>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</si>
  <si>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</si>
  <si>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</si>
  <si>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</si>
  <si>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</si>
  <si>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</si>
  <si>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</si>
  <si>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</si>
  <si>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</si>
  <si>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</si>
  <si>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</si>
  <si>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</si>
  <si>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</si>
  <si>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</si>
  <si>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</si>
  <si>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</si>
  <si>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</si>
  <si>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</si>
  <si>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</si>
  <si>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</si>
  <si>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</si>
  <si>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</si>
  <si>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</si>
  <si>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</si>
  <si>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</si>
  <si>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</si>
  <si>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</si>
  <si>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</si>
  <si>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</si>
  <si>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</si>
  <si>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</si>
  <si>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</si>
  <si>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</si>
  <si>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</si>
  <si>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</si>
  <si>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</si>
  <si>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</si>
  <si>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</si>
  <si>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</si>
  <si>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</si>
  <si>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</si>
  <si>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</si>
  <si>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</si>
  <si>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</si>
  <si>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</si>
  <si>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</si>
  <si>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</si>
  <si>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</si>
  <si>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</si>
  <si>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</si>
  <si>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</si>
  <si>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</si>
  <si>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</si>
  <si>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</si>
  <si>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</si>
  <si>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</si>
  <si>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</si>
  <si>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</si>
  <si>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</si>
  <si>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</si>
  <si>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</si>
  <si>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</si>
  <si>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</si>
  <si>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</si>
  <si>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</si>
  <si>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</si>
  <si>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</si>
  <si>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</si>
  <si>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</si>
  <si>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</si>
  <si>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</si>
  <si>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</si>
  <si>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</si>
  <si>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</si>
  <si>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</si>
  <si>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</si>
  <si>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</si>
  <si>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</si>
  <si>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</si>
  <si>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</si>
  <si>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</si>
  <si>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</si>
  <si>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</si>
  <si>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</si>
  <si>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</si>
  <si>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</si>
  <si>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</si>
  <si>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</si>
  <si>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</si>
  <si>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</si>
  <si>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</si>
  <si>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</si>
  <si>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</si>
  <si>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</si>
  <si>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</si>
  <si>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</si>
  <si>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</si>
  <si>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</si>
  <si>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</si>
  <si>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</si>
  <si>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</si>
  <si>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</si>
  <si>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</si>
  <si>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</si>
  <si>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</si>
  <si>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</si>
  <si>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</si>
  <si>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</si>
  <si>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</si>
  <si>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</si>
  <si>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</si>
  <si>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</si>
  <si>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</si>
  <si>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</si>
  <si>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</si>
  <si>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</si>
  <si>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</si>
  <si>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</si>
  <si>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</si>
  <si>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</si>
  <si>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</si>
  <si>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</si>
  <si>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</si>
  <si>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</si>
  <si>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</si>
  <si>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</si>
  <si>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</si>
  <si>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</si>
  <si>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</si>
  <si>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</si>
  <si>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</si>
  <si>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</si>
  <si>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</si>
  <si>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</si>
  <si>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</si>
  <si>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</si>
  <si>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</si>
  <si>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</si>
  <si>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</si>
  <si>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</si>
  <si>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</si>
  <si>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</si>
  <si>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</si>
  <si>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</si>
  <si>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</si>
  <si>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</si>
  <si>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</si>
  <si>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</si>
  <si>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</si>
  <si>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</si>
  <si>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</si>
  <si>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</si>
  <si>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</si>
  <si>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</si>
  <si>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</si>
  <si>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</si>
  <si>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</si>
  <si>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</si>
  <si>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</si>
  <si>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</si>
  <si>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</si>
  <si>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</si>
  <si>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</si>
  <si>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</si>
  <si>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</si>
  <si>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</si>
  <si>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</si>
  <si>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</si>
  <si>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</si>
  <si>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</si>
  <si>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</si>
  <si>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</si>
  <si>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</si>
  <si>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</si>
  <si>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</si>
  <si>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</si>
  <si>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</si>
  <si>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</si>
  <si>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</si>
  <si>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</si>
  <si>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</si>
  <si>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</si>
  <si>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</si>
  <si>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</si>
  <si>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</si>
  <si>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</si>
  <si>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</si>
  <si>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</si>
  <si>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</si>
  <si>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</si>
  <si>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</si>
  <si>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ZEVZXW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</si>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</sst>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0" fillId="36" borderId="0" xfId="0" applyFont="1" applyFill="1" applyAlignment="1">
      <alignment horizontal="center" vertical="center"/>
    </xf>
    <xf numFmtId="0" fontId="41" fillId="37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40" fillId="36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D31" activePane="bottomRight" state="frozen"/>
      <selection pane="bottomRight" activeCell="BE618" sqref="BE6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7" t="s">
        <v>1002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1003</v>
      </c>
      <c r="BI1" s="352"/>
      <c r="BJ1" s="353"/>
      <c r="BK1" s="354"/>
      <c r="BL1" s="50"/>
      <c r="BM1" s="344" t="s">
        <v>1004</v>
      </c>
      <c r="BN1" s="345"/>
      <c r="BO1" s="345"/>
      <c r="BP1" s="345"/>
      <c r="BQ1" s="345"/>
      <c r="BR1" s="345"/>
      <c r="BS1" s="346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7" t="s">
        <v>1005</v>
      </c>
      <c r="AJ2" s="348"/>
      <c r="AK2" s="348"/>
      <c r="AL2" s="348"/>
      <c r="AM2" s="348"/>
      <c r="AN2" s="348"/>
      <c r="AO2" s="348"/>
      <c r="AP2" s="348"/>
      <c r="AQ2" s="350"/>
      <c r="AR2" s="240"/>
      <c r="AS2" s="362" t="s">
        <v>1008</v>
      </c>
      <c r="AT2" s="349"/>
      <c r="AU2" s="349"/>
      <c r="AV2" s="349"/>
      <c r="AW2" s="349"/>
      <c r="AX2" s="348"/>
      <c r="AY2" s="350"/>
      <c r="AZ2" s="4"/>
      <c r="BA2" s="341" t="s">
        <v>1009</v>
      </c>
      <c r="BB2" s="343"/>
      <c r="BC2" s="347" t="s">
        <v>1006</v>
      </c>
      <c r="BD2" s="348"/>
      <c r="BE2" s="348"/>
      <c r="BF2" s="350"/>
      <c r="BG2" s="3"/>
      <c r="BH2" s="355"/>
      <c r="BI2" s="356"/>
      <c r="BJ2" s="357"/>
      <c r="BK2" s="358"/>
      <c r="BL2" s="50"/>
      <c r="BM2" s="359"/>
      <c r="BN2" s="360"/>
      <c r="BO2" s="360"/>
      <c r="BP2" s="360"/>
      <c r="BQ2" s="360"/>
      <c r="BR2" s="360"/>
      <c r="BS2" s="361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1" t="s">
        <v>1010</v>
      </c>
      <c r="AJ3" s="343"/>
      <c r="AK3" s="341" t="s">
        <v>1011</v>
      </c>
      <c r="AL3" s="342"/>
      <c r="AM3" s="342"/>
      <c r="AN3" s="342"/>
      <c r="AO3" s="342"/>
      <c r="AP3" s="342"/>
      <c r="AQ3" s="343"/>
      <c r="AR3" s="241"/>
      <c r="AS3" s="365" t="s">
        <v>1017</v>
      </c>
      <c r="AT3" s="366"/>
      <c r="AU3" s="365" t="s">
        <v>1018</v>
      </c>
      <c r="AV3" s="366"/>
      <c r="AW3" s="365" t="s">
        <v>1019</v>
      </c>
      <c r="AX3" s="367"/>
      <c r="AY3" s="64" t="s">
        <v>1020</v>
      </c>
      <c r="AZ3" s="64"/>
      <c r="BA3" s="363"/>
      <c r="BB3" s="364"/>
      <c r="BC3" s="341" t="s">
        <v>1013</v>
      </c>
      <c r="BD3" s="342"/>
      <c r="BE3" s="342"/>
      <c r="BF3" s="343"/>
      <c r="BG3" s="63"/>
      <c r="BH3" s="355"/>
      <c r="BI3" s="356"/>
      <c r="BJ3" s="357"/>
      <c r="BK3" s="358"/>
      <c r="BL3" s="50"/>
      <c r="BM3" s="344" t="s">
        <v>1021</v>
      </c>
      <c r="BN3" s="345"/>
      <c r="BO3" s="345"/>
      <c r="BP3" s="346"/>
      <c r="BQ3" s="344" t="s">
        <v>637</v>
      </c>
      <c r="BR3" s="345"/>
      <c r="BS3" s="346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308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1159</v>
      </c>
      <c r="BK32" s="17" t="s">
        <v>1160</v>
      </c>
      <c r="BL32" s="16"/>
      <c r="BM32" s="15" t="s">
        <v>846</v>
      </c>
      <c r="BN32" s="15" t="s">
        <v>869</v>
      </c>
      <c r="BO32" s="166" t="s">
        <v>955</v>
      </c>
      <c r="BP32" s="17" t="s">
        <v>1160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308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1161</v>
      </c>
      <c r="BK36" s="17" t="s">
        <v>1167</v>
      </c>
      <c r="BL36" s="16"/>
      <c r="BM36" s="15" t="s">
        <v>845</v>
      </c>
      <c r="BN36" s="15" t="s">
        <v>880</v>
      </c>
      <c r="BO36" s="166" t="s">
        <v>880</v>
      </c>
      <c r="BP36" s="17" t="s">
        <v>1167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1168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1169</v>
      </c>
      <c r="BK37" s="17" t="s">
        <v>1170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1171</v>
      </c>
      <c r="J38" s="218">
        <v>48</v>
      </c>
      <c r="K38" s="218">
        <v>134</v>
      </c>
      <c r="L38" s="84" t="s">
        <v>487</v>
      </c>
      <c r="M38" s="205" t="s">
        <v>1172</v>
      </c>
      <c r="N38" s="205" t="s">
        <v>1173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">
        <v>239</v>
      </c>
      <c r="AM38" s="273" t="s">
        <v>1174</v>
      </c>
      <c r="AN38" s="273" t="s">
        <v>1175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1176</v>
      </c>
      <c r="BK38" s="17" t="s">
        <v>1177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1178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1179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1180</v>
      </c>
      <c r="W39" s="339" t="s">
        <v>1181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1182</v>
      </c>
      <c r="BK39" s="17" t="s">
        <v>1183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1180</v>
      </c>
      <c r="W40" s="174" t="s">
        <v>1184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1185</v>
      </c>
      <c r="BK40" s="17" t="s">
        <v>1183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1180</v>
      </c>
      <c r="W41" s="174" t="s">
        <v>1186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1187</v>
      </c>
      <c r="BK41" s="17" t="s">
        <v>1183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1180</v>
      </c>
      <c r="W42" s="174" t="s">
        <v>1188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1189</v>
      </c>
      <c r="BK42" s="17" t="s">
        <v>1183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1190</v>
      </c>
      <c r="W43" s="174" t="s">
        <v>1191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1192</v>
      </c>
      <c r="BL43" s="16"/>
      <c r="BM43" s="15"/>
      <c r="BN43" s="15"/>
      <c r="BO43" s="166"/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1193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308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1161</v>
      </c>
      <c r="BK45" s="17" t="s">
        <v>1194</v>
      </c>
      <c r="BL45" s="16"/>
      <c r="BM45" s="15" t="s">
        <v>865</v>
      </c>
      <c r="BN45" s="15" t="s">
        <v>865</v>
      </c>
      <c r="BO45" s="166" t="s">
        <v>865</v>
      </c>
      <c r="BP45" s="17" t="s">
        <v>1194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1195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1196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1197</v>
      </c>
      <c r="W46" s="339" t="s">
        <v>1198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0.6166666666666667</v>
      </c>
      <c r="AU46" s="39"/>
      <c r="AV46" s="39"/>
      <c r="AW46" s="39"/>
      <c r="AX46" s="39"/>
      <c r="AY46" s="308">
        <f t="shared" si="2"/>
        <v>0.15833333333333338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1199</v>
      </c>
      <c r="BK46" s="17" t="s">
        <v>1200</v>
      </c>
      <c r="BL46" s="16"/>
      <c r="BM46" s="15" t="s">
        <v>859</v>
      </c>
      <c r="BN46" s="15" t="s">
        <v>859</v>
      </c>
      <c r="BO46" s="166" t="s">
        <v>859</v>
      </c>
      <c r="BP46" s="17" t="s">
        <v>487</v>
      </c>
      <c r="BQ46" s="13" t="str">
        <f t="shared" si="3"/>
        <v>Produção e Intervalo</v>
      </c>
      <c r="BR46" s="19">
        <f t="shared" si="4"/>
        <v>0.76000000000000023</v>
      </c>
      <c r="BS46" s="19">
        <f t="shared" si="5"/>
        <v>0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1197</v>
      </c>
      <c r="W47" s="276" t="s">
        <v>1201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1202</v>
      </c>
      <c r="BK47" s="17" t="s">
        <v>1203</v>
      </c>
      <c r="BL47" s="16"/>
      <c r="BM47" s="15" t="s">
        <v>851</v>
      </c>
      <c r="BN47" s="15" t="s">
        <v>882</v>
      </c>
      <c r="BO47" s="166" t="s">
        <v>940</v>
      </c>
      <c r="BP47" s="17" t="s">
        <v>1203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1197</v>
      </c>
      <c r="W48" s="276" t="s">
        <v>1201</v>
      </c>
      <c r="X48" s="219" t="s">
        <v>830</v>
      </c>
      <c r="Y48" s="159" t="s">
        <v>829</v>
      </c>
      <c r="Z48" s="159"/>
      <c r="AA48" s="218" t="s">
        <v>1204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1205</v>
      </c>
      <c r="BK48" s="340" t="s">
        <v>1200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1206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1207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1208</v>
      </c>
      <c r="J50" s="218">
        <v>54</v>
      </c>
      <c r="K50" s="218">
        <v>105</v>
      </c>
      <c r="L50" s="84" t="s">
        <v>487</v>
      </c>
      <c r="M50" s="205" t="s">
        <v>1209</v>
      </c>
      <c r="N50" s="205" t="s">
        <v>1210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1211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308">
        <f t="shared" si="2"/>
        <v>4.1666666666666664E-2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1212</v>
      </c>
      <c r="BK50" s="17" t="s">
        <v>1213</v>
      </c>
      <c r="BL50" s="16"/>
      <c r="BM50" s="15"/>
      <c r="BN50" s="15"/>
      <c r="BO50" s="166"/>
      <c r="BP50" s="17"/>
      <c r="BQ50" s="13" t="str">
        <f t="shared" si="3"/>
        <v>Produção</v>
      </c>
      <c r="BR50" s="19">
        <f t="shared" si="4"/>
        <v>1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1214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1215</v>
      </c>
      <c r="BK51" s="17" t="s">
        <v>1216</v>
      </c>
      <c r="BL51" s="16"/>
      <c r="BM51" s="15" t="s">
        <v>865</v>
      </c>
      <c r="BN51" s="15" t="s">
        <v>865</v>
      </c>
      <c r="BO51" s="166" t="s">
        <v>865</v>
      </c>
      <c r="BP51" s="17" t="s">
        <v>1216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308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1217</v>
      </c>
      <c r="BK52" s="17" t="s">
        <v>1218</v>
      </c>
      <c r="BL52" s="16"/>
      <c r="BM52" s="15" t="s">
        <v>865</v>
      </c>
      <c r="BN52" s="15" t="s">
        <v>865</v>
      </c>
      <c r="BO52" s="166" t="s">
        <v>865</v>
      </c>
      <c r="BP52" s="17" t="s">
        <v>1219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606</v>
      </c>
      <c r="E55" s="309">
        <v>50</v>
      </c>
      <c r="F55" s="173" t="s">
        <v>509</v>
      </c>
      <c r="G55" s="9" t="str">
        <f>IF(D55="","*",VLOOKUP(F55,BS_ATIVIDADE[#All],3,FALSE))</f>
        <v>DETECÇÃO</v>
      </c>
      <c r="H55" s="174" t="s">
        <v>1220</v>
      </c>
      <c r="I55" s="174" t="s">
        <v>246</v>
      </c>
      <c r="J55" s="218">
        <v>56</v>
      </c>
      <c r="K55" s="218">
        <v>256</v>
      </c>
      <c r="L55" s="84" t="s">
        <v>487</v>
      </c>
      <c r="M55" s="205" t="s">
        <v>1221</v>
      </c>
      <c r="N55" s="205" t="s">
        <v>1222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BASE_MAPA!$D$2:$D$359, BASE_MAPA!$I$2:$I$359), "ERRO")</f>
        <v>ZGA</v>
      </c>
      <c r="V55" s="276" t="s">
        <v>1126</v>
      </c>
      <c r="W55" s="174" t="s">
        <v>1223</v>
      </c>
      <c r="X55" s="219" t="s">
        <v>830</v>
      </c>
      <c r="Y55" s="159"/>
      <c r="Z55" s="159"/>
      <c r="AA55" s="84">
        <v>1</v>
      </c>
      <c r="AB55" s="71" t="s">
        <v>826</v>
      </c>
      <c r="AC55" s="71" t="s">
        <v>821</v>
      </c>
      <c r="AD55" s="174">
        <v>0.375</v>
      </c>
      <c r="AE55" s="84">
        <v>6296</v>
      </c>
      <c r="AF55" s="84" t="s">
        <v>487</v>
      </c>
      <c r="AG55" s="84" t="s">
        <v>487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73" t="str">
        <f>IF(BS_CONTROLE[[#This Row],[Local - Partida]]=0, "-", BS_CONTROLE[[#This Row],[Local - Partida]])</f>
        <v>ZBVZQB</v>
      </c>
      <c r="AL55" s="273" t="str">
        <f>IF(BS_CONTROLE[[#This Row],[Local - Encerramento]]=0, "-", BS_CONTROLE[[#This Row],[Local - Encerramento]])</f>
        <v>ZYU2</v>
      </c>
      <c r="AM55" s="273" t="str">
        <f>IF(BS_CONTROLE[[#This Row],[Entre - Estações]]=0, "-", BS_CONTROLE[[#This Row],[Entre - Estações]])</f>
        <v>ZQBZBV-ZYU</v>
      </c>
      <c r="AN55" s="273" t="str">
        <f>IF(BS_CONTROLE[[#This Row],[SB]]=0, "-", BS_CONTROLE[[#This Row],[SB]])</f>
        <v>ZQBZBVZYU</v>
      </c>
      <c r="AO55" s="274">
        <f>IF(BS_CONTROLE[[#This Row],[SUB]]=0, "-", BS_CONTROLE[[#This Row],[SUB]])</f>
        <v>56</v>
      </c>
      <c r="AP55" s="275">
        <f>IF(BS_CONTROLE[[#This Row],[KM - Inicio]]=0, "-", BS_CONTROLE[[#This Row],[KM - Inicio]])</f>
        <v>256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BASE_MAPA!$D$2:$D$359, BASE_MAPA!$I$2:$I$359), "ERRO")</f>
        <v>ZGA</v>
      </c>
      <c r="BF55" s="276" t="str">
        <f>IF(BS_CONTROLE[[#This Row],[Responsavel pelo boletim]]=0, "-", BS_CONTROLE[[#This Row],[Responsavel pelo boletim]])</f>
        <v>John / Andressa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35" t="s">
        <v>711</v>
      </c>
      <c r="E56" s="309">
        <v>321</v>
      </c>
      <c r="F56" s="71" t="s">
        <v>631</v>
      </c>
      <c r="G56" s="9" t="str">
        <f>IF(D56="","*",VLOOKUP(F56,BS_ATIVIDADE[#All],3,FALSE))</f>
        <v>OUTROS</v>
      </c>
      <c r="H56" s="174" t="s">
        <v>487</v>
      </c>
      <c r="I56" s="174" t="s">
        <v>487</v>
      </c>
      <c r="J56" s="218">
        <v>49</v>
      </c>
      <c r="K56" s="218">
        <v>240.89</v>
      </c>
      <c r="L56" s="218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BASE_MAPA!$D$2:$D$359, BASE_MAPA!$I$2:$I$359), "ERRO")</f>
        <v>ZKE-ZGA</v>
      </c>
      <c r="V56" s="276" t="s">
        <v>1093</v>
      </c>
      <c r="W56" s="276" t="s">
        <v>1094</v>
      </c>
      <c r="X56" s="219" t="s">
        <v>835</v>
      </c>
      <c r="Y56" s="159"/>
      <c r="Z56" s="159"/>
      <c r="AA56" s="218" t="s">
        <v>1158</v>
      </c>
      <c r="AB56" s="71" t="s">
        <v>826</v>
      </c>
      <c r="AC56" s="71" t="s">
        <v>821</v>
      </c>
      <c r="AD56" s="331">
        <v>0.33333333333333331</v>
      </c>
      <c r="AE56" s="218">
        <v>9347</v>
      </c>
      <c r="AF56" s="218" t="s">
        <v>487</v>
      </c>
      <c r="AG56" s="218" t="s">
        <v>487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ZDS-ZQB</v>
      </c>
      <c r="AN56" s="273" t="str">
        <f>IF(BS_CONTROLE[[#This Row],[SB]]=0, "-", BS_CONTROLE[[#This Row],[SB]])</f>
        <v>ZDS2481</v>
      </c>
      <c r="AO56" s="274">
        <f>IF(BS_CONTROLE[[#This Row],[SUB]]=0, "-", BS_CONTROLE[[#This Row],[SUB]])</f>
        <v>49</v>
      </c>
      <c r="AP56" s="275">
        <f>IF(BS_CONTROLE[[#This Row],[KM - Inicio]]=0, "-", BS_CONTROLE[[#This Row],[KM - Inicio]])</f>
        <v>240.89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BASE_MAPA!$D$2:$D$359, BASE_MAPA!$I$2:$I$359), "ERRO")</f>
        <v>ZKE-ZGA</v>
      </c>
      <c r="BF56" s="276" t="str">
        <f>IF(BS_CONTROLE[[#This Row],[Responsavel pelo boletim]]=0, "-", BS_CONTROLE[[#This Row],[Responsavel pelo boletim]])</f>
        <v>Jonas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35" t="s">
        <v>696</v>
      </c>
      <c r="E57" s="329">
        <v>171</v>
      </c>
      <c r="F57" s="71" t="s">
        <v>593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BASE_MAPA!$D$2:$D$359, BASE_MAPA!$I$2:$I$359), "ERRO")</f>
        <v>ZKE-ZGA</v>
      </c>
      <c r="V57" s="276" t="s">
        <v>1097</v>
      </c>
      <c r="W57" s="276" t="s">
        <v>1098</v>
      </c>
      <c r="X57" s="219" t="s">
        <v>835</v>
      </c>
      <c r="Y57" s="159"/>
      <c r="Z57" s="159"/>
      <c r="AA57" s="218">
        <v>1</v>
      </c>
      <c r="AB57" s="71" t="s">
        <v>826</v>
      </c>
      <c r="AC57" s="71" t="s">
        <v>821</v>
      </c>
      <c r="AD57" s="331">
        <v>0.33333333333333331</v>
      </c>
      <c r="AE57" s="218">
        <v>6809</v>
      </c>
      <c r="AF57" s="218">
        <v>6239</v>
      </c>
      <c r="AG57" s="218" t="s">
        <v>487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73" t="str">
        <f>IF(BS_CONTROLE[[#This Row],[Local - Partida]]=0, "-", BS_CONTROLE[[#This Row],[Local - Partida]])</f>
        <v>ZYU1</v>
      </c>
      <c r="AL57" s="273" t="str">
        <f>IF(BS_CONTROLE[[#This Row],[Local - Encerramento]]=0, "-", BS_CONTROLE[[#This Row],[Local - Encerramento]])</f>
        <v>ZYU1</v>
      </c>
      <c r="AM57" s="273" t="str">
        <f>IF(BS_CONTROLE[[#This Row],[Entre - Estações]]=0, "-", BS_CONTROLE[[#This Row],[Entre - Estações]])</f>
        <v>ZXI-ZVK</v>
      </c>
      <c r="AN57" s="273" t="str">
        <f>IF(BS_CONTROLE[[#This Row],[SB]]=0, "-", BS_CONTROLE[[#This Row],[SB]])</f>
        <v>224ZIC1</v>
      </c>
      <c r="AO57" s="274">
        <f>IF(BS_CONTROLE[[#This Row],[SUB]]=0, "-", BS_CONTROLE[[#This Row],[SUB]])</f>
        <v>49</v>
      </c>
      <c r="AP57" s="275">
        <f>IF(BS_CONTROLE[[#This Row],[KM - Inicio]]=0, "-", BS_CONTROLE[[#This Row],[KM - Inicio]])</f>
        <v>225</v>
      </c>
      <c r="AQ57" s="275">
        <f>IF(BS_CONTROLE[[#This Row],[KM - Fim]]=0, "-", BS_CONTROLE[[#This Row],[KM - Fim]])</f>
        <v>224</v>
      </c>
      <c r="AR57" s="39"/>
      <c r="AS57" s="39"/>
      <c r="AT57" s="39"/>
      <c r="AU57" s="39"/>
      <c r="AV57" s="39"/>
      <c r="AW57" s="39"/>
      <c r="AX57" s="39"/>
      <c r="AY57" s="308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BASE_MAPA!$D$2:$D$359, BASE_MAPA!$I$2:$I$359), "ERRO")</f>
        <v>ZKE-ZGA</v>
      </c>
      <c r="BF57" s="276" t="str">
        <f>IF(BS_CONTROLE[[#This Row],[Responsavel pelo boletim]]=0, "-", BS_CONTROLE[[#This Row],[Responsavel pelo boletim]])</f>
        <v>Saulo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35" t="s">
        <v>1100</v>
      </c>
      <c r="E58" s="329">
        <v>504</v>
      </c>
      <c r="F58" s="71" t="s">
        <v>566</v>
      </c>
      <c r="G58" s="9" t="str">
        <f>IF(D58="","*",VLOOKUP(F58,BS_ATIVIDADE[#All],3,FALSE))</f>
        <v>LIMPEZA LASTRO</v>
      </c>
      <c r="H58" s="174" t="s">
        <v>487</v>
      </c>
      <c r="I58" s="174" t="s">
        <v>487</v>
      </c>
      <c r="J58" s="218">
        <v>56</v>
      </c>
      <c r="K58" s="218">
        <v>198.4</v>
      </c>
      <c r="L58" s="218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BASE_MAPA!$D$2:$D$359, BASE_MAPA!$I$2:$I$359), "ERRO")</f>
        <v>ZGA</v>
      </c>
      <c r="V58" s="276" t="s">
        <v>1093</v>
      </c>
      <c r="W58" s="276" t="s">
        <v>1101</v>
      </c>
      <c r="X58" s="219" t="s">
        <v>835</v>
      </c>
      <c r="Y58" s="159"/>
      <c r="Z58" s="159"/>
      <c r="AA58" s="84" t="s">
        <v>487</v>
      </c>
      <c r="AB58" s="71" t="s">
        <v>487</v>
      </c>
      <c r="AC58" s="71"/>
      <c r="AD58" s="174" t="s">
        <v>487</v>
      </c>
      <c r="AE58" s="84" t="s">
        <v>487</v>
      </c>
      <c r="AF58" s="84"/>
      <c r="AG58" s="84" t="s">
        <v>487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ZYU</v>
      </c>
      <c r="AN58" s="273" t="str">
        <f>IF(BS_CONTROLE[[#This Row],[SB]]=0, "-", BS_CONTROLE[[#This Row],[SB]])</f>
        <v>198ZYU2</v>
      </c>
      <c r="AO58" s="274">
        <f>IF(BS_CONTROLE[[#This Row],[SUB]]=0, "-", BS_CONTROLE[[#This Row],[SUB]])</f>
        <v>56</v>
      </c>
      <c r="AP58" s="275">
        <f>IF(BS_CONTROLE[[#This Row],[KM - Inicio]]=0, "-", BS_CONTROLE[[#This Row],[KM - Inicio]])</f>
        <v>198.4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BASE_MAPA!$D$2:$D$359, BASE_MAPA!$I$2:$I$359), "ERRO")</f>
        <v>ZGA</v>
      </c>
      <c r="BF58" s="276" t="str">
        <f>IF(BS_CONTROLE[[#This Row],[Responsavel pelo boletim]]=0, "-", BS_CONTROLE[[#This Row],[Responsavel pelo boletim]])</f>
        <v>Jonas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35" t="s">
        <v>806</v>
      </c>
      <c r="E59" s="329">
        <v>504</v>
      </c>
      <c r="F59" s="71" t="s">
        <v>674</v>
      </c>
      <c r="G59" s="9" t="str">
        <f>IF(D59="","*",VLOOKUP(F59,BS_ATIVIDADE[#All],3,FALSE))</f>
        <v>DORMENTE - SUBSTITUIÇÂO</v>
      </c>
      <c r="H59" s="174" t="s">
        <v>487</v>
      </c>
      <c r="I59" s="174" t="s">
        <v>487</v>
      </c>
      <c r="J59" s="218">
        <v>49</v>
      </c>
      <c r="K59" s="218">
        <v>198.1</v>
      </c>
      <c r="L59" s="218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BASE_MAPA!$D$2:$D$359, BASE_MAPA!$I$2:$I$359), "ERRO")</f>
        <v>ZKE-ZGA</v>
      </c>
      <c r="V59" s="276" t="s">
        <v>1093</v>
      </c>
      <c r="W59" s="276" t="s">
        <v>1104</v>
      </c>
      <c r="X59" s="219" t="s">
        <v>835</v>
      </c>
      <c r="Y59" s="159"/>
      <c r="Z59" s="159"/>
      <c r="AA59" s="84" t="s">
        <v>487</v>
      </c>
      <c r="AB59" s="71"/>
      <c r="AC59" s="71" t="s">
        <v>487</v>
      </c>
      <c r="AD59" s="174" t="s">
        <v>487</v>
      </c>
      <c r="AE59" s="84" t="s">
        <v>487</v>
      </c>
      <c r="AF59" s="84" t="s">
        <v>487</v>
      </c>
      <c r="AG59" s="84" t="s">
        <v>487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ZFY</v>
      </c>
      <c r="AN59" s="273" t="str">
        <f>IF(BS_CONTROLE[[#This Row],[SB]]=0, "-", BS_CONTROLE[[#This Row],[SB]])</f>
        <v>ZFY1981</v>
      </c>
      <c r="AO59" s="274">
        <f>IF(BS_CONTROLE[[#This Row],[SUB]]=0, "-", BS_CONTROLE[[#This Row],[SUB]])</f>
        <v>49</v>
      </c>
      <c r="AP59" s="275">
        <f>IF(BS_CONTROLE[[#This Row],[KM - Inicio]]=0, "-", BS_CONTROLE[[#This Row],[KM - Inicio]])</f>
        <v>198.1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BASE_MAPA!$D$2:$D$359, BASE_MAPA!$I$2:$I$359), "ERRO")</f>
        <v>ZKE-ZGA</v>
      </c>
      <c r="BF59" s="276" t="str">
        <f>IF(BS_CONTROLE[[#This Row],[Responsavel pelo boletim]]=0, "-", BS_CONTROLE[[#This Row],[Responsavel pelo boletim]])</f>
        <v>Jonas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35" t="s">
        <v>760</v>
      </c>
      <c r="E60" s="330">
        <v>505</v>
      </c>
      <c r="F60" s="71" t="s">
        <v>674</v>
      </c>
      <c r="G60" s="9" t="str">
        <f>IF(D60="","*",VLOOKUP(F60,BS_ATIVIDADE[#All],3,FALSE))</f>
        <v>DORMENTE - SUBSTITUIÇÂO</v>
      </c>
      <c r="H60" s="174" t="s">
        <v>487</v>
      </c>
      <c r="I60" s="174" t="s">
        <v>487</v>
      </c>
      <c r="J60" s="218">
        <v>49</v>
      </c>
      <c r="K60" s="218">
        <v>194</v>
      </c>
      <c r="L60" s="218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BASE_MAPA!$D$2:$D$359, BASE_MAPA!$I$2:$I$359), "ERRO")</f>
        <v>ZKE-ZGA</v>
      </c>
      <c r="V60" s="276" t="s">
        <v>1093</v>
      </c>
      <c r="W60" s="276" t="s">
        <v>1104</v>
      </c>
      <c r="X60" s="219" t="s">
        <v>835</v>
      </c>
      <c r="Y60" s="159"/>
      <c r="Z60" s="159"/>
      <c r="AA60" s="84" t="s">
        <v>487</v>
      </c>
      <c r="AB60" s="71" t="s">
        <v>487</v>
      </c>
      <c r="AC60" s="71" t="s">
        <v>487</v>
      </c>
      <c r="AD60" s="174" t="s">
        <v>487</v>
      </c>
      <c r="AE60" s="84" t="s">
        <v>487</v>
      </c>
      <c r="AF60" s="84" t="s">
        <v>487</v>
      </c>
      <c r="AG60" s="84" t="s">
        <v>487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ZFY</v>
      </c>
      <c r="AN60" s="273" t="str">
        <f>IF(BS_CONTROLE[[#This Row],[SB]]=0, "-", BS_CONTROLE[[#This Row],[SB]])</f>
        <v>ZFY1</v>
      </c>
      <c r="AO60" s="274">
        <f>IF(BS_CONTROLE[[#This Row],[SUB]]=0, "-", BS_CONTROLE[[#This Row],[SUB]])</f>
        <v>49</v>
      </c>
      <c r="AP60" s="275">
        <f>IF(BS_CONTROLE[[#This Row],[KM - Inicio]]=0, "-", BS_CONTROLE[[#This Row],[KM - Inicio]])</f>
        <v>194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BASE_MAPA!$D$2:$D$359, BASE_MAPA!$I$2:$I$359), "ERRO")</f>
        <v>ZKE-ZGA</v>
      </c>
      <c r="BF60" s="276" t="str">
        <f>IF(BS_CONTROLE[[#This Row],[Responsavel pelo boletim]]=0, "-", BS_CONTROLE[[#This Row],[Responsavel pelo boletim]])</f>
        <v>Jonas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804</v>
      </c>
      <c r="E61" s="309">
        <v>31</v>
      </c>
      <c r="F61" s="173" t="s">
        <v>677</v>
      </c>
      <c r="G61" s="9" t="str">
        <f>IF(D61="","*",VLOOKUP(F61,BS_ATIVIDADE[#All],3,FALSE))</f>
        <v>TRILHO - SUBSTITUIÇÂO</v>
      </c>
      <c r="H61" s="174" t="s">
        <v>487</v>
      </c>
      <c r="I61" s="174" t="s">
        <v>487</v>
      </c>
      <c r="J61" s="218">
        <v>61</v>
      </c>
      <c r="K61" s="218">
        <v>73.900000000000006</v>
      </c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BASE_MAPA!$D$2:$D$359, BASE_MAPA!$I$2:$I$359), "ERRO")</f>
        <v>ZPS-ZAL</v>
      </c>
      <c r="V61" s="199" t="s">
        <v>1093</v>
      </c>
      <c r="W61" s="174" t="s">
        <v>1166</v>
      </c>
      <c r="X61" s="219" t="s">
        <v>835</v>
      </c>
      <c r="Y61" s="159"/>
      <c r="Z61" s="159"/>
      <c r="AA61" s="84" t="s">
        <v>487</v>
      </c>
      <c r="AB61" s="71"/>
      <c r="AC61" s="71" t="s">
        <v>487</v>
      </c>
      <c r="AD61" s="174" t="s">
        <v>487</v>
      </c>
      <c r="AE61" s="84" t="s">
        <v>487</v>
      </c>
      <c r="AF61" s="84" t="s">
        <v>487</v>
      </c>
      <c r="AG61" s="84" t="s">
        <v>487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ZPS-ZAL</v>
      </c>
      <c r="AN61" s="273" t="str">
        <f>IF(BS_CONTROLE[[#This Row],[SB]]=0, "-", BS_CONTROLE[[#This Row],[SB]])</f>
        <v>ZPS075</v>
      </c>
      <c r="AO61" s="274">
        <f>IF(BS_CONTROLE[[#This Row],[SUB]]=0, "-", BS_CONTROLE[[#This Row],[SUB]])</f>
        <v>61</v>
      </c>
      <c r="AP61" s="275">
        <f>IF(BS_CONTROLE[[#This Row],[KM - Inicio]]=0, "-", BS_CONTROLE[[#This Row],[KM - Inicio]])</f>
        <v>73.900000000000006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BASE_MAPA!$D$2:$D$359, BASE_MAPA!$I$2:$I$359), "ERRO")</f>
        <v>ZPS-ZAL</v>
      </c>
      <c r="BF61" s="276" t="str">
        <f>IF(BS_CONTROLE[[#This Row],[Responsavel pelo boletim]]=0, "-", BS_CONTROLE[[#This Row],[Responsavel pelo boletim]])</f>
        <v>Jonas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1115</v>
      </c>
      <c r="E62" s="309">
        <v>57</v>
      </c>
      <c r="F62" s="173" t="s">
        <v>501</v>
      </c>
      <c r="G62" s="9" t="str">
        <f>IF(D62="","*",VLOOKUP(F62,BS_ATIVIDADE[#All],3,FALSE))</f>
        <v>OUTROS</v>
      </c>
      <c r="H62" s="174" t="s">
        <v>239</v>
      </c>
      <c r="I62" s="174" t="s">
        <v>1224</v>
      </c>
      <c r="J62" s="218">
        <v>49</v>
      </c>
      <c r="K62" s="218">
        <v>185</v>
      </c>
      <c r="L62" s="84"/>
      <c r="M62" s="205" t="s">
        <v>1225</v>
      </c>
      <c r="N62" s="205" t="s">
        <v>1226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BASE_MAPA!$D$2:$D$359, BASE_MAPA!$I$2:$I$359), "ERRO")</f>
        <v>ZKE-ZGA</v>
      </c>
      <c r="V62" s="199" t="s">
        <v>1118</v>
      </c>
      <c r="W62" s="174" t="s">
        <v>1119</v>
      </c>
      <c r="X62" s="219" t="s">
        <v>835</v>
      </c>
      <c r="Y62" s="159"/>
      <c r="Z62" s="159"/>
      <c r="AA62" s="84" t="s">
        <v>1227</v>
      </c>
      <c r="AB62" s="71" t="s">
        <v>837</v>
      </c>
      <c r="AC62" s="71" t="s">
        <v>833</v>
      </c>
      <c r="AD62" s="174">
        <v>0.33333333333333331</v>
      </c>
      <c r="AE62" s="84">
        <v>8468</v>
      </c>
      <c r="AF62" s="84" t="s">
        <v>487</v>
      </c>
      <c r="AG62" s="84" t="s">
        <v>487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73" t="str">
        <f>IF(BS_CONTROLE[[#This Row],[Local - Partida]]=0, "-", BS_CONTROLE[[#This Row],[Local - Partida]])</f>
        <v>185ZXP2</v>
      </c>
      <c r="AL62" s="273" t="str">
        <f>IF(BS_CONTROLE[[#This Row],[Local - Encerramento]]=0, "-", BS_CONTROLE[[#This Row],[Local - Encerramento]])</f>
        <v>ZCR</v>
      </c>
      <c r="AM62" s="273" t="str">
        <f>IF(BS_CONTROLE[[#This Row],[Entre - Estações]]=0, "-", BS_CONTROLE[[#This Row],[Entre - Estações]])</f>
        <v>185ZXP-ZCR</v>
      </c>
      <c r="AN62" s="273" t="str">
        <f>IF(BS_CONTROLE[[#This Row],[SB]]=0, "-", BS_CONTROLE[[#This Row],[SB]])</f>
        <v>185ZXPZCR</v>
      </c>
      <c r="AO62" s="274">
        <f>IF(BS_CONTROLE[[#This Row],[SUB]]=0, "-", BS_CONTROLE[[#This Row],[SUB]])</f>
        <v>49</v>
      </c>
      <c r="AP62" s="275">
        <f>IF(BS_CONTROLE[[#This Row],[KM - Inicio]]=0, "-", BS_CONTROLE[[#This Row],[KM - Inicio]])</f>
        <v>185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BASE_MAPA!$D$2:$D$359, BASE_MAPA!$I$2:$I$359), "ERRO")</f>
        <v>ZKE-ZGA</v>
      </c>
      <c r="BF62" s="27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766</v>
      </c>
      <c r="E64" s="309">
        <v>59</v>
      </c>
      <c r="F64" s="173" t="s">
        <v>677</v>
      </c>
      <c r="G64" s="9" t="str">
        <f>IF(D64="","*",VLOOKUP(F64,BS_ATIVIDADE[#All],3,FALSE))</f>
        <v>TRILHO - SUBSTITUIÇÂO</v>
      </c>
      <c r="H64" s="174" t="s">
        <v>487</v>
      </c>
      <c r="I64" s="174" t="s">
        <v>487</v>
      </c>
      <c r="J64" s="218">
        <v>55</v>
      </c>
      <c r="K64" s="218">
        <v>87.4</v>
      </c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BASE_MAPA!$D$2:$D$359, BASE_MAPA!$I$2:$I$359), "ERRO")</f>
        <v>ZKE</v>
      </c>
      <c r="V64" s="199" t="s">
        <v>1106</v>
      </c>
      <c r="W64" s="174" t="s">
        <v>1166</v>
      </c>
      <c r="X64" s="219" t="s">
        <v>835</v>
      </c>
      <c r="Y64" s="159"/>
      <c r="Z64" s="159"/>
      <c r="AA64" s="84" t="s">
        <v>487</v>
      </c>
      <c r="AB64" s="71" t="s">
        <v>487</v>
      </c>
      <c r="AC64" s="71" t="s">
        <v>487</v>
      </c>
      <c r="AD64" s="174" t="s">
        <v>487</v>
      </c>
      <c r="AE64" s="84" t="s">
        <v>487</v>
      </c>
      <c r="AF64" s="84" t="s">
        <v>487</v>
      </c>
      <c r="AG64" s="84" t="s">
        <v>487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ZKE-ZWW</v>
      </c>
      <c r="AN64" s="273" t="str">
        <f>IF(BS_CONTROLE[[#This Row],[SB]]=0, "-", BS_CONTROLE[[#This Row],[SB]])</f>
        <v>ZWW2</v>
      </c>
      <c r="AO64" s="274">
        <f>IF(BS_CONTROLE[[#This Row],[SUB]]=0, "-", BS_CONTROLE[[#This Row],[SUB]])</f>
        <v>55</v>
      </c>
      <c r="AP64" s="275">
        <f>IF(BS_CONTROLE[[#This Row],[KM - Inicio]]=0, "-", BS_CONTROLE[[#This Row],[KM - Inicio]])</f>
        <v>87.4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BASE_MAPA!$D$2:$D$359, BASE_MAPA!$I$2:$I$359), "ERRO")</f>
        <v>ZKE</v>
      </c>
      <c r="BF64" s="276" t="str">
        <f>IF(BS_CONTROLE[[#This Row],[Responsavel pelo boletim]]=0, "-", BS_CONTROLE[[#This Row],[Responsavel pelo boletim]])</f>
        <v>Felipe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755</v>
      </c>
      <c r="E65" s="309">
        <v>60</v>
      </c>
      <c r="F65" s="173" t="s">
        <v>566</v>
      </c>
      <c r="G65" s="9" t="str">
        <f>IF(D65="","*",VLOOKUP(F65,BS_ATIVIDADE[#All],3,FALSE))</f>
        <v>LIMPEZA LASTRO</v>
      </c>
      <c r="H65" s="174" t="s">
        <v>487</v>
      </c>
      <c r="I65" s="174" t="s">
        <v>487</v>
      </c>
      <c r="J65" s="218">
        <v>55</v>
      </c>
      <c r="K65" s="218">
        <v>157</v>
      </c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BASE_MAPA!$D$2:$D$359, BASE_MAPA!$I$2:$I$359), "ERRO")</f>
        <v>ZKE</v>
      </c>
      <c r="V65" s="199" t="s">
        <v>1106</v>
      </c>
      <c r="W65" s="174" t="s">
        <v>1101</v>
      </c>
      <c r="X65" s="219" t="s">
        <v>835</v>
      </c>
      <c r="Y65" s="159"/>
      <c r="Z65" s="159"/>
      <c r="AA65" s="84" t="s">
        <v>487</v>
      </c>
      <c r="AB65" s="71" t="s">
        <v>487</v>
      </c>
      <c r="AC65" s="71" t="s">
        <v>487</v>
      </c>
      <c r="AD65" s="174" t="s">
        <v>487</v>
      </c>
      <c r="AE65" s="84" t="s">
        <v>487</v>
      </c>
      <c r="AF65" s="84" t="s">
        <v>487</v>
      </c>
      <c r="AG65" s="84" t="s">
        <v>487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ZEJ-ZEV</v>
      </c>
      <c r="AN65" s="273">
        <f>IF(BS_CONTROLE[[#This Row],[SB]]=0, "-", BS_CONTROLE[[#This Row],[SB]])</f>
        <v>1571562</v>
      </c>
      <c r="AO65" s="274">
        <f>IF(BS_CONTROLE[[#This Row],[SUB]]=0, "-", BS_CONTROLE[[#This Row],[SUB]])</f>
        <v>55</v>
      </c>
      <c r="AP65" s="275">
        <f>IF(BS_CONTROLE[[#This Row],[KM - Inicio]]=0, "-", BS_CONTROLE[[#This Row],[KM - Inicio]])</f>
        <v>157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BASE_MAPA!$D$2:$D$359, BASE_MAPA!$I$2:$I$359), "ERRO")</f>
        <v>ZKE</v>
      </c>
      <c r="BF65" s="276" t="str">
        <f>IF(BS_CONTROLE[[#This Row],[Responsavel pelo boletim]]=0, "-", BS_CONTROLE[[#This Row],[Responsavel pelo boletim]])</f>
        <v>Felipe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618</v>
      </c>
      <c r="E66" s="309">
        <v>66</v>
      </c>
      <c r="F66" s="173" t="s">
        <v>561</v>
      </c>
      <c r="G66" s="9" t="str">
        <f>IF(D66="","*",VLOOKUP(F66,BS_ATIVIDADE[#All],3,FALSE))</f>
        <v>OUTROS</v>
      </c>
      <c r="H66" s="174" t="s">
        <v>273</v>
      </c>
      <c r="I66" s="174" t="s">
        <v>1228</v>
      </c>
      <c r="J66" s="218">
        <v>92</v>
      </c>
      <c r="K66" s="218">
        <v>66.5</v>
      </c>
      <c r="L66" s="84" t="s">
        <v>487</v>
      </c>
      <c r="M66" s="205" t="s">
        <v>1229</v>
      </c>
      <c r="N66" s="205" t="s">
        <v>1230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BASE_MAPA!$D$2:$D$359, BASE_MAPA!$I$2:$I$359), "ERRO")</f>
        <v>069-ZEV</v>
      </c>
      <c r="V66" s="199" t="s">
        <v>1106</v>
      </c>
      <c r="W66" s="174" t="s">
        <v>1211</v>
      </c>
      <c r="X66" s="219" t="s">
        <v>835</v>
      </c>
      <c r="Y66" s="159"/>
      <c r="Z66" s="159"/>
      <c r="AA66" s="84">
        <v>1</v>
      </c>
      <c r="AB66" s="71" t="s">
        <v>826</v>
      </c>
      <c r="AC66" s="71" t="s">
        <v>821</v>
      </c>
      <c r="AD66" s="174">
        <v>0.29166666666666669</v>
      </c>
      <c r="AE66" s="84" t="s">
        <v>487</v>
      </c>
      <c r="AF66" s="84" t="s">
        <v>487</v>
      </c>
      <c r="AG66" s="84" t="s">
        <v>487</v>
      </c>
      <c r="AH66" s="49" t="s">
        <v>487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73" t="str">
        <f>IF(BS_CONTROLE[[#This Row],[Local - Partida]]=0, "-", BS_CONTROLE[[#This Row],[Local - Partida]])</f>
        <v>K67ZEV2</v>
      </c>
      <c r="AL66" s="273" t="str">
        <f>IF(BS_CONTROLE[[#This Row],[Local - Encerramento]]=0, "-", BS_CONTROLE[[#This Row],[Local - Encerramento]])</f>
        <v>ZBV</v>
      </c>
      <c r="AM66" s="273" t="str">
        <f>IF(BS_CONTROLE[[#This Row],[Entre - Estações]]=0, "-", BS_CONTROLE[[#This Row],[Entre - Estações]])</f>
        <v>ZEV-ZBV</v>
      </c>
      <c r="AN66" s="273" t="str">
        <f>IF(BS_CONTROLE[[#This Row],[SB]]=0, "-", BS_CONTROLE[[#This Row],[SB]])</f>
        <v>ZEVZBV</v>
      </c>
      <c r="AO66" s="274">
        <f>IF(BS_CONTROLE[[#This Row],[SUB]]=0, "-", BS_CONTROLE[[#This Row],[SUB]])</f>
        <v>92</v>
      </c>
      <c r="AP66" s="275">
        <f>IF(BS_CONTROLE[[#This Row],[KM - Inicio]]=0, "-", BS_CONTROLE[[#This Row],[KM - Inicio]])</f>
        <v>66.5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BASE_MAPA!$D$2:$D$359, BASE_MAPA!$I$2:$I$359), "ERRO")</f>
        <v>069-ZEV</v>
      </c>
      <c r="BF66" s="276" t="str">
        <f>IF(BS_CONTROLE[[#This Row],[Responsavel pelo boletim]]=0, "-", BS_CONTROLE[[#This Row],[Responsavel pelo boletim]])</f>
        <v>Felipe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733</v>
      </c>
      <c r="E68" s="309">
        <v>63</v>
      </c>
      <c r="F68" s="173" t="s">
        <v>621</v>
      </c>
      <c r="G68" s="9" t="str">
        <f>IF(D68="","*",VLOOKUP(F68,BS_ATIVIDADE[#All],3,FALSE))</f>
        <v>MODERNIZAÇÃO</v>
      </c>
      <c r="H68" s="174" t="s">
        <v>487</v>
      </c>
      <c r="I68" s="174" t="s">
        <v>487</v>
      </c>
      <c r="J68" s="218">
        <v>55</v>
      </c>
      <c r="K68" s="218">
        <v>122.196</v>
      </c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BASE_MAPA!$D$2:$D$359, BASE_MAPA!$I$2:$I$359), "ERRO")</f>
        <v>ZKE</v>
      </c>
      <c r="V68" s="199" t="s">
        <v>1180</v>
      </c>
      <c r="W68" s="276" t="s">
        <v>1113</v>
      </c>
      <c r="X68" s="219" t="s">
        <v>835</v>
      </c>
      <c r="Y68" s="159"/>
      <c r="Z68" s="159"/>
      <c r="AA68" s="84" t="s">
        <v>487</v>
      </c>
      <c r="AB68" s="71" t="s">
        <v>487</v>
      </c>
      <c r="AC68" s="71"/>
      <c r="AD68" s="174" t="s">
        <v>487</v>
      </c>
      <c r="AE68" s="84" t="s">
        <v>487</v>
      </c>
      <c r="AF68" s="84" t="s">
        <v>487</v>
      </c>
      <c r="AG68" s="84" t="s">
        <v>487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ZWI-ZYQ</v>
      </c>
      <c r="AN68" s="273">
        <f>IF(BS_CONTROLE[[#This Row],[SB]]=0, "-", BS_CONTROLE[[#This Row],[SB]])</f>
        <v>1231212</v>
      </c>
      <c r="AO68" s="274">
        <f>IF(BS_CONTROLE[[#This Row],[SUB]]=0, "-", BS_CONTROLE[[#This Row],[SUB]])</f>
        <v>55</v>
      </c>
      <c r="AP68" s="275">
        <f>IF(BS_CONTROLE[[#This Row],[KM - Inicio]]=0, "-", BS_CONTROLE[[#This Row],[KM - Inicio]])</f>
        <v>122.196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>
        <f t="shared" si="2"/>
        <v>0</v>
      </c>
      <c r="AZ68" s="14"/>
      <c r="BA68" s="72"/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BASE_MAPA!$D$2:$D$359, BASE_MAPA!$I$2:$I$359), "ERRO")</f>
        <v>ZKE</v>
      </c>
      <c r="BF68" s="276" t="str">
        <f>IF(BS_CONTROLE[[#This Row],[Responsavel pelo boletim]]=0, "-", BS_CONTROLE[[#This Row],[Responsavel pelo boletim]])</f>
        <v>Alison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/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744</v>
      </c>
      <c r="E69" s="309">
        <v>64</v>
      </c>
      <c r="F69" s="173" t="s">
        <v>621</v>
      </c>
      <c r="G69" s="9" t="str">
        <f>IF(D69="","*",VLOOKUP(F69,BS_ATIVIDADE[#All],3,FALSE))</f>
        <v>MODERNIZAÇÃO</v>
      </c>
      <c r="H69" s="174" t="s">
        <v>487</v>
      </c>
      <c r="I69" s="174" t="s">
        <v>487</v>
      </c>
      <c r="J69" s="218">
        <v>55</v>
      </c>
      <c r="K69" s="218">
        <v>122.199</v>
      </c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BASE_MAPA!$D$2:$D$359, BASE_MAPA!$I$2:$I$359), "ERRO")</f>
        <v>ZKE</v>
      </c>
      <c r="V69" s="199" t="s">
        <v>1180</v>
      </c>
      <c r="W69" s="276" t="s">
        <v>1113</v>
      </c>
      <c r="X69" s="219" t="s">
        <v>835</v>
      </c>
      <c r="Y69" s="159"/>
      <c r="Z69" s="159"/>
      <c r="AA69" s="84" t="s">
        <v>487</v>
      </c>
      <c r="AB69" s="71" t="s">
        <v>487</v>
      </c>
      <c r="AC69" s="71" t="s">
        <v>487</v>
      </c>
      <c r="AD69" s="174" t="s">
        <v>487</v>
      </c>
      <c r="AE69" s="84" t="s">
        <v>487</v>
      </c>
      <c r="AF69" s="84" t="s">
        <v>487</v>
      </c>
      <c r="AG69" s="84" t="s">
        <v>487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ZWI-ZYQ</v>
      </c>
      <c r="AN69" s="273">
        <f>IF(BS_CONTROLE[[#This Row],[SB]]=0, "-", BS_CONTROLE[[#This Row],[SB]])</f>
        <v>1231212</v>
      </c>
      <c r="AO69" s="274">
        <f>IF(BS_CONTROLE[[#This Row],[SUB]]=0, "-", BS_CONTROLE[[#This Row],[SUB]])</f>
        <v>55</v>
      </c>
      <c r="AP69" s="275">
        <f>IF(BS_CONTROLE[[#This Row],[KM - Inicio]]=0, "-", BS_CONTROLE[[#This Row],[KM - Inicio]])</f>
        <v>122.199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>
        <f t="shared" si="2"/>
        <v>0</v>
      </c>
      <c r="AZ69" s="14"/>
      <c r="BA69" s="72"/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BASE_MAPA!$D$2:$D$359, BASE_MAPA!$I$2:$I$359), "ERRO")</f>
        <v>ZKE</v>
      </c>
      <c r="BF69" s="276" t="str">
        <f>IF(BS_CONTROLE[[#This Row],[Responsavel pelo boletim]]=0, "-", BS_CONTROLE[[#This Row],[Responsavel pelo boletim]])</f>
        <v>Alison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/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795</v>
      </c>
      <c r="E70" s="310">
        <v>65</v>
      </c>
      <c r="F70" s="173" t="s">
        <v>621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BASE_MAPA!$D$2:$D$359, BASE_MAPA!$I$2:$I$359), "ERRO")</f>
        <v>ZKE</v>
      </c>
      <c r="V70" s="199" t="s">
        <v>1180</v>
      </c>
      <c r="W70" s="276" t="s">
        <v>1113</v>
      </c>
      <c r="X70" s="219" t="s">
        <v>835</v>
      </c>
      <c r="Y70" s="159"/>
      <c r="Z70" s="159"/>
      <c r="AA70" s="84" t="s">
        <v>487</v>
      </c>
      <c r="AB70" s="71"/>
      <c r="AC70" s="71" t="s">
        <v>487</v>
      </c>
      <c r="AD70" s="174" t="s">
        <v>487</v>
      </c>
      <c r="AE70" s="84" t="s">
        <v>487</v>
      </c>
      <c r="AF70" s="84" t="s">
        <v>487</v>
      </c>
      <c r="AG70" s="84" t="s">
        <v>487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ZWI-ZYQ</v>
      </c>
      <c r="AN70" s="273">
        <f>IF(BS_CONTROLE[[#This Row],[SB]]=0, "-", BS_CONTROLE[[#This Row],[SB]])</f>
        <v>1231212</v>
      </c>
      <c r="AO70" s="274">
        <f>IF(BS_CONTROLE[[#This Row],[SUB]]=0, "-", BS_CONTROLE[[#This Row],[SUB]])</f>
        <v>55</v>
      </c>
      <c r="AP70" s="275">
        <f>IF(BS_CONTROLE[[#This Row],[KM - Inicio]]=0, "-", BS_CONTROLE[[#This Row],[KM - Inicio]])</f>
        <v>122.2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>
        <f t="shared" si="2"/>
        <v>0</v>
      </c>
      <c r="AZ70" s="14"/>
      <c r="BA70" s="72"/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BASE_MAPA!$D$2:$D$359, BASE_MAPA!$I$2:$I$359), "ERRO")</f>
        <v>ZKE</v>
      </c>
      <c r="BF70" s="276" t="str">
        <f>IF(BS_CONTROLE[[#This Row],[Responsavel pelo boletim]]=0, "-", BS_CONTROLE[[#This Row],[Responsavel pelo boletim]])</f>
        <v>Alison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616</v>
      </c>
      <c r="E72" s="309">
        <v>67</v>
      </c>
      <c r="F72" s="173" t="s">
        <v>501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487</v>
      </c>
      <c r="M72" s="205" t="s">
        <v>1130</v>
      </c>
      <c r="N72" s="205" t="s">
        <v>1231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BASE_MAPA!$D$2:$D$359, BASE_MAPA!$I$2:$I$359), "ERRO")</f>
        <v>069-ZEV</v>
      </c>
      <c r="V72" s="199" t="s">
        <v>1136</v>
      </c>
      <c r="W72" s="174" t="s">
        <v>1119</v>
      </c>
      <c r="X72" s="219" t="s">
        <v>835</v>
      </c>
      <c r="Y72" s="159"/>
      <c r="Z72" s="159"/>
      <c r="AA72" s="84">
        <v>1</v>
      </c>
      <c r="AB72" s="71" t="s">
        <v>826</v>
      </c>
      <c r="AC72" s="71" t="s">
        <v>821</v>
      </c>
      <c r="AD72" s="174">
        <v>0.3125</v>
      </c>
      <c r="AE72" s="84">
        <v>1611</v>
      </c>
      <c r="AF72" s="84" t="s">
        <v>487</v>
      </c>
      <c r="AG72" s="84" t="s">
        <v>487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73" t="str">
        <f>IF(BS_CONTROLE[[#This Row],[Local - Partida]]=0, "-", BS_CONTROLE[[#This Row],[Local - Partida]])</f>
        <v>K67ZEV2</v>
      </c>
      <c r="AL72" s="273" t="str">
        <f>IF(BS_CONTROLE[[#This Row],[Local - Encerramento]]=0, "-", BS_CONTROLE[[#This Row],[Local - Encerramento]])</f>
        <v>ZXW</v>
      </c>
      <c r="AM72" s="273" t="str">
        <f>IF(BS_CONTROLE[[#This Row],[Entre - Estações]]=0, "-", BS_CONTROLE[[#This Row],[Entre - Estações]])</f>
        <v>ZEV-ZXW</v>
      </c>
      <c r="AN72" s="273" t="str">
        <f>IF(BS_CONTROLE[[#This Row],[SB]]=0, "-", BS_CONTROLE[[#This Row],[SB]])</f>
        <v>ZEVZXW</v>
      </c>
      <c r="AO72" s="274">
        <f>IF(BS_CONTROLE[[#This Row],[SUB]]=0, "-", BS_CONTROLE[[#This Row],[SUB]])</f>
        <v>92</v>
      </c>
      <c r="AP72" s="275">
        <f>IF(BS_CONTROLE[[#This Row],[KM - Inicio]]=0, "-", BS_CONTROLE[[#This Row],[KM - Inicio]])</f>
        <v>66.5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>
        <f t="shared" si="8"/>
        <v>0</v>
      </c>
      <c r="AZ72" s="14"/>
      <c r="BA72" s="72"/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BASE_MAPA!$D$2:$D$359, BASE_MAPA!$I$2:$I$359), "ERRO")</f>
        <v>069-ZEV</v>
      </c>
      <c r="BF72" s="276" t="str">
        <f>IF(BS_CONTROLE[[#This Row],[Responsavel pelo boletim]]=0, "-", BS_CONTROLE[[#This Row],[Responsavel pelo boletim]])</f>
        <v>Moises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Produção e Intervalo</v>
      </c>
      <c r="BR72" s="19">
        <f t="shared" si="10"/>
        <v>0</v>
      </c>
      <c r="BS72" s="19">
        <f t="shared" si="11"/>
        <v>0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759</v>
      </c>
      <c r="E73" s="309">
        <v>40</v>
      </c>
      <c r="F73" s="173" t="s">
        <v>640</v>
      </c>
      <c r="G73" s="9" t="str">
        <f>IF(D73="","*",VLOOKUP(F73,BS_ATIVIDADE[#All],3,FALSE))</f>
        <v>ALÍVIO</v>
      </c>
      <c r="H73" s="174" t="s">
        <v>487</v>
      </c>
      <c r="I73" s="174" t="s">
        <v>487</v>
      </c>
      <c r="J73" s="218">
        <v>92</v>
      </c>
      <c r="K73" s="218">
        <v>95.3</v>
      </c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BASE_MAPA!$D$2:$D$359, BASE_MAPA!$I$2:$I$359), "ERRO")</f>
        <v>069-ZEV</v>
      </c>
      <c r="V73" s="199" t="s">
        <v>1136</v>
      </c>
      <c r="W73" s="174" t="s">
        <v>1193</v>
      </c>
      <c r="X73" s="219" t="s">
        <v>835</v>
      </c>
      <c r="Y73" s="159"/>
      <c r="Z73" s="159"/>
      <c r="AA73" s="84" t="s">
        <v>487</v>
      </c>
      <c r="AB73" s="71" t="s">
        <v>487</v>
      </c>
      <c r="AC73" s="71" t="s">
        <v>487</v>
      </c>
      <c r="AD73" s="174"/>
      <c r="AE73" s="84" t="s">
        <v>487</v>
      </c>
      <c r="AF73" s="84" t="s">
        <v>487</v>
      </c>
      <c r="AG73" s="84" t="s">
        <v>487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ZWU-ZDC</v>
      </c>
      <c r="AN73" s="273" t="str">
        <f>IF(BS_CONTROLE[[#This Row],[SB]]=0, "-", BS_CONTROLE[[#This Row],[SB]])</f>
        <v>K96K952</v>
      </c>
      <c r="AO73" s="274">
        <f>IF(BS_CONTROLE[[#This Row],[SUB]]=0, "-", BS_CONTROLE[[#This Row],[SUB]])</f>
        <v>92</v>
      </c>
      <c r="AP73" s="275">
        <f>IF(BS_CONTROLE[[#This Row],[KM - Inicio]]=0, "-", BS_CONTROLE[[#This Row],[KM - Inicio]])</f>
        <v>95.3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BASE_MAPA!$D$2:$D$359, BASE_MAPA!$I$2:$I$359), "ERRO")</f>
        <v>069-ZEV</v>
      </c>
      <c r="BF73" s="276" t="str">
        <f>IF(BS_CONTROLE[[#This Row],[Responsavel pelo boletim]]=0, "-", BS_CONTROLE[[#This Row],[Responsavel pelo boletim]])</f>
        <v>Moises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35" t="s">
        <v>770</v>
      </c>
      <c r="E74" s="309">
        <v>578</v>
      </c>
      <c r="F74" s="71" t="s">
        <v>670</v>
      </c>
      <c r="G74" s="9" t="str">
        <f>IF(D74="","*",VLOOKUP(F74,BS_ATIVIDADE[#All],3,FALSE))</f>
        <v>SOLDA</v>
      </c>
      <c r="H74" s="174" t="s">
        <v>487</v>
      </c>
      <c r="I74" s="174" t="s">
        <v>487</v>
      </c>
      <c r="J74" s="218">
        <v>92</v>
      </c>
      <c r="K74" s="218">
        <v>103.3</v>
      </c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BASE_MAPA!$D$2:$D$359, BASE_MAPA!$I$2:$I$359), "ERRO")</f>
        <v>069-ZEV</v>
      </c>
      <c r="V74" s="199" t="s">
        <v>1136</v>
      </c>
      <c r="W74" s="276" t="s">
        <v>1113</v>
      </c>
      <c r="X74" s="219" t="s">
        <v>835</v>
      </c>
      <c r="Y74" s="159"/>
      <c r="Z74" s="159"/>
      <c r="AA74" s="84" t="s">
        <v>487</v>
      </c>
      <c r="AB74" s="71" t="s">
        <v>487</v>
      </c>
      <c r="AC74" s="71" t="s">
        <v>487</v>
      </c>
      <c r="AD74" s="174" t="s">
        <v>487</v>
      </c>
      <c r="AE74" s="84" t="s">
        <v>487</v>
      </c>
      <c r="AF74" s="84" t="s">
        <v>487</v>
      </c>
      <c r="AG74" s="84" t="s">
        <v>487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ZGP</v>
      </c>
      <c r="AN74" s="273" t="str">
        <f>IF(BS_CONTROLE[[#This Row],[SB]]=0, "-", BS_CONTROLE[[#This Row],[SB]])</f>
        <v>ZGP2</v>
      </c>
      <c r="AO74" s="274">
        <f>IF(BS_CONTROLE[[#This Row],[SUB]]=0, "-", BS_CONTROLE[[#This Row],[SUB]])</f>
        <v>92</v>
      </c>
      <c r="AP74" s="275">
        <f>IF(BS_CONTROLE[[#This Row],[KM - Inicio]]=0, "-", BS_CONTROLE[[#This Row],[KM - Inicio]])</f>
        <v>103.3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BASE_MAPA!$D$2:$D$359, BASE_MAPA!$I$2:$I$359), "ERRO")</f>
        <v>069-ZEV</v>
      </c>
      <c r="BF74" s="276" t="str">
        <f>IF(BS_CONTROLE[[#This Row],[Responsavel pelo boletim]]=0, "-", BS_CONTROLE[[#This Row],[Responsavel pelo boletim]])</f>
        <v>Moises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686</v>
      </c>
      <c r="E75" s="309">
        <v>608</v>
      </c>
      <c r="F75" s="71" t="s">
        <v>593</v>
      </c>
      <c r="G75" s="9" t="str">
        <f>IF(D75="","*",VLOOKUP(F75,BS_ATIVIDADE[#All],3,FALSE))</f>
        <v>MECANIZAÇÃO - SOCADORA</v>
      </c>
      <c r="H75" s="174" t="s">
        <v>1156</v>
      </c>
      <c r="I75" s="174" t="s">
        <v>1124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BASE_MAPA!$D$2:$D$359, BASE_MAPA!$I$2:$I$359), "ERRO")</f>
        <v>ZGM-109</v>
      </c>
      <c r="V75" s="276" t="s">
        <v>1097</v>
      </c>
      <c r="W75" s="276" t="s">
        <v>1098</v>
      </c>
      <c r="X75" s="219" t="s">
        <v>835</v>
      </c>
      <c r="Y75" s="159"/>
      <c r="Z75" s="159"/>
      <c r="AA75" s="218">
        <v>1</v>
      </c>
      <c r="AB75" s="173" t="s">
        <v>826</v>
      </c>
      <c r="AC75" s="173" t="s">
        <v>821</v>
      </c>
      <c r="AD75" s="331">
        <v>0.25</v>
      </c>
      <c r="AE75" s="218">
        <v>6235</v>
      </c>
      <c r="AF75" s="218">
        <v>6215</v>
      </c>
      <c r="AG75" s="218" t="s">
        <v>487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73" t="str">
        <f>IF(BS_CONTROLE[[#This Row],[Local - Partida]]=0, "-", BS_CONTROLE[[#This Row],[Local - Partida]])</f>
        <v>109ZPT2</v>
      </c>
      <c r="AL75" s="273" t="str">
        <f>IF(BS_CONTROLE[[#This Row],[Local - Encerramento]]=0, "-", BS_CONTROLE[[#This Row],[Local - Encerramento]])</f>
        <v>ZPTZDR</v>
      </c>
      <c r="AM75" s="273" t="str">
        <f>IF(BS_CONTROLE[[#This Row],[Entre - Estações]]=0, "-", BS_CONTROLE[[#This Row],[Entre - Estações]])</f>
        <v>ZGM1</v>
      </c>
      <c r="AN75" s="273" t="str">
        <f>IF(BS_CONTROLE[[#This Row],[SB]]=0, "-", BS_CONTROLE[[#This Row],[SB]])</f>
        <v>ZGM1</v>
      </c>
      <c r="AO75" s="274">
        <f>IF(BS_CONTROLE[[#This Row],[SUB]]=0, "-", BS_CONTROLE[[#This Row],[SUB]])</f>
        <v>30</v>
      </c>
      <c r="AP75" s="275">
        <f>IF(BS_CONTROLE[[#This Row],[KM - Inicio]]=0, "-", BS_CONTROLE[[#This Row],[KM - Inicio]])</f>
        <v>114.3</v>
      </c>
      <c r="AQ75" s="275">
        <f>IF(BS_CONTROLE[[#This Row],[KM - Fim]]=0, "-", BS_CONTROLE[[#This Row],[KM - Fim]])</f>
        <v>115</v>
      </c>
      <c r="AR75" s="39"/>
      <c r="AS75" s="39"/>
      <c r="AT75" s="39"/>
      <c r="AU75" s="39"/>
      <c r="AV75" s="39"/>
      <c r="AW75" s="39"/>
      <c r="AX75" s="39"/>
      <c r="AY75" s="308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BASE_MAPA!$D$2:$D$359, BASE_MAPA!$I$2:$I$359), "ERRO")</f>
        <v>ZGM-109</v>
      </c>
      <c r="BF75" s="276" t="str">
        <f>IF(BS_CONTROLE[[#This Row],[Responsavel pelo boletim]]=0, "-", BS_CONTROLE[[#This Row],[Responsavel pelo boletim]])</f>
        <v>Saulo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754</v>
      </c>
      <c r="E76" s="309">
        <v>46</v>
      </c>
      <c r="F76" s="173" t="s">
        <v>566</v>
      </c>
      <c r="G76" s="9" t="str">
        <f>IF(D76="","*",VLOOKUP(F76,BS_ATIVIDADE[#All],3,FALSE))</f>
        <v>LIMPEZA LASTRO</v>
      </c>
      <c r="H76" s="174" t="s">
        <v>487</v>
      </c>
      <c r="I76" s="174" t="s">
        <v>487</v>
      </c>
      <c r="J76" s="218">
        <v>53</v>
      </c>
      <c r="K76" s="218">
        <v>115.5</v>
      </c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BASE_MAPA!$D$2:$D$359, BASE_MAPA!$I$2:$I$359), "ERRO")</f>
        <v>PAT-ZGM</v>
      </c>
      <c r="V76" s="199" t="s">
        <v>1136</v>
      </c>
      <c r="W76" s="174" t="s">
        <v>1101</v>
      </c>
      <c r="X76" s="219" t="s">
        <v>835</v>
      </c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ZGM-109</v>
      </c>
      <c r="AN76" s="273" t="str">
        <f>IF(BS_CONTROLE[[#This Row],[SB]]=0, "-", BS_CONTROLE[[#This Row],[SB]])</f>
        <v>117ZGM2</v>
      </c>
      <c r="AO76" s="274">
        <f>IF(BS_CONTROLE[[#This Row],[SUB]]=0, "-", BS_CONTROLE[[#This Row],[SUB]])</f>
        <v>53</v>
      </c>
      <c r="AP76" s="275">
        <f>IF(BS_CONTROLE[[#This Row],[KM - Inicio]]=0, "-", BS_CONTROLE[[#This Row],[KM - Inicio]])</f>
        <v>115.5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BASE_MAPA!$D$2:$D$359, BASE_MAPA!$I$2:$I$359), "ERRO")</f>
        <v>PAT-ZGM</v>
      </c>
      <c r="BF76" s="276" t="str">
        <f>IF(BS_CONTROLE[[#This Row],[Responsavel pelo boletim]]=0, "-", BS_CONTROLE[[#This Row],[Responsavel pelo boletim]])</f>
        <v>Moises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702</v>
      </c>
      <c r="E77" s="309">
        <v>622</v>
      </c>
      <c r="F77" s="71" t="s">
        <v>511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487</v>
      </c>
      <c r="M77" s="205" t="s">
        <v>125</v>
      </c>
      <c r="N77" s="205" t="s">
        <v>1214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BASE_MAPA!$D$2:$D$359, BASE_MAPA!$I$2:$I$359), "ERRO")</f>
        <v>PAT-ZGM</v>
      </c>
      <c r="V77" s="276" t="s">
        <v>1126</v>
      </c>
      <c r="W77" s="276" t="s">
        <v>1127</v>
      </c>
      <c r="X77" s="219" t="s">
        <v>835</v>
      </c>
      <c r="Y77" s="159"/>
      <c r="Z77" s="159"/>
      <c r="AA77" s="218">
        <v>1</v>
      </c>
      <c r="AB77" s="71" t="s">
        <v>826</v>
      </c>
      <c r="AC77" s="71" t="s">
        <v>821</v>
      </c>
      <c r="AD77" s="331">
        <v>0.33333333333333331</v>
      </c>
      <c r="AE77" s="218">
        <v>6527</v>
      </c>
      <c r="AF77" s="218" t="s">
        <v>487</v>
      </c>
      <c r="AG77" s="218" t="s">
        <v>487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73" t="str">
        <f>IF(BS_CONTROLE[[#This Row],[Local - Partida]]=0, "-", BS_CONTROLE[[#This Row],[Local - Partida]])</f>
        <v>ZPT</v>
      </c>
      <c r="AL77" s="273" t="str">
        <f>IF(BS_CONTROLE[[#This Row],[Local - Encerramento]]=0, "-", BS_CONTROLE[[#This Row],[Local - Encerramento]])</f>
        <v>ZPG</v>
      </c>
      <c r="AM77" s="273" t="str">
        <f>IF(BS_CONTROLE[[#This Row],[Entre - Estações]]=0, "-", BS_CONTROLE[[#This Row],[Entre - Estações]])</f>
        <v>ZPT-ZPG</v>
      </c>
      <c r="AN77" s="273" t="str">
        <f>IF(BS_CONTROLE[[#This Row],[SB]]=0, "-", BS_CONTROLE[[#This Row],[SB]])</f>
        <v>ZPTZPGZPT</v>
      </c>
      <c r="AO77" s="274">
        <f>IF(BS_CONTROLE[[#This Row],[SUB]]=0, "-", BS_CONTROLE[[#This Row],[SUB]])</f>
        <v>53</v>
      </c>
      <c r="AP77" s="275">
        <f>IF(BS_CONTROLE[[#This Row],[KM - Inicio]]=0, "-", BS_CONTROLE[[#This Row],[KM - Inicio]])</f>
        <v>109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BASE_MAPA!$D$2:$D$359, BASE_MAPA!$I$2:$I$359), "ERRO")</f>
        <v>PAT-ZGM</v>
      </c>
      <c r="BF77" s="276" t="str">
        <f>IF(BS_CONTROLE[[#This Row],[Responsavel pelo boletim]]=0, "-", BS_CONTROLE[[#This Row],[Responsavel pelo boletim]])</f>
        <v>John / Andressa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>
      <selection activeCell="B22" sqref="B22"/>
    </sheetView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82" t="s">
        <v>1232</v>
      </c>
      <c r="C2" s="382"/>
      <c r="D2" s="382"/>
      <c r="E2" s="382"/>
    </row>
    <row r="3" spans="2:5" ht="15" customHeight="1">
      <c r="B3" s="385"/>
      <c r="C3" s="385"/>
      <c r="D3" s="385"/>
      <c r="E3" s="385"/>
    </row>
    <row r="4" spans="2:5">
      <c r="B4" s="383" t="s">
        <v>1233</v>
      </c>
      <c r="C4" s="383" t="s">
        <v>1234</v>
      </c>
      <c r="D4" s="383" t="s">
        <v>1235</v>
      </c>
      <c r="E4" s="383" t="s">
        <v>1236</v>
      </c>
    </row>
    <row r="5" spans="2:5">
      <c r="B5" s="384"/>
      <c r="C5" s="384"/>
      <c r="D5" s="384"/>
      <c r="E5" s="384"/>
    </row>
    <row r="6" spans="2:5">
      <c r="B6" s="384"/>
      <c r="C6" s="384"/>
      <c r="D6" s="384"/>
      <c r="E6" s="384"/>
    </row>
    <row r="7" spans="2:5">
      <c r="B7" s="384"/>
      <c r="C7" s="384"/>
      <c r="D7" s="384"/>
      <c r="E7" s="384"/>
    </row>
    <row r="8" spans="2:5">
      <c r="B8" s="384"/>
      <c r="C8" s="384"/>
      <c r="D8" s="384"/>
      <c r="E8" s="384"/>
    </row>
    <row r="9" spans="2:5">
      <c r="B9" s="384"/>
      <c r="C9" s="384"/>
      <c r="D9" s="384"/>
      <c r="E9" s="384"/>
    </row>
    <row r="10" spans="2:5">
      <c r="B10" s="384"/>
      <c r="C10" s="384"/>
      <c r="D10" s="384"/>
      <c r="E10" s="384"/>
    </row>
    <row r="11" spans="2:5">
      <c r="B11" s="384"/>
      <c r="C11" s="384"/>
      <c r="D11" s="384"/>
      <c r="E11" s="384"/>
    </row>
    <row r="12" spans="2:5">
      <c r="B12" s="384"/>
      <c r="C12" s="384"/>
      <c r="D12" s="384"/>
      <c r="E12" s="384"/>
    </row>
    <row r="13" spans="2:5">
      <c r="B13" s="384"/>
      <c r="C13" s="384"/>
      <c r="D13" s="384"/>
      <c r="E13" s="384"/>
    </row>
    <row r="14" spans="2:5">
      <c r="B14" s="384"/>
      <c r="C14" s="384"/>
      <c r="D14" s="384"/>
      <c r="E14" s="384"/>
    </row>
    <row r="15" spans="2:5">
      <c r="B15" s="384"/>
      <c r="C15" s="384"/>
      <c r="D15" s="384"/>
      <c r="E15" s="384"/>
    </row>
    <row r="16" spans="2:5">
      <c r="B16" s="384"/>
      <c r="C16" s="384"/>
      <c r="D16" s="384"/>
      <c r="E16" s="384"/>
    </row>
    <row r="17" spans="2:5">
      <c r="B17" s="384"/>
      <c r="C17" s="384"/>
      <c r="D17" s="384"/>
      <c r="E17" s="384"/>
    </row>
    <row r="18" spans="2:5">
      <c r="B18" s="384"/>
      <c r="C18" s="384"/>
      <c r="D18" s="384"/>
      <c r="E18" s="384"/>
    </row>
    <row r="19" spans="2:5">
      <c r="B19" s="384"/>
      <c r="C19" s="384"/>
      <c r="D19" s="384"/>
      <c r="E19" s="384"/>
    </row>
    <row r="20" spans="2:5">
      <c r="B20" s="384"/>
      <c r="C20" s="384"/>
      <c r="D20" s="384"/>
      <c r="E20" s="384"/>
    </row>
    <row r="21" spans="2:5">
      <c r="B21" s="384"/>
      <c r="C21" s="384"/>
      <c r="D21" s="384"/>
      <c r="E21" s="384"/>
    </row>
    <row r="22" spans="2:5">
      <c r="B22" s="384"/>
      <c r="C22" s="384"/>
      <c r="D22" s="384"/>
      <c r="E22" s="384"/>
    </row>
    <row r="23" spans="2:5">
      <c r="B23" s="384"/>
      <c r="C23" s="384"/>
      <c r="D23" s="384"/>
      <c r="E23" s="384"/>
    </row>
    <row r="24" spans="2:5">
      <c r="B24" s="384"/>
      <c r="C24" s="384"/>
      <c r="D24" s="384"/>
      <c r="E24" s="384"/>
    </row>
    <row r="25" spans="2:5">
      <c r="B25" s="384"/>
      <c r="C25" s="384"/>
      <c r="D25" s="384"/>
      <c r="E25" s="384"/>
    </row>
    <row r="26" spans="2:5">
      <c r="B26" s="384"/>
      <c r="C26" s="384"/>
      <c r="D26" s="384"/>
      <c r="E26" s="384"/>
    </row>
    <row r="27" spans="2:5">
      <c r="B27" s="384"/>
      <c r="C27" s="384"/>
      <c r="D27" s="384"/>
      <c r="E27" s="384"/>
    </row>
    <row r="28" spans="2:5">
      <c r="B28" s="384"/>
      <c r="C28" s="384"/>
      <c r="D28" s="384"/>
      <c r="E28" s="384"/>
    </row>
    <row r="29" spans="2:5">
      <c r="B29" s="384"/>
      <c r="C29" s="384"/>
      <c r="D29" s="384"/>
      <c r="E29" s="384"/>
    </row>
    <row r="30" spans="2:5">
      <c r="B30" s="384"/>
      <c r="C30" s="384"/>
      <c r="D30" s="384"/>
      <c r="E30" s="384"/>
    </row>
    <row r="31" spans="2:5">
      <c r="B31" s="384"/>
      <c r="C31" s="384"/>
      <c r="D31" s="384"/>
      <c r="E31" s="384"/>
    </row>
    <row r="32" spans="2:5">
      <c r="B32" s="384"/>
      <c r="C32" s="384"/>
      <c r="D32" s="384"/>
      <c r="E32" s="384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G36" sqref="G3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2" t="s">
        <v>1237</v>
      </c>
      <c r="D1" s="382"/>
      <c r="E1" s="382"/>
      <c r="F1" s="382"/>
      <c r="G1" s="382"/>
      <c r="H1" s="382"/>
    </row>
    <row r="2" spans="3:8" ht="15" customHeight="1">
      <c r="C2" s="382"/>
      <c r="D2" s="382"/>
      <c r="E2" s="382"/>
      <c r="F2" s="382"/>
      <c r="G2" s="382"/>
      <c r="H2" s="382"/>
    </row>
    <row r="3" spans="3:8" ht="34.5" customHeight="1">
      <c r="C3" s="383" t="s">
        <v>581</v>
      </c>
      <c r="D3" s="383" t="s">
        <v>1238</v>
      </c>
      <c r="E3" s="383" t="s">
        <v>1239</v>
      </c>
      <c r="F3" s="383" t="s">
        <v>1240</v>
      </c>
      <c r="G3" s="383" t="s">
        <v>1241</v>
      </c>
      <c r="H3" s="383" t="s">
        <v>1242</v>
      </c>
    </row>
    <row r="4" spans="3:8" ht="15" customHeight="1">
      <c r="C4" s="384"/>
      <c r="D4" s="384"/>
      <c r="E4" s="384"/>
      <c r="F4" s="384"/>
      <c r="G4" s="384"/>
      <c r="H4" s="384"/>
    </row>
    <row r="5" spans="3:8">
      <c r="C5" s="384"/>
      <c r="D5" s="384"/>
      <c r="E5" s="384"/>
      <c r="F5" s="384"/>
      <c r="G5" s="384"/>
      <c r="H5" s="384"/>
    </row>
    <row r="6" spans="3:8">
      <c r="C6" s="384"/>
      <c r="D6" s="384"/>
      <c r="E6" s="384"/>
      <c r="F6" s="384"/>
      <c r="G6" s="384"/>
      <c r="H6" s="384"/>
    </row>
    <row r="7" spans="3:8">
      <c r="C7" s="384"/>
      <c r="D7" s="384"/>
      <c r="E7" s="384"/>
      <c r="F7" s="384"/>
      <c r="G7" s="384"/>
      <c r="H7" s="384"/>
    </row>
    <row r="8" spans="3:8">
      <c r="C8" s="384"/>
      <c r="D8" s="384"/>
      <c r="E8" s="384"/>
      <c r="F8" s="384"/>
      <c r="G8" s="384"/>
      <c r="H8" s="384"/>
    </row>
    <row r="9" spans="3:8">
      <c r="C9" s="384"/>
      <c r="D9" s="384"/>
      <c r="E9" s="384"/>
      <c r="F9" s="384"/>
      <c r="G9" s="384"/>
      <c r="H9" s="384"/>
    </row>
    <row r="10" spans="3:8">
      <c r="C10" s="384"/>
      <c r="D10" s="384"/>
      <c r="E10" s="384"/>
      <c r="F10" s="384"/>
      <c r="G10" s="384"/>
      <c r="H10" s="384"/>
    </row>
    <row r="11" spans="3:8">
      <c r="C11" s="384"/>
      <c r="D11" s="384"/>
      <c r="E11" s="384"/>
      <c r="F11" s="384"/>
      <c r="G11" s="384"/>
      <c r="H11" s="384"/>
    </row>
    <row r="12" spans="3:8">
      <c r="C12" s="384"/>
      <c r="D12" s="384"/>
      <c r="E12" s="384"/>
      <c r="F12" s="384"/>
      <c r="G12" s="384"/>
      <c r="H12" s="384"/>
    </row>
    <row r="13" spans="3:8">
      <c r="C13" s="384"/>
      <c r="D13" s="384"/>
      <c r="E13" s="384"/>
      <c r="F13" s="384"/>
      <c r="G13" s="384"/>
      <c r="H13" s="384"/>
    </row>
    <row r="14" spans="3:8">
      <c r="C14" s="384"/>
      <c r="D14" s="384"/>
      <c r="E14" s="384"/>
      <c r="F14" s="384"/>
      <c r="G14" s="384"/>
      <c r="H14" s="384"/>
    </row>
    <row r="15" spans="3:8">
      <c r="C15" s="384"/>
      <c r="D15" s="384"/>
      <c r="E15" s="384"/>
      <c r="F15" s="384"/>
      <c r="G15" s="384"/>
      <c r="H15" s="384"/>
    </row>
    <row r="16" spans="3:8">
      <c r="C16" s="384"/>
      <c r="D16" s="384"/>
      <c r="E16" s="384"/>
      <c r="F16" s="384"/>
      <c r="G16" s="384"/>
      <c r="H16" s="384"/>
    </row>
    <row r="17" spans="3:8">
      <c r="C17" s="384"/>
      <c r="D17" s="384"/>
      <c r="E17" s="384"/>
      <c r="F17" s="384"/>
      <c r="G17" s="384"/>
      <c r="H17" s="384"/>
    </row>
    <row r="18" spans="3:8">
      <c r="C18" s="384"/>
      <c r="D18" s="384"/>
      <c r="E18" s="384"/>
      <c r="F18" s="384"/>
      <c r="G18" s="384"/>
      <c r="H18" s="384"/>
    </row>
    <row r="19" spans="3:8">
      <c r="C19" s="384"/>
      <c r="D19" s="384"/>
      <c r="E19" s="384"/>
      <c r="F19" s="384"/>
      <c r="G19" s="384"/>
      <c r="H19" s="384"/>
    </row>
    <row r="20" spans="3:8">
      <c r="C20" s="384"/>
      <c r="D20" s="384"/>
      <c r="E20" s="384"/>
      <c r="F20" s="384"/>
      <c r="G20" s="384"/>
      <c r="H20" s="384"/>
    </row>
    <row r="21" spans="3:8">
      <c r="C21" s="384"/>
      <c r="D21" s="384"/>
      <c r="E21" s="384"/>
      <c r="F21" s="384"/>
      <c r="G21" s="384"/>
      <c r="H21" s="384"/>
    </row>
    <row r="22" spans="3:8">
      <c r="C22" s="384"/>
      <c r="D22" s="384"/>
      <c r="E22" s="384"/>
      <c r="F22" s="384"/>
      <c r="G22" s="384"/>
      <c r="H22" s="384"/>
    </row>
    <row r="23" spans="3:8">
      <c r="C23" s="384"/>
      <c r="D23" s="384"/>
      <c r="E23" s="384"/>
      <c r="F23" s="384"/>
      <c r="G23" s="384"/>
      <c r="H23" s="384"/>
    </row>
    <row r="24" spans="3:8">
      <c r="C24" s="384"/>
      <c r="D24" s="384"/>
      <c r="E24" s="384"/>
      <c r="F24" s="384"/>
      <c r="G24" s="384"/>
      <c r="H24" s="384"/>
    </row>
    <row r="25" spans="3:8">
      <c r="C25" s="384"/>
      <c r="D25" s="384"/>
      <c r="E25" s="384"/>
      <c r="F25" s="384"/>
      <c r="G25" s="384"/>
      <c r="H25" s="384"/>
    </row>
    <row r="26" spans="3:8">
      <c r="C26" s="384"/>
      <c r="D26" s="384"/>
      <c r="E26" s="384"/>
      <c r="F26" s="384"/>
      <c r="G26" s="384"/>
      <c r="H26" s="384"/>
    </row>
    <row r="27" spans="3:8">
      <c r="C27" s="384"/>
      <c r="D27" s="384"/>
      <c r="E27" s="384"/>
      <c r="F27" s="384"/>
      <c r="G27" s="384"/>
      <c r="H27" s="384"/>
    </row>
    <row r="28" spans="3:8">
      <c r="C28" s="384"/>
      <c r="D28" s="384"/>
      <c r="E28" s="384"/>
      <c r="F28" s="384"/>
      <c r="G28" s="384"/>
      <c r="H28" s="384"/>
    </row>
    <row r="29" spans="3:8">
      <c r="C29" s="384"/>
      <c r="D29" s="384"/>
      <c r="E29" s="384"/>
      <c r="F29" s="384"/>
      <c r="G29" s="384"/>
      <c r="H29" s="384"/>
    </row>
    <row r="30" spans="3:8">
      <c r="C30" s="384"/>
      <c r="D30" s="384"/>
      <c r="E30" s="384"/>
      <c r="F30" s="384"/>
      <c r="G30" s="384"/>
      <c r="H30" s="384"/>
    </row>
    <row r="31" spans="3:8">
      <c r="C31" s="384"/>
      <c r="D31" s="384"/>
      <c r="E31" s="384"/>
      <c r="F31" s="384"/>
      <c r="G31" s="384"/>
      <c r="H31" s="384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8" t="s">
        <v>1243</v>
      </c>
      <c r="D5" s="369"/>
      <c r="E5" s="369"/>
      <c r="F5" s="369"/>
      <c r="G5" s="369"/>
      <c r="H5" s="369"/>
      <c r="I5" s="369"/>
      <c r="J5" s="370"/>
      <c r="K5" s="371" t="s">
        <v>1244</v>
      </c>
      <c r="L5" s="372"/>
      <c r="M5" s="372"/>
      <c r="N5" s="372"/>
      <c r="O5" s="373" t="s">
        <v>1245</v>
      </c>
      <c r="P5" s="374"/>
      <c r="Q5" s="375"/>
    </row>
    <row r="6" spans="1:17" s="94" customFormat="1" ht="15.75" customHeight="1">
      <c r="A6" s="88" t="s">
        <v>1246</v>
      </c>
      <c r="B6" s="95" t="s">
        <v>1247</v>
      </c>
      <c r="C6" s="96" t="s">
        <v>1042</v>
      </c>
      <c r="D6" s="97" t="s">
        <v>1043</v>
      </c>
      <c r="E6" s="96" t="s">
        <v>1248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1249</v>
      </c>
      <c r="M6" s="140" t="s">
        <v>506</v>
      </c>
      <c r="N6" s="141" t="s">
        <v>1037</v>
      </c>
      <c r="O6" s="247" t="s">
        <v>1080</v>
      </c>
      <c r="P6" s="158"/>
      <c r="Q6" s="194" t="s">
        <v>1250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1250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6"/>
      <c r="B1" s="377"/>
      <c r="C1" s="378"/>
      <c r="L1" s="102"/>
      <c r="M1" s="125"/>
      <c r="N1" s="283"/>
      <c r="O1" s="283"/>
      <c r="P1" s="171"/>
      <c r="Q1" s="379" t="s">
        <v>1090</v>
      </c>
      <c r="R1" s="380"/>
      <c r="U1" s="103"/>
      <c r="V1" s="381" t="s">
        <v>1251</v>
      </c>
      <c r="W1" s="381"/>
      <c r="X1" s="381"/>
      <c r="Y1" s="105"/>
    </row>
    <row r="2" spans="1:25" s="101" customFormat="1" ht="11.25" customHeight="1">
      <c r="A2" s="106" t="s">
        <v>1252</v>
      </c>
      <c r="B2" s="106" t="s">
        <v>1247</v>
      </c>
      <c r="C2" s="106" t="s">
        <v>483</v>
      </c>
      <c r="D2" s="107" t="s">
        <v>1042</v>
      </c>
      <c r="E2" s="107" t="s">
        <v>1043</v>
      </c>
      <c r="F2" s="107" t="s">
        <v>1246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1253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85">
        <f>IF(SP_SUL!K55="","*",SP_SUL!K55)</f>
        <v>256</v>
      </c>
      <c r="O53" s="285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85">
        <f>IF(SP_SUL!K56="","*",SP_SUL!K56)</f>
        <v>240.89</v>
      </c>
      <c r="O54" s="285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85">
        <f>IF(SP_SUL!K57="","*",SP_SUL!K57)</f>
        <v>225</v>
      </c>
      <c r="O55" s="285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85">
        <f>IF(SP_SUL!K58="","*",SP_SUL!K58)</f>
        <v>198.4</v>
      </c>
      <c r="O56" s="285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85">
        <f>IF(SP_SUL!K59="","*",SP_SUL!K59)</f>
        <v>198.1</v>
      </c>
      <c r="O57" s="285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85">
        <f>IF(SP_SUL!K60="","*",SP_SUL!K60)</f>
        <v>194</v>
      </c>
      <c r="O58" s="285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85">
        <f>IF(SP_SUL!K61="","*",SP_SUL!K61)</f>
        <v>73.900000000000006</v>
      </c>
      <c r="O59" s="285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85">
        <f>IF(SP_SUL!K62="","*",SP_SUL!K62)</f>
        <v>185</v>
      </c>
      <c r="O60" s="285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85">
        <f>IF(SP_SUL!K64="","*",SP_SUL!K64)</f>
        <v>87.4</v>
      </c>
      <c r="O62" s="285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85">
        <f>IF(SP_SUL!K65="","*",SP_SUL!K65)</f>
        <v>157</v>
      </c>
      <c r="O63" s="285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85">
        <f>IF(SP_SUL!K66="","*",SP_SUL!K66)</f>
        <v>66.5</v>
      </c>
      <c r="O64" s="285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85">
        <f>IF(SP_SUL!K68="","*",SP_SUL!K68)</f>
        <v>122.196</v>
      </c>
      <c r="O66" s="285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85">
        <f>IF(SP_SUL!K69="","*",SP_SUL!K69)</f>
        <v>122.199</v>
      </c>
      <c r="O67" s="285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85">
        <f>IF(SP_SUL!K70="","*",SP_SUL!K70)</f>
        <v>122.2</v>
      </c>
      <c r="O68" s="285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1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85">
        <f>IF(SP_SUL!K72="","*",SP_SUL!K72)</f>
        <v>66.5</v>
      </c>
      <c r="O70" s="285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85">
        <f>IF(SP_SUL!K73="","*",SP_SUL!K73)</f>
        <v>95.3</v>
      </c>
      <c r="O71" s="285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85">
        <f>IF(SP_SUL!K74="","*",SP_SUL!K74)</f>
        <v>103.3</v>
      </c>
      <c r="O72" s="285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85">
        <f>IF(SP_SUL!K75="","*",SP_SUL!K75)</f>
        <v>114.3</v>
      </c>
      <c r="O73" s="285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85">
        <f>IF(SP_SUL!K76="","*",SP_SUL!K76)</f>
        <v>115.5</v>
      </c>
      <c r="O74" s="285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85">
        <f>IF(SP_SUL!K77="","*",SP_SUL!K77)</f>
        <v>109</v>
      </c>
      <c r="O75" s="285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30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1255</v>
      </c>
      <c r="C2" s="96" t="s">
        <v>1027</v>
      </c>
      <c r="D2" s="96" t="s">
        <v>1029</v>
      </c>
      <c r="E2" s="96" t="s">
        <v>1256</v>
      </c>
      <c r="F2" s="96" t="s">
        <v>1257</v>
      </c>
      <c r="G2" s="96" t="s">
        <v>1258</v>
      </c>
      <c r="H2" s="96" t="s">
        <v>1259</v>
      </c>
      <c r="I2" s="96" t="s">
        <v>1260</v>
      </c>
      <c r="J2" s="96" t="s">
        <v>1261</v>
      </c>
      <c r="K2" s="132" t="s">
        <v>1262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*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*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*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*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*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*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*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*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*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*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*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*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*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2025-12-02T20:12:53Z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