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37" documentId="8_{B6337239-1A00-434D-AAD0-422EA1FEB5AE}" xr6:coauthVersionLast="47" xr6:coauthVersionMax="47" xr10:uidLastSave="{C7F2838D-CB60-4B68-82DA-59E26947B24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2" i="1" l="1"/>
  <c r="C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447" i="12"/>
  <c r="U483" i="1"/>
  <c r="T483" i="1" a="1"/>
  <c r="T483" i="1" s="1"/>
  <c r="S483" i="1" a="1"/>
  <c r="S483" i="1" s="1"/>
  <c r="R483" i="1"/>
  <c r="N483" i="1" a="1"/>
  <c r="N483" i="1" s="1"/>
  <c r="M483" i="1" a="1"/>
  <c r="M483" i="1" s="1"/>
  <c r="R474" i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S475" i="1"/>
  <c r="BR476" i="1"/>
  <c r="BS476" i="1"/>
  <c r="BR477" i="1"/>
  <c r="BS477" i="1"/>
  <c r="BS478" i="1"/>
  <c r="BR479" i="1"/>
  <c r="BS479" i="1"/>
  <c r="BS480" i="1"/>
  <c r="BR481" i="1"/>
  <c r="BS481" i="1"/>
  <c r="BR482" i="1"/>
  <c r="BS482" i="1"/>
  <c r="BS483" i="1"/>
  <c r="BR484" i="1"/>
  <c r="BS484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R475" i="1" s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R483" i="1" s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R485" i="1" s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AM483" i="1"/>
  <c r="AN483" i="1"/>
  <c r="M484" i="1" a="1"/>
  <c r="M484" i="1"/>
  <c r="AM484" i="1" s="1"/>
  <c r="N484" i="1" a="1"/>
  <c r="N484" i="1"/>
  <c r="AN484" i="1" s="1"/>
  <c r="AM485" i="1"/>
  <c r="AN485" i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44" i="12" l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<sst xmlns="http://schemas.openxmlformats.org/spreadsheetml/2006/main" count="8053" uniqueCount="1977">
  <si>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</si>
  <si>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</si>
  <si>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</si>
  <si>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</si>
  <si>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</si>
  <si>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</si>
  <si>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</si>
  <si>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</si>
  <si>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</si>
  <si>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</si>
  <si>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</si>
  <si>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</si>
  <si>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</si>
  <si>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</si>
  <si>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</si>
  <si>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</si>
  <si>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</si>
  <si>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</si>
  <si>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</si>
  <si>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</si>
  <si>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</si>
  <si>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</si>
  <si>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</si>
  <si>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</si>
  <si>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</si>
  <si>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</si>
  <si>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</si>
  <si>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</si>
  <si>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</si>
  <si>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</si>
  <si>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</si>
  <si>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</si>
  <si>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</si>
  <si>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</si>
  <si>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</si>
  <si>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</si>
  <si>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</si>
  <si>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</si>
  <si>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</si>
  <si>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</si>
  <si>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</si>
  <si>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</si>
  <si>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</si>
  <si>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</si>
  <si>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</si>
  <si>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</si>
  <si>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</si>
  <si>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</si>
  <si>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</si>
  <si>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</si>
  <si>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</si>
  <si>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</si>
  <si>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</si>
  <si>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</si>
  <si>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</si>
  <si>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</si>
  <si>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</si>
  <si>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</si>
  <si>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</si>
  <si>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</si>
  <si>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</si>
  <si>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</si>
  <si>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</si>
  <si>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</si>
  <si>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</si>
  <si>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</si>
  <si>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</si>
  <si>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</si>
  <si>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</si>
  <si>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</si>
  <si>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</si>
  <si>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</si>
  <si>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</si>
  <si>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</si>
  <si>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</si>
  <si>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</si>
  <si>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</si>
  <si>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</si>
  <si>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</si>
  <si>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</si>
  <si>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</si>
  <si>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</si>
  <si>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</si>
  <si>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</si>
  <si>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</si>
  <si>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</si>
  <si>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</si>
  <si>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</si>
  <si>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</si>
  <si>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</si>
  <si>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</si>
  <si>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</si>
  <si>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</si>
  <si>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</si>
  <si>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</si>
  <si>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</si>
  <si>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</si>
  <si>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</si>
  <si>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</si>
  <si>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</si>
  <si>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</si>
  <si>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</si>
  <si>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</si>
  <si>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</si>
  <si>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</si>
  <si>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</si>
  <si>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</si>
  <si>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</si>
  <si>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</si>
  <si>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</si>
  <si>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</si>
  <si>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</si>
  <si>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</si>
  <si>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</si>
  <si>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</si>
  <si>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</si>
  <si>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</si>
  <si>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</si>
  <si>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</si>
  <si>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</si>
  <si>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</si>
  <si>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</si>
  <si>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</si>
  <si>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</si>
  <si>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</si>
  <si>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</si>
  <si>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</si>
  <si>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</si>
  <si>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</si>
  <si>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</si>
  <si>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</si>
  <si>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</si>
  <si>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</si>
  <si>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</si>
  <si>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</si>
  <si>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</si>
  <si>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</si>
  <si>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</si>
  <si>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</si>
  <si>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</si>
  <si>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</si>
  <si>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</si>
  <si>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</si>
  <si>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</si>
  <si>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</si>
  <si>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</si>
  <si>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</si>
  <si>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</si>
  <si>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</si>
  <si>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</si>
  <si>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</si>
  <si>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</si>
  <si>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</si>
  <si>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</si>
  <si>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</si>
  <si>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</si>
  <si>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</si>
  <si>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</si>
  <si>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</si>
  <si>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</si>
  <si>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</si>
  <si>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</si>
  <si>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</si>
  <si>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</si>
  <si>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</si>
  <si>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</si>
  <si>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</si>
  <si>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</si>
  <si>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</si>
  <si>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</si>
  <si>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</si>
  <si>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</si>
  <si>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</si>
  <si>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</si>
  <si>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</si>
  <si>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</si>
  <si>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</si>
  <si>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</si>
  <si>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</si>
  <si>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</si>
  <si>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</si>
  <si>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</si>
  <si>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</si>
  <si>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</si>
  <si>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</si>
  <si>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</si>
  <si>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</si>
  <si>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</si>
  <si>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</si>
  <si>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</si>
  <si>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</si>
  <si>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</si>
  <si>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</si>
  <si>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</si>
  <si>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</si>
  <si>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</si>
  <si>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</si>
  <si>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</si>
  <si>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</si>
  <si>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</si>
  <si>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</si>
  <si>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</si>
  <si>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</si>
  <si>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</si>
  <si>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</si>
  <si>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</si>
  <si>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</si>
  <si>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</si>
  <si>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</si>
  <si>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</si>
  <si>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</si>
  <si>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</si>
  <si>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</si>
  <si>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</si>
  <si>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</si>
  <si>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</si>
  <si>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</si>
  <si>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</si>
  <si>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</si>
  <si>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</si>
  <si>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</si>
  <si>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</si>
  <si>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</si>
  <si>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</si>
  <si>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</si>
  <si>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</si>
  <si>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</si>
  <si>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</si>
  <si>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</si>
  <si>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</si>
  <si>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</si>
  <si>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</si>
  <si>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</si>
  <si>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</si>
  <si>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</si>
  <si>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</si>
  <si>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</si>
  <si>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</si>
  <si>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</si>
  <si>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</si>
  <si>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</si>
  <si>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</si>
  <si>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</si>
  <si>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</si>
  <si>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</si>
  <si>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</si>
  <si>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</si>
  <si>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</si>
  <si>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</si>
  <si>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</si>
  <si>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</si>
  <si>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</si>
  <si>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</si>
  <si>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</si>
  <si>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</si>
  <si>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</si>
  <si>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</si>
  <si>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</si>
  <si>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</si>
  <si>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</si>
  <si>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</si>
  <si>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</si>
  <si>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</si>
  <si>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</si>
  <si>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</si>
  <si>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</si>
  <si>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</si>
  <si>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</si>
  <si>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</si>
  <si>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</si>
  <si>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</si>
  <si>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</si>
  <si>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</si>
  <si>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</si>
  <si>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</si>
  <si>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</si>
  <si>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</si>
  <si>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</si>
  <si>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</si>
  <si>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</si>
  <si>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</si>
  <si>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</si>
  <si>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</si>
  <si>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</si>
  <si>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</si>
  <si>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</si>
  <si>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</si>
  <si>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</si>
  <si>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</si>
  <si>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</si>
  <si>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</si>
  <si>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</si>
  <si>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</si>
  <si>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</si>
  <si>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</si>
  <si>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</si>
  <si>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</si>
  <si>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</si>
  <si>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</si>
  <si>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</si>
  <si>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</si>
  <si>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</si>
  <si>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</si>
  <si>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</si>
  <si>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</si>
  <si>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</si>
  <si>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</si>
  <si>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</si>
  <si>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</si>
  <si>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</si>
  <si>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</si>
  <si>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</si>
  <si>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</si>
  <si>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</si>
  <si>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</si>
  <si>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</si>
  <si>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</si>
  <si>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</si>
  <si>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</si>
  <si>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</si>
  <si>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</si>
  <si>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</si>
  <si>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</si>
  <si>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</si>
  <si>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</si>
  <si>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</si>
  <si>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</si>
  <si>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</si>
  <si>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</si>
  <si>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</si>
  <si>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</si>
  <si>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</si>
  <si>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</si>
  <si>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</si>
  <si>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</si>
  <si>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</si>
  <si>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</si>
  <si>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</si>
  <si>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</si>
  <si>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</si>
  <si>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</si>
  <si>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</si>
  <si>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</si>
  <si>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</si>
  <si>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</si>
  <si>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</si>
  <si>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</si>
  <si>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</si>
  <si>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</si>
  <si>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</si>
  <si>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</si>
  <si>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</si>
  <si>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</si>
  <si>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</si>
  <si>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</si>
  <si>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</si>
  <si>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</si>
  <si>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</si>
  <si>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</si>
  <si>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</si>
  <si>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</si>
  <si>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</si>
  <si>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</si>
  <si>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</si>
  <si>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</si>
  <si>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</si>
  <si>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</si>
  <si>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</si>
  <si>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</si>
  <si>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</si>
  <si>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</si>
  <si>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</si>
  <si>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</si>
  <si>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</si>
  <si>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</si>
  <si>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</si>
  <si>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</si>
  <si>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</si>
  <si>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</si>
  <si>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</si>
  <si>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</si>
  <si>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</si>
  <si>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</si>
  <si>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</si>
  <si>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</si>
  <si>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</si>
  <si>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</si>
  <si>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</si>
  <si>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</si>
  <si>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</si>
  <si>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</si>
  <si>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</si>
  <si>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</si>
  <si>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</si>
  <si>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</si>
  <si>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</si>
  <si>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</si>
  <si>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</si>
  <si>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</si>
  <si>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</si>
  <si>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</si>
  <si>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</si>
  <si>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</si>
  <si>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</si>
  <si>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</si>
  <si>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</si>
  <si>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</si>
  <si>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</si>
  <si>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</si>
  <si>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</si>
  <si>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</si>
  <si>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</si>
  <si>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</si>
  <si>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</si>
  <si>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</si>
  <si>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</si>
  <si>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</si>
  <si>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</si>
  <si>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</si>
  <si>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</si>
  <si>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</si>
  <si>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</si>
  <si>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</si>
  <si>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</si>
  <si>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</si>
  <si>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</si>
  <si>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</si>
  <si>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</si>
  <si>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</si>
  <si>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</si>
  <si>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</si>
  <si>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</si>
  <si>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</si>
  <si>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</si>
  <si>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</si>
  <si>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</si>
  <si>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</si>
  <si>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</si>
  <si>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</si>
  <si>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</si>
  <si>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</si>
  <si>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</si>
  <si>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</si>
  <si>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</si>
  <si>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</si>
  <si>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</si>
  <si>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</si>
  <si>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</si>
  <si>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</si>
  <si>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</si>
  <si>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</si>
  <si>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</si>
  <si>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</si>
  <si>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</si>
  <si>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</si>
  <si>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</si>
  <si>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</si>
  <si>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</si>
  <si>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</si>
  <si>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</si>
  <si>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</si>
  <si>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</si>
  <si>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</si>
  <si>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</si>
  <si>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</si>
  <si>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</si>
  <si>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</si>
  <si>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</si>
  <si>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</si>
  <si>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</si>
  <si>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</si>
  <si>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</si>
  <si>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</si>
  <si>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</si>
  <si>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</si>
  <si>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</si>
  <si>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</si>
  <si>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</si>
  <si>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</si>
  <si>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</si>
  <si>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</si>
  <si>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</si>
  <si>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</si>
  <si>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</si>
  <si>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</si>
  <si>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</si>
  <si>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</si>
  <si>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</si>
  <si>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</si>
  <si>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</si>
  <si>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</si>
  <si>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</si>
  <si>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</si>
  <si>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</si>
  <si>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</si>
  <si>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</si>
  <si>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</si>
  <si>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</si>
  <si>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</si>
  <si>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</si>
  <si>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</si>
  <si>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</si>
  <si>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</si>
  <si>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</si>
  <si>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</si>
  <si>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</si>
  <si>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</si>
  <si>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</si>
  <si>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</si>
  <si>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</si>
  <si>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</si>
  <si>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</si>
  <si>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</si>
  <si>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</si>
  <si>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</si>
  <si>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</si>
  <si>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</si>
  <si>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</si>
  <si>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</si>
  <si>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</si>
  <si>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</si>
  <si>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</si>
  <si>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</si>
  <si>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</si>
  <si>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</si>
  <si>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</si>
  <si>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</si>
  <si>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</si>
  <si>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</si>
  <si>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</si>
  <si>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</si>
  <si>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</si>
  <si>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</si>
  <si>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</si>
  <si>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</si>
  <si>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</si>
  <si>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</si>
  <si>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</si>
  <si>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</si>
  <si>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</si>
  <si>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</si>
  <si>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</si>
  <si>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</si>
  <si>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</si>
  <si>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</si>
  <si>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</si>
  <si>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</si>
  <si>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</si>
  <si>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</si>
  <si>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</si>
  <si>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</si>
  <si>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</si>
  <si>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</si>
  <si>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</si>
  <si>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</si>
  <si>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</si>
  <si>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</si>
  <si>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</si>
  <si>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</si>
  <si>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</si>
  <si>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</si>
  <si>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</si>
  <si>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</si>
  <si>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</si>
  <si>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</si>
  <si>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</si>
  <si>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</si>
  <si>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</si>
  <si>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</si>
  <si>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</si>
  <si>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</si>
  <si>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</si>
  <si>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</si>
  <si>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</si>
  <si>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</si>
  <si>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</si>
  <si>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</si>
  <si>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</si>
  <si>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</si>
  <si>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</si>
  <si>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</si>
  <si>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</si>
  <si>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</si>
  <si>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</si>
  <si>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</si>
  <si>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</si>
  <si>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</si>
  <si>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</si>
  <si>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</si>
  <si>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</si>
  <si>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</si>
  <si>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</si>
  <si>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</si>
  <si>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</si>
  <si>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</si>
  <si>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</si>
  <si>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</si>
  <si>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</si>
  <si>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</si>
  <si>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</si>
  <si>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</si>
  <si>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</si>
  <si>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</si>
  <si>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</si>
  <si>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</si>
  <si>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</si>
  <si>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</si>
  <si>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</si>
  <si>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</si>
  <si>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</si>
  <si>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</si>
  <si>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</si>
  <si>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</si>
  <si>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</si>
  <si>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</si>
  <si>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</si>
  <si>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</si>
  <si>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</si>
  <si>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</si>
  <si>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</si>
  <si>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</si>
  <si>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</si>
  <si>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</si>
  <si>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</si>
  <si>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</si>
  <si>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</si>
  <si>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</si>
  <si>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</si>
  <si>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</si>
  <si>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</si>
  <si>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</si>
  <si>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</si>
  <si>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</si>
  <si>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</si>
  <si>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</si>
  <si>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</si>
  <si>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</si>
  <si>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</si>
  <si>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</si>
  <si>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</si>
  <si>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</si>
  <si>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</si>
  <si>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</si>
  <si>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</si>
  <si>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</si>
  <si>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</si>
  <si>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</si>
  <si>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</si>
  <si>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</si>
  <si>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</si>
  <si>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</si>
  <si>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</si>
  <si>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</si>
  <si>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</si>
  <si>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</si>
  <si>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</si>
  <si>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</si>
  <si>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</si>
  <si>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</si>
  <si>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</si>
  <si>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</si>
  <si>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</si>
  <si>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</si>
  <si>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</si>
  <si>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</si>
  <si>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</si>
  <si>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</si>
  <si>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</si>
  <si>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</si>
  <si>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</si>
  <si>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</si>
  <si>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</si>
  <si>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</si>
  <si>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</si>
  <si>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</si>
  <si>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</si>
  <si>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</si>
  <si>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</si>
  <si>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</si>
  <si>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</si>
  <si>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</si>
  <si>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</si>
  <si>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</si>
  <si>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</si>
  <si>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</si>
  <si>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</si>
  <si>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</si>
  <si>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</si>
  <si>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</si>
  <si>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</si>
  <si>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</si>
  <si>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</si>
  <si>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</si>
  <si>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</si>
  <si>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</si>
  <si>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</si>
  <si>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</si>
  <si>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</si>
  <si>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</si>
  <si>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</si>
  <si>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</si>
  <si>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</si>
  <si>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</si>
  <si>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</si>
  <si>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</si>
  <si>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</si>
  <si>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</si>
  <si>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</si>
  <si>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</si>
  <si>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</si>
  <si>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</si>
  <si>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</si>
  <si>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</si>
  <si>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</si>
  <si>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</si>
  <si>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</si>
  <si>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</si>
  <si>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</si>
  <si>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</si>
  <si>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</si>
  <si>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</si>
  <si>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</si>
  <si>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</si>
  <si>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</si>
  <si>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</si>
  <si>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</si>
  <si>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</si>
  <si>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</si>
  <si>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</si>
  <si>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</si>
  <si>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</si>
  <si>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</si>
  <si>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</si>
  <si>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</si>
  <si>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</si>
  <si>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</si>
  <si>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</si>
  <si>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</si>
  <si>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</si>
  <si>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</si>
  <si>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</si>
  <si>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</si>
  <si>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</si>
  <si>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</si>
  <si>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</si>
  <si>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</si>
  <si>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</si>
  <si>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</si>
  <si>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</si>
  <si>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</si>
  <si>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</si>
  <si>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</si>
  <si>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</si>
  <si>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</si>
  <si>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</si>
  <si>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</si>
  <si>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</si>
  <si>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</si>
  <si>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</si>
  <si>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</si>
  <si>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</si>
  <si>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</si>
  <si>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</si>
  <si>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</si>
  <si>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</si>
  <si>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</si>
  <si>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</si>
  <si>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</si>
  <si>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</si>
  <si>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</si>
  <si>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</si>
  <si>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</si>
  <si>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</si>
  <si>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</si>
  <si>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</si>
  <si>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</si>
  <si>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</si>
  <si>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</si>
  <si>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</si>
  <si>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</si>
  <si>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</si>
  <si>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</si>
  <si>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</si>
  <si>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</si>
  <si>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</si>
  <si>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</si>
  <si>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</si>
  <si>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</si>
  <si>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</si>
  <si>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</si>
  <si>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</si>
  <si>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</si>
  <si>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</si>
  <si>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</si>
  <si>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</si>
  <si>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</si>
  <si>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</si>
  <si>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</si>
  <si>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</si>
  <si>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</si>
  <si>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</si>
  <si>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</si>
  <si>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</si>
  <si>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</si>
  <si>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</si>
  <si>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</si>
  <si>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</si>
  <si>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</si>
  <si>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</si>
  <si>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</si>
  <si>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</si>
  <si>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</si>
  <si>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</si>
  <si>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</si>
  <si>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</si>
  <si>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</si>
  <si>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</si>
  <si>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</si>
  <si>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</si>
  <si>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</si>
  <si>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</si>
  <si>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</si>
  <si>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</si>
  <si>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</si>
  <si>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</si>
  <si>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</si>
  <si>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</si>
  <si>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</si>
  <si>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</si>
  <si>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</si>
  <si>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</si>
  <si>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</si>
  <si>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</si>
  <si>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</si>
  <si>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</si>
  <si>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</si>
  <si>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</si>
  <si>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</si>
  <si>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</si>
  <si>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</si>
  <si>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</si>
  <si>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</si>
  <si>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</si>
  <si>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</si>
  <si>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</si>
  <si>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</si>
  <si>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</si>
  <si>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</si>
  <si>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</si>
  <si>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</si>
  <si>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</si>
  <si>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</si>
  <si>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</si>
  <si>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</si>
  <si>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</si>
  <si>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</si>
  <si>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</si>
  <si>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</si>
  <si>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</si>
  <si>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</si>
  <si>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</si>
  <si>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</si>
  <si>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</si>
  <si>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</si>
  <si>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</si>
  <si>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</si>
  <si>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</si>
  <si>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</si>
  <si>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</si>
  <si>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</si>
  <si>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</si>
  <si>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</si>
  <si>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</si>
  <si>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</si>
  <si>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</si>
  <si>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</si>
  <si>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</si>
  <si>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</si>
  <si>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</si>
  <si>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</si>
  <si>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</si>
  <si>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</si>
  <si>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</si>
  <si>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</si>
  <si>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</si>
  <si>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</si>
  <si>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</si>
  <si>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</si>
  <si>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</si>
  <si>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</si>
  <si>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</si>
  <si>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</si>
  <si>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</si>
  <si>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</si>
  <si>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</si>
  <si>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</si>
  <si>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</si>
  <si>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</si>
  <si>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</si>
  <si>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</si>
  <si>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</si>
  <si>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</si>
  <si>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</si>
  <si>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</si>
  <si>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</si>
  <si>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</si>
  <si>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</si>
  <si>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</si>
  <si>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</si>
  <si>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</si>
  <si>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</si>
  <si>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</si>
  <si>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</si>
  <si>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</si>
  <si>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</si>
  <si>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</si>
  <si>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</si>
  <si>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</si>
  <si>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</si>
  <si>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</si>
  <si>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</si>
  <si>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</si>
  <si>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</si>
  <si>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</si>
  <si>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</si>
  <si>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</si>
  <si>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</si>
  <si>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</si>
  <si>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</si>
  <si>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</si>
  <si>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</si>
  <si>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</si>
  <si>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</si>
  <si>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</si>
  <si>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</si>
  <si>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</si>
  <si>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</si>
  <si>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</si>
  <si>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</si>
  <si>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</si>
  <si>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</si>
  <si>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</si>
  <si>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</si>
  <si>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</si>
  <si>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</si>
  <si>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</si>
  <si>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</si>
  <si>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</si>
  <si>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</si>
  <si>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</si>
  <si>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</si>
  <si>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</si>
  <si>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</si>
  <si>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</si>
  <si>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</si>
  <si>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</si>
  <si>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</si>
  <si>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</si>
  <si>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</si>
  <si>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</si>
  <si>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</si>
  <si>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</si>
  <si>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</si>
  <si>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</si>
  <si>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</si>
  <si>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</si>
  <si>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</si>
  <si>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</si>
  <si>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</si>
  <si>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</si>
  <si>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</si>
  <si>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</si>
  <si>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</si>
  <si>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</si>
  <si>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</si>
  <si>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</si>
  <si>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</si>
  <si>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</si>
  <si>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</si>
  <si>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</si>
  <si>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</si>
  <si>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</si>
  <si>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</si>
  <si>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</si>
  <si>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</si>
  <si>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</si>
  <si>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</si>
  <si>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</si>
  <si>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</si>
  <si>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</si>
  <si>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</si>
  <si>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</si>
  <si>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</si>
  <si>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</si>
  <si>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</si>
  <si>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</si>
  <si>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</si>
  <si>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</si>
  <si>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</si>
  <si>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</si>
  <si>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</si>
  <si>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</si>
  <si>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</si>
  <si>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</si>
  <si>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</si>
  <si>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</si>
  <si>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</si>
  <si>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</si>
  <si>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</si>
  <si>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</si>
  <si>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</si>
  <si>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</si>
  <si>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</si>
  <si>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</si>
  <si>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</si>
  <si>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</si>
  <si>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</si>
  <si>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</si>
  <si>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</si>
  <si>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</si>
  <si>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</si>
  <si>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</si>
  <si>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</si>
  <si>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</si>
  <si>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</si>
  <si>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</si>
  <si>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</si>
  <si>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</si>
  <si>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</si>
  <si>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</si>
  <si>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</si>
  <si>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</si>
  <si>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</si>
  <si>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</si>
  <si>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</si>
  <si>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</si>
  <si>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</si>
  <si>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</si>
  <si>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</si>
  <si>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</si>
  <si>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</si>
  <si>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</si>
  <si>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</si>
  <si>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</si>
  <si>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</si>
  <si>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</si>
  <si>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</si>
  <si>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</si>
  <si>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</si>
  <si>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</si>
  <si>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</si>
  <si>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</si>
  <si>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</si>
  <si>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</si>
  <si>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</si>
  <si>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</si>
  <si>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</si>
  <si>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</si>
  <si>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</si>
  <si>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</si>
  <si>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</si>
  <si>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</si>
  <si>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</si>
  <si>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</si>
  <si>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</si>
  <si>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</si>
  <si>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</si>
  <si>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</si>
  <si>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</si>
  <si>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</si>
  <si>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</si>
  <si>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</si>
  <si>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</si>
  <si>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</si>
  <si>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</si>
  <si>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</si>
  <si>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</si>
  <si>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</si>
  <si>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</si>
  <si>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</si>
  <si>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</si>
  <si>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</si>
  <si>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</si>
  <si>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</si>
  <si>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</si>
  <si>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</si>
  <si>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</si>
  <si>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</si>
  <si>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</si>
  <si>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</si>
  <si>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</si>
  <si>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</si>
  <si>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</si>
  <si>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</si>
  <si>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</si>
  <si>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</si>
  <si>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</si>
  <si>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</si>
  <si>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</si>
  <si>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</si>
  <si>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</si>
  <si>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</si>
  <si>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</si>
  <si>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</si>
  <si>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</si>
  <si>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</si>
  <si>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</si>
  <si>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</si>
  <si>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</si>
  <si>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</si>
  <si>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</si>
  <si>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</si>
  <si>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</si>
  <si>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</si>
  <si>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</si>
  <si>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</si>
  <si>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</si>
  <si>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</si>
  <si>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</si>
  <si>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</si>
  <si>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</si>
  <si>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</si>
  <si>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</si>
  <si>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</si>
  <si>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</si>
  <si>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</si>
  <si>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</si>
  <si>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</si>
  <si>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</si>
  <si>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</si>
  <si>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</si>
  <si>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</si>
  <si>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</si>
  <si>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</si>
  <si>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</si>
  <si>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</si>
  <si>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</si>
  <si>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</si>
  <si>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</si>
  <si>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</si>
  <si>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</si>
  <si>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</si>
  <si>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</si>
  <si>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</si>
  <si>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</si>
  <si>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</si>
  <si>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</si>
  <si>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</si>
  <si>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</si>
  <si>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</si>
  <si>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</si>
  <si>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</si>
  <si>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</si>
  <si>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</si>
  <si>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</si>
  <si>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</si>
  <si>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</si>
  <si>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</si>
  <si>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</si>
  <si>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</si>
  <si>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</si>
  <si>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</si>
  <si>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</si>
  <si>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</si>
  <si>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</si>
  <si>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</si>
  <si>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</si>
  <si>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</si>
  <si>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</si>
  <si>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</si>
  <si>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</si>
  <si>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</si>
  <si>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</si>
  <si>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</si>
  <si>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</si>
  <si>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</si>
  <si>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</si>
  <si>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</si>
  <si>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</si>
  <si>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</si>
  <si>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</si>
  <si>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</si>
  <si>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</si>
  <si>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</si>
  <si>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</si>
  <si>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</si>
  <si>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</si>
  <si>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</si>
  <si>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</si>
  <si>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</si>
  <si>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</si>
  <si>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</si>
  <si>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</si>
  <si>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</si>
  <si>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</si>
  <si>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</si>
  <si>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</si>
  <si>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</si>
  <si>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</si>
  <si>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</si>
  <si>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</si>
  <si>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</si>
  <si>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</si>
  <si>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</si>
  <si>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</si>
  <si>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</si>
  <si>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</si>
  <si>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</si>
  <si>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</si>
  <si>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</si>
  <si>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</si>
  <si>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</si>
  <si>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</si>
  <si>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</si>
  <si>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</si>
  <si>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</si>
  <si>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</si>
  <si>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</si>
  <si>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</si>
  <si>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</si>
  <si>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</si>
  <si>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</si>
  <si>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</si>
  <si>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</si>
  <si>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</si>
  <si>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</si>
  <si>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</si>
  <si>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</si>
  <si>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</si>
  <si>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</si>
  <si>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</si>
  <si>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</si>
  <si>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</si>
  <si>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</si>
  <si>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</si>
  <si>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</si>
  <si>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</si>
  <si>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</si>
  <si>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</si>
  <si>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</si>
  <si>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</si>
  <si>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</si>
  <si>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</si>
  <si>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</si>
  <si>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</si>
  <si>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</si>
  <si>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</si>
  <si>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</si>
  <si>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</si>
  <si>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</si>
  <si>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</si>
  <si>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</si>
  <si>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</si>
  <si>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</si>
  <si>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</si>
  <si>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</si>
  <si>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</si>
  <si>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</si>
  <si>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</si>
  <si>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</si>
  <si>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</si>
  <si>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</si>
  <si>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</si>
  <si>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</si>
  <si>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</si>
  <si>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</si>
  <si>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</si>
  <si>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</si>
  <si>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</si>
  <si>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</si>
  <si>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</si>
  <si>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</si>
  <si>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</si>
  <si>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</si>
  <si>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</si>
  <si>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</si>
  <si>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</si>
  <si>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</si>
  <si>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</si>
  <si>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</si>
  <si>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</si>
  <si>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</si>
  <si>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</si>
  <si>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</si>
  <si>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</si>
  <si>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</si>
  <si>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</si>
  <si>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</si>
  <si>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</si>
  <si>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</si>
  <si>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</si>
  <si>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</si>
  <si>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</si>
  <si>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</si>
  <si>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</si>
  <si>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</si>
  <si>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</si>
  <si>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</si>
  <si>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</si>
  <si>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</si>
  <si>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</si>
  <si>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</si>
  <si>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</si>
  <si>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</si>
  <si>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</si>
  <si>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</si>
  <si>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</si>
  <si>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</si>
  <si>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</si>
  <si>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</si>
  <si>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</si>
  <si>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</si>
  <si>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</si>
  <si>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</si>
  <si>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</si>
  <si>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</si>
  <si>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</si>
  <si>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</si>
  <si>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</si>
  <si>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</si>
  <si>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</si>
  <si>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</si>
  <si>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</si>
  <si>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</si>
  <si>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</si>
  <si>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</si>
  <si>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</si>
  <si>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</si>
  <si>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</si>
  <si>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</si>
  <si>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</si>
  <si>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</si>
  <si>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</si>
  <si>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</si>
  <si>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</si>
  <si>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</si>
  <si>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</si>
  <si>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</si>
  <si>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</si>
  <si>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</si>
  <si>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</si>
  <si>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</si>
  <si>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</si>
  <si>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</si>
  <si>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</si>
  <si>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</si>
  <si>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</si>
  <si>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</si>
  <si>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</si>
  <si>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</si>
  <si>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</si>
  <si>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</si>
  <si>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</si>
  <si>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</si>
  <si>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</si>
  <si>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</si>
  <si>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</si>
  <si>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</si>
  <si>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</si>
  <si>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</si>
  <si>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</si>
  <si>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</si>
  <si>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</si>
  <si>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</si>
  <si>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</si>
  <si>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</si>
  <si>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</si>
  <si>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</si>
  <si>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</si>
  <si>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</si>
  <si>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</si>
  <si>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</si>
  <si>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</si>
  <si>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</si>
  <si>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</si>
  <si>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</si>
  <si>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</si>
  <si>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</si>
  <si>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</si>
  <si>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</si>
  <si>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</si>
  <si>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</si>
  <si>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</si>
  <si>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</si>
  <si>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</si>
  <si>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</si>
  <si>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</si>
  <si>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</si>
  <si>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</si>
  <si>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</si>
  <si>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</si>
  <si>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</si>
  <si>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</si>
  <si>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</si>
  <si>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</si>
  <si>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</si>
  <si>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</si>
  <si>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</si>
  <si>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</si>
  <si>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</si>
  <si>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</si>
  <si>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</si>
  <si>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</si>
  <si>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</si>
  <si>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</si>
  <si>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</si>
  <si>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</si>
  <si>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</si>
  <si>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</si>
  <si>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</si>
  <si>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</si>
  <si>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</si>
  <si>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</si>
  <si>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</si>
  <si>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</si>
  <si>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</si>
  <si>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</si>
  <si>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</si>
  <si>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</si>
  <si>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</si>
  <si>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</si>
  <si>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</si>
  <si>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</si>
  <si>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</si>
  <si>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</si>
  <si>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</si>
  <si>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</si>
  <si>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</si>
  <si>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</si>
  <si>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</si>
  <si>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</si>
  <si>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</si>
  <si>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</si>
  <si>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</si>
  <si>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</si>
  <si>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</si>
  <si>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</si>
  <si>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</si>
  <si>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</si>
  <si>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</si>
  <si>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</si>
  <si>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</si>
  <si>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</si>
  <si>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</si>
  <si>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</si>
  <si>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</si>
  <si>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</si>
  <si>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</si>
  <si>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</si>
  <si>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</si>
  <si>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</si>
  <si>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</si>
  <si>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</si>
  <si>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</si>
  <si>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</si>
  <si>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</si>
  <si>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</si>
  <si>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</si>
  <si>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</si>
  <si>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</si>
  <si>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</si>
  <si>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</si>
  <si>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</si>
  <si>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</si>
  <si>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</si>
  <si>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</si>
  <si>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</si>
  <si>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</si>
  <si>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</si>
  <si>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</si>
  <si>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</si>
  <si>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</si>
  <si>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</si>
  <si>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</si>
  <si>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</si>
  <si>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</si>
  <si>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</si>
  <si>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</si>
  <si>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</si>
  <si>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</si>
  <si>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</si>
  <si>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</si>
  <si>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</si>
  <si>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</si>
  <si>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</si>
  <si>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</si>
  <si>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</si>
  <si>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</si>
  <si>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</si>
  <si>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</si>
  <si>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</si>
  <si>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</si>
  <si>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</si>
  <si>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</si>
  <si>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</si>
  <si>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</si>
  <si>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</si>
  <si>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</si>
  <si>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</si>
  <si>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</si>
  <si>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</si>
  <si>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</si>
  <si>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</si>
  <si>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</si>
  <si>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</si>
  <si>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</si>
  <si>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</si>
  <si>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</si>
  <si>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</si>
  <si>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</si>
  <si>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</si>
  <si>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</si>
  <si>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</si>
  <si>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</si>
  <si>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</si>
  <si>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</si>
  <si>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</si>
  <si>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</si>
  <si>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</si>
  <si>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</si>
  <si>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</si>
  <si>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</si>
  <si>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</si>
  <si>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</si>
  <si>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</si>
  <si>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</si>
  <si>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</si>
  <si>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</si>
  <si>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</si>
  <si>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</si>
  <si>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</si>
  <si>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</si>
  <si>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</si>
  <si>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</si>
  <si>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</si>
  <si>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</si>
  <si>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</si>
  <si>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</si>
  <si>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</si>
  <si>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</si>
  <si>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</si>
  <si>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</si>
  <si>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</si>
  <si>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</si>
  <si>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</si>
  <si>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</si>
  <si>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</si>
  <si>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</si>
  <si>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</si>
  <si>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</si>
  <si>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</si>
  <si>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</si>
  <si>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</si>
  <si>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</si>
  <si>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</si>
  <si>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</si>
  <si>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</si>
  <si>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</si>
  <si>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</si>
  <si>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</si>
  <si>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</si>
  <si>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</si>
  <si>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</si>
  <si>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</si>
  <si>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</si>
  <si>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</si>
  <si>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</si>
  <si>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</si>
  <si>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</si>
  <si>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</si>
  <si>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</si>
  <si>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</si>
  <si>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</si>
  <si>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</si>
  <si>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</si>
  <si>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</si>
  <si>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</si>
  <si>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</si>
  <si>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</si>
  <si>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</si>
  <si>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</si>
  <si>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</si>
  <si>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</si>
  <si>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</si>
  <si>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</si>
  <si>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</si>
  <si>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</si>
  <si>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</si>
  <si>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</si>
  <si>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</si>
  <si>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</si>
  <si>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</si>
  <si>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</si>
  <si>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</si>
  <si>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</si>
  <si>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</si>
  <si>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</si>
  <si>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</si>
  <si>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</si>
  <si>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</si>
  <si>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</si>
  <si>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</si>
  <si>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</si>
  <si>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</si>
  <si>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</si>
  <si>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</si>
  <si>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</si>
  <si>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</si>
  <si>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</si>
  <si>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</si>
  <si>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</si>
  <si>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</si>
  <si>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</si>
  <si>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</si>
  <si>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</si>
  <si>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</si>
  <si>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</si>
  <si>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</si>
  <si>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</si>
  <si>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</si>
  <si>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</si>
  <si>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</si>
  <si>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</si>
  <si>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</si>
  <si>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</si>
  <si>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</si>
  <si>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</si>
  <si>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</si>
  <si>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</si>
  <si>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</si>
  <si>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</si>
  <si>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</si>
  <si>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</si>
  <si>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</si>
  <si>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</si>
  <si>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</si>
  <si>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</si>
  <si>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</si>
  <si>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</si>
  <si>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</si>
  <si>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</si>
  <si>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</si>
  <si>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</si>
  <si>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</si>
  <si>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</si>
  <si>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</si>
  <si>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</si>
  <si>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</si>
  <si>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</si>
  <si>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</si>
  <si>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</si>
  <si>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</si>
  <si>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</si>
  <si>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</si>
  <si>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</si>
  <si>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</si>
  <si>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</si>
  <si>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</si>
  <si>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</si>
  <si>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</si>
  <si>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</si>
  <si>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</si>
  <si>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</si>
  <si>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</si>
  <si>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</si>
  <si>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</si>
  <si>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</si>
  <si>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</si>
  <si>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</si>
  <si>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</si>
  <si>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</si>
  <si>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</si>
  <si>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</si>
  <si>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</si>
  <si>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</si>
  <si>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</si>
  <si>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</si>
  <si>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</si>
  <si>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</si>
  <si>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</si>
  <si>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</si>
  <si>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</si>
  <si>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</si>
  <si>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</si>
  <si>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</si>
  <si>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</si>
  <si>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</si>
  <si>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</si>
  <si>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</si>
  <si>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</si>
  <si>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</si>
  <si>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</si>
  <si>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</si>
  <si>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</si>
  <si>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</si>
  <si>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</si>
  <si>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</si>
  <si>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</si>
  <si>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</si>
  <si>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</si>
  <si>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</si>
  <si>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</si>
  <si>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</si>
  <si>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</si>
  <si>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</si>
  <si>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</si>
  <si>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</si>
  <si>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</si>
  <si>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</si>
  <si>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</si>
  <si>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</si>
  <si>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</si>
  <si>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</si>
  <si>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</si>
  <si>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</si>
  <si>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</si>
  <si>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</si>
  <si>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</si>
  <si>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</si>
  <si>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</si>
  <si>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</si>
  <si>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</si>
  <si>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</si>
  <si>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</si>
  <si>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</si>
  <si>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</si>
  <si>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</si>
  <si>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</si>
  <si>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</si>
  <si>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</si>
  <si>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</si>
  <si>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</si>
  <si>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</si>
  <si>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</si>
  <si>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</si>
  <si>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</si>
  <si>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</si>
  <si>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</si>
  <si>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</si>
  <si>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</si>
  <si>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</si>
  <si>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</si>
  <si>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</si>
  <si>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</si>
  <si>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</si>
  <si>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</si>
  <si>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</si>
  <si>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</si>
  <si>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</si>
  <si>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</si>
  <si>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</si>
  <si>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</si>
  <si>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</si>
  <si>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</si>
  <si>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</si>
  <si>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</si>
  <si>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</si>
  <si>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</si>
  <si>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</si>
  <si>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</si>
  <si>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</si>
  <si>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</si>
  <si>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</si>
  <si>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</si>
  <si>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</si>
  <si>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</si>
  <si>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</si>
  <si>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</si>
  <si>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</si>
  <si>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</si>
  <si>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</si>
  <si>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</si>
  <si>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</si>
  <si>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</si>
  <si>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</si>
  <si>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</si>
  <si>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</si>
  <si>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</si>
  <si>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</si>
  <si>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</si>
  <si>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</si>
  <si>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</si>
  <si>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</si>
  <si>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</si>
  <si>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</si>
  <si>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</si>
  <si>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</si>
  <si>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</si>
  <si>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</si>
  <si>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</si>
  <si>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</si>
  <si>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</si>
  <si>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</si>
  <si>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</si>
  <si>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</si>
  <si>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</si>
  <si>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</si>
  <si>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</si>
  <si>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</si>
  <si>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</si>
  <si>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</si>
  <si>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</si>
  <si>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</si>
  <si>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</si>
  <si>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</si>
  <si>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</si>
  <si>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</si>
  <si>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</si>
  <si>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</si>
  <si>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</si>
  <si>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</si>
  <si>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</si>
  <si>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</si>
  <si>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</si>
  <si>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</si>
  <si>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</si>
  <si>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</si>
  <si>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</si>
  <si>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</si>
  <si>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</si>
  <si>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</si>
  <si>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</si>
  <si>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</si>
  <si>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</si>
  <si>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</si>
  <si>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</si>
  <si>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</si>
  <si>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</si>
  <si>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</si>
  <si>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</si>
  <si>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</si>
  <si>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</si>
  <si>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</si>
  <si>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</si>
  <si>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</si>
  <si>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</si>
  <si>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</si>
  <si>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</si>
  <si>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</si>
  <si>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</si>
  <si>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</si>
  <si>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</si>
  <si>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</si>
  <si>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</si>
  <si>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</si>
  <si>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</si>
  <si>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</si>
  <si>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</si>
  <si>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</si>
  <si>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</si>
  <si>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</si>
  <si>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</si>
  <si>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</si>
  <si>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</si>
  <si>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</si>
  <si>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</si>
  <si>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</si>
  <si>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</si>
  <si>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</si>
  <si>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</si>
  <si>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</si>
  <si>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</si>
  <si>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</si>
  <si>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</si>
  <si>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</si>
  <si>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</si>
  <si>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</si>
  <si>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</si>
  <si>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</si>
  <si>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</si>
  <si>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</si>
  <si>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</si>
  <si>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</si>
  <si>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</si>
  <si>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</si>
  <si>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</si>
  <si>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</si>
  <si>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</si>
  <si>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</si>
  <si>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</si>
  <si>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</si>
  <si>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</si>
  <si>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</si>
  <si>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</si>
  <si>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</si>
  <si>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</si>
  <si>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</si>
  <si>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</si>
  <si>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</si>
  <si>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</si>
  <si>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</si>
  <si>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</si>
  <si>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</si>
  <si>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</si>
  <si>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</si>
  <si>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</si>
  <si>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</si>
  <si>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</si>
  <si>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</si>
  <si>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</si>
  <si>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</si>
  <si>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</si>
  <si>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</si>
  <si>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</si>
  <si>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</si>
  <si>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</si>
  <si>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</si>
  <si>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</si>
  <si>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</si>
  <si>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</si>
  <si>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</si>
  <si>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</si>
  <si>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</si>
  <si>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</si>
  <si>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</si>
  <si>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</si>
  <si>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</si>
  <si>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</si>
  <si>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TGRTRO</t>
  </si>
  <si>
    <t>Deslocamento de TGA para TRO ou TIQ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</si>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</sst>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17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topLeftCell="G463" activePane="topRight" state="frozen"/>
      <selection pane="topRight" activeCell="I474" sqref="I4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66"/>
      <c r="G472" s="154" t="str">
        <f>IF(D472="","*",VLOOKUP(F472,BS_ATIVIDADE[#All],3,FALSE))</f>
        <v>*</v>
      </c>
      <c r="H472" s="158"/>
      <c r="I472" s="158"/>
      <c r="J472" s="219">
        <v>98</v>
      </c>
      <c r="K472" s="219">
        <v>704.1</v>
      </c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83"/>
      <c r="AL472" s="283"/>
      <c r="AM472" s="283"/>
      <c r="AN472" s="283"/>
      <c r="AO472" s="267"/>
      <c r="AP472" s="268"/>
      <c r="AQ472" s="268"/>
      <c r="AR472" s="284"/>
      <c r="AS472" s="284"/>
      <c r="AT472" s="284"/>
      <c r="AU472" s="285"/>
      <c r="AV472" s="285"/>
      <c r="AW472" s="285"/>
      <c r="AX472" s="175"/>
      <c r="AY472" s="288"/>
      <c r="AZ472" s="156"/>
      <c r="BA472" s="415"/>
      <c r="BB472" s="172"/>
      <c r="BC472" s="271"/>
      <c r="BD472" s="271"/>
      <c r="BE472" s="157"/>
      <c r="BF472" s="269"/>
      <c r="BG472" s="177"/>
      <c r="BH472" s="16"/>
      <c r="BI472" s="178"/>
      <c r="BJ472" s="287"/>
      <c r="BK472" s="179"/>
      <c r="BL472" s="177"/>
      <c r="BM472" s="173"/>
      <c r="BN472" s="173"/>
      <c r="BO472" s="203"/>
      <c r="BP472" s="179"/>
      <c r="BQ472" s="12"/>
      <c r="BR472" s="18"/>
      <c r="BS472" s="18"/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W7046051</v>
      </c>
      <c r="B474" s="162">
        <v>46051</v>
      </c>
      <c r="C474" s="8">
        <f>IF(BS_CONTROLE[[#This Row],[DATA]]="","",WEEKNUM(BS_CONTROLE[[#This Row],[DATA]]))</f>
        <v>5</v>
      </c>
      <c r="D474" s="51" t="s">
        <v>847</v>
      </c>
      <c r="E474" s="289">
        <v>574</v>
      </c>
      <c r="F474" s="166" t="s">
        <v>623</v>
      </c>
      <c r="G474" s="154" t="str">
        <f>IF(D474="","*",VLOOKUP(F474,BS_ATIVIDADE[#All],3,FALSE))</f>
        <v>OUTROS</v>
      </c>
      <c r="H474" s="158" t="s">
        <v>597</v>
      </c>
      <c r="I474" s="158" t="s">
        <v>80</v>
      </c>
      <c r="J474" s="219">
        <v>98</v>
      </c>
      <c r="K474" s="219">
        <v>502</v>
      </c>
      <c r="L474" s="219">
        <v>750</v>
      </c>
      <c r="M474" s="193" t="s">
        <v>18</v>
      </c>
      <c r="N474" s="193" t="s">
        <v>1918</v>
      </c>
      <c r="O474" s="158">
        <v>0.54166666666666663</v>
      </c>
      <c r="P474" s="158">
        <v>4.1666666666666664E-2</v>
      </c>
      <c r="Q474" s="171">
        <v>1</v>
      </c>
      <c r="R474" s="10" t="str">
        <f>IFERROR(_xlfn.XLOOKUP(F474, BS_ATIVIDADE[ATIVIDADE],BS_ATIVIDADE[UNIDADE] ), "*")</f>
        <v>BINÁRIO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4" s="155" t="str">
        <f>IFERROR(_xlfn.XLOOKUP(J474, BASE_MAPA!$E$2:$E$359, BASE_MAPA!$J$2:$J$359), "ERRO")</f>
        <v>ALTO ARAGUAIA - RONDONOPOLIS</v>
      </c>
      <c r="V474" s="282" t="s">
        <v>1338</v>
      </c>
      <c r="W474" s="335" t="s">
        <v>1919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DESLOCAMENTO</v>
      </c>
      <c r="AJ474" s="9" t="str">
        <f>IF(D474="","*",VLOOKUP(AI474,BS_ATIVIDADE[#Data],3,FALSE))</f>
        <v>OUTROS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TRO</v>
      </c>
      <c r="AM474" s="283" t="str">
        <f>IF(BS_CONTROLE[[#This Row],[Entre - Estações]]=0, "-", BS_CONTROLE[[#This Row],[Entre - Estações]])</f>
        <v>TGR-TRO</v>
      </c>
      <c r="AN474" s="283" t="str">
        <f>IF(BS_CONTROLE[[#This Row],[SB]]=0, "-", BS_CONTROLE[[#This Row],[SB]])</f>
        <v>TGRTRO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502</v>
      </c>
      <c r="AQ474" s="268">
        <f>IF(BS_CONTROLE[[#This Row],[KM - Fim]]=0, "-", BS_CONTROLE[[#This Row],[KM - Fim]])</f>
        <v>750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BINÁRIO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1920</v>
      </c>
      <c r="X475" s="205" t="s">
        <v>973</v>
      </c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 t="s">
        <v>973</v>
      </c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1921</v>
      </c>
      <c r="X480" s="205" t="s">
        <v>973</v>
      </c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>A8846051</v>
      </c>
      <c r="B483" s="162">
        <v>46051</v>
      </c>
      <c r="C483" s="8">
        <f>IF(BS_CONTROLE[[#This Row],[DATA]]="","",WEEKNUM(BS_CONTROLE[[#This Row],[DATA]]))</f>
        <v>5</v>
      </c>
      <c r="D483" s="51" t="s">
        <v>742</v>
      </c>
      <c r="E483" s="289">
        <v>584</v>
      </c>
      <c r="F483" s="166" t="s">
        <v>753</v>
      </c>
      <c r="G483" s="154" t="str">
        <f>IF(D483="","*",VLOOKUP(F483,BS_ATIVIDADE[#All],3,FALSE))</f>
        <v>OUTROS</v>
      </c>
      <c r="H483" s="158" t="s">
        <v>1558</v>
      </c>
      <c r="I483" s="158" t="s">
        <v>436</v>
      </c>
      <c r="J483" s="219">
        <v>78</v>
      </c>
      <c r="K483" s="219">
        <v>186.2</v>
      </c>
      <c r="L483" s="171">
        <v>189.2</v>
      </c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3" s="158">
        <v>0.33333333333333331</v>
      </c>
      <c r="P483" s="158">
        <v>8.3333333333333329E-2</v>
      </c>
      <c r="Q483" s="171">
        <v>8</v>
      </c>
      <c r="R483" s="10" t="str">
        <f>IFERROR(_xlfn.XLOOKUP(F483, BS_ATIVIDADE[ATIVIDADE],BS_ATIVIDADE[UNIDADE] ), "*")</f>
        <v>BINÁRIO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3" s="155" t="str">
        <f>IFERROR(_xlfn.XLOOKUP(J483, BASE_MAPA!$E$2:$E$359, BASE_MAPA!$J$2:$J$359), "ERRO")</f>
        <v>ITIRAPINA - BAURU</v>
      </c>
      <c r="V483" s="282" t="s">
        <v>1612</v>
      </c>
      <c r="W483" s="335" t="s">
        <v>1913</v>
      </c>
      <c r="X483" s="205" t="s">
        <v>973</v>
      </c>
      <c r="Y483" s="15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OUTRAS ATIVIDADES</v>
      </c>
      <c r="AJ483" s="9" t="str">
        <f>IF(D483="","*",VLOOKUP(AI483,BS_ATIVIDADE[#Data],3,FALSE))</f>
        <v>OUTROS</v>
      </c>
      <c r="AK483" s="283" t="str">
        <f>IF(BS_CONTROLE[[#This Row],[Local - Partida]]=0, "-", BS_CONTROLE[[#This Row],[Local - Partida]])</f>
        <v>ZIQ</v>
      </c>
      <c r="AL483" s="283" t="str">
        <f>IF(BS_CONTROLE[[#This Row],[Local - Encerramento]]=0, "-", BS_CONTROLE[[#This Row],[Local - Encerramento]])</f>
        <v>ZFH2</v>
      </c>
      <c r="AM483" s="283" t="str">
        <f>IF(BS_CONTROLE[[#This Row],[Entre - Estações]]=0, "-", BS_CONTROLE[[#This Row],[Entre - Estações]])</f>
        <v>ZQY-ZFH</v>
      </c>
      <c r="AN483" s="283" t="str">
        <f>IF(BS_CONTROLE[[#This Row],[SB]]=0, "-", BS_CONTROLE[[#This Row],[SB]])</f>
        <v>ZQYZFH</v>
      </c>
      <c r="AO483" s="267">
        <f>IF(BS_CONTROLE[[#This Row],[SUB]]=0, "-", BS_CONTROLE[[#This Row],[SUB]])</f>
        <v>78</v>
      </c>
      <c r="AP483" s="268">
        <f>IF(BS_CONTROLE[[#This Row],[KM - Inicio]]=0, "-", BS_CONTROLE[[#This Row],[KM - Inicio]])</f>
        <v>186.2</v>
      </c>
      <c r="AQ483" s="268">
        <f>IF(BS_CONTROLE[[#This Row],[KM - Fim]]=0, "-", BS_CONTROLE[[#This Row],[KM - Fim]])</f>
        <v>189.2</v>
      </c>
      <c r="AR483" s="284"/>
      <c r="AS483" s="284"/>
      <c r="AT483" s="284"/>
      <c r="AU483" s="285"/>
      <c r="AV483" s="285"/>
      <c r="AW483" s="285"/>
      <c r="AX483" s="175"/>
      <c r="AY483" s="288">
        <f t="shared" si="10"/>
        <v>0</v>
      </c>
      <c r="AZ483" s="156"/>
      <c r="BA483" s="176"/>
      <c r="BB483" s="172" t="str">
        <f>IFERROR(_xlfn.XLOOKUP(AI483, BS_ATIVIDADE[ATIVIDADE],BS_ATIVIDADE[UNIDADE] ), "*")</f>
        <v>BINÁRIO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3" s="157" t="str">
        <f>IFERROR(_xlfn.XLOOKUP(AO483, BASE_MAPA!$E$2:$E$359, BASE_MAPA!$J$2:$J$359), "ERRO")</f>
        <v>ITIRAPINA - BAURU</v>
      </c>
      <c r="BF483" s="269" t="str">
        <f>IF(BS_CONTROLE[[#This Row],[Responsavel pelo boletim]]=0, "-", BS_CONTROLE[[#This Row],[Responsavel pelo boletim]])</f>
        <v>Josimar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Produção e Intervalo</v>
      </c>
      <c r="BR483" s="18">
        <f t="shared" si="12"/>
        <v>0</v>
      </c>
      <c r="BS483" s="18">
        <f t="shared" si="13"/>
        <v>0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>N4146051</v>
      </c>
      <c r="B485" s="162">
        <v>46051</v>
      </c>
      <c r="C485" s="8">
        <f>IF(BS_CONTROLE[[#This Row],[DATA]]="","",WEEKNUM(BS_CONTROLE[[#This Row],[DATA]]))</f>
        <v>5</v>
      </c>
      <c r="D485" s="51" t="s">
        <v>1922</v>
      </c>
      <c r="E485" s="289">
        <v>586</v>
      </c>
      <c r="F485" s="156" t="s">
        <v>623</v>
      </c>
      <c r="G485" s="154" t="str">
        <f>IF(D485="","*",VLOOKUP(F485,BS_ATIVIDADE[#All],3,FALSE))</f>
        <v>OUTROS</v>
      </c>
      <c r="H485" s="158" t="s">
        <v>520</v>
      </c>
      <c r="I485" s="158" t="s">
        <v>1328</v>
      </c>
      <c r="J485" s="219">
        <v>78</v>
      </c>
      <c r="K485" s="219">
        <v>334</v>
      </c>
      <c r="L485" s="171" t="s">
        <v>609</v>
      </c>
      <c r="M485" s="193" t="s">
        <v>1329</v>
      </c>
      <c r="N485" s="193" t="s">
        <v>1330</v>
      </c>
      <c r="O485" s="158">
        <v>0.41666666666666669</v>
      </c>
      <c r="P485" s="158">
        <v>4.1666666666666664E-2</v>
      </c>
      <c r="Q485" s="171">
        <v>1</v>
      </c>
      <c r="R485" s="10" t="str">
        <f>IFERROR(_xlfn.XLOOKUP(F485, BS_ATIVIDADE[ATIVIDADE],BS_ATIVIDADE[UNIDADE] ), "*")</f>
        <v>BINÁRIO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5" s="155" t="str">
        <f>IFERROR(_xlfn.XLOOKUP(J485, BASE_MAPA!$E$2:$E$359, BASE_MAPA!$J$2:$J$359), "ERRO")</f>
        <v>ITIRAPINA - BAURU</v>
      </c>
      <c r="V485" s="282" t="s">
        <v>1255</v>
      </c>
      <c r="W485" s="335" t="s">
        <v>1923</v>
      </c>
      <c r="X485" s="205" t="s">
        <v>973</v>
      </c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DESLOCAMENTO</v>
      </c>
      <c r="AJ485" s="9" t="str">
        <f>IF(D485="","*",VLOOKUP(AI485,BS_ATIVIDADE[#Data],3,FALSE))</f>
        <v>OUTROS</v>
      </c>
      <c r="AK485" s="283" t="str">
        <f>IF(BS_CONTROLE[[#This Row],[Local - Partida]]=0, "-", BS_CONTROLE[[#This Row],[Local - Partida]])</f>
        <v>ZTP</v>
      </c>
      <c r="AL485" s="283" t="str">
        <f>IF(BS_CONTROLE[[#This Row],[Local - Encerramento]]=0, "-", BS_CONTROLE[[#This Row],[Local - Encerramento]])</f>
        <v>ZTO</v>
      </c>
      <c r="AM485" s="283" t="str">
        <f>IF(BS_CONTROLE[[#This Row],[Entre - Estações]]=0, "-", BS_CONTROLE[[#This Row],[Entre - Estações]])</f>
        <v>ZTP-ZTO</v>
      </c>
      <c r="AN485" s="283" t="str">
        <f>IF(BS_CONTROLE[[#This Row],[SB]]=0, "-", BS_CONTROLE[[#This Row],[SB]])</f>
        <v>ZTPZTO</v>
      </c>
      <c r="AO485" s="267">
        <f>IF(BS_CONTROLE[[#This Row],[SUB]]=0, "-", BS_CONTROLE[[#This Row],[SUB]])</f>
        <v>78</v>
      </c>
      <c r="AP485" s="268">
        <f>IF(BS_CONTROLE[[#This Row],[KM - Inicio]]=0, "-", BS_CONTROLE[[#This Row],[KM - Inicio]])</f>
        <v>334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>
        <f t="shared" si="10"/>
        <v>0</v>
      </c>
      <c r="AZ485" s="156"/>
      <c r="BA485" s="176"/>
      <c r="BB485" s="172" t="str">
        <f>IFERROR(_xlfn.XLOOKUP(AI485, BS_ATIVIDADE[ATIVIDADE],BS_ATIVIDADE[UNIDADE] ), "*")</f>
        <v>BINÁRIO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5" s="157" t="str">
        <f>IFERROR(_xlfn.XLOOKUP(AO485, BASE_MAPA!$E$2:$E$359, BASE_MAPA!$J$2:$J$359), "ERRO")</f>
        <v>ITIRAPINA - BAURU</v>
      </c>
      <c r="BF485" s="269" t="str">
        <f>IF(BS_CONTROLE[[#This Row],[Responsavel pelo boletim]]=0, "-", BS_CONTROLE[[#This Row],[Responsavel pelo boletim]])</f>
        <v>PCM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Produção e Intervalo</v>
      </c>
      <c r="BR485" s="18">
        <f t="shared" si="12"/>
        <v>0</v>
      </c>
      <c r="BS485" s="18">
        <f t="shared" si="13"/>
        <v>0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3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7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7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3:Y1048576">
    <cfRule type="cellIs" dxfId="137" priority="18264" operator="equal">
      <formula>"OPORTUNIDADE"</formula>
    </cfRule>
  </conditionalFormatting>
  <conditionalFormatting sqref="Y1048483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3">
    <cfRule type="cellIs" dxfId="108" priority="3" operator="equal">
      <formula>"OPORTUNIDADE"</formula>
    </cfRule>
  </conditionalFormatting>
  <conditionalFormatting sqref="Y48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9">
    <cfRule type="iconSet" priority="20721">
      <iconSet showValue="0">
        <cfvo type="percent" val="0"/>
        <cfvo type="num" val="1"/>
        <cfvo type="num" val="1" gte="0"/>
      </iconSet>
    </cfRule>
    <cfRule type="iconSet" priority="2072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725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759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81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83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4:F481 F6:F469 F483 F471:F472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 Y483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1925</v>
      </c>
      <c r="E3" s="291" t="s">
        <v>1926</v>
      </c>
      <c r="F3" s="291" t="s">
        <v>1927</v>
      </c>
      <c r="G3" s="291" t="s">
        <v>1928</v>
      </c>
      <c r="H3" s="291" t="s">
        <v>1929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1931</v>
      </c>
      <c r="G10" s="292" t="s">
        <v>1932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1933</v>
      </c>
      <c r="G11" s="292" t="s">
        <v>1934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1935</v>
      </c>
      <c r="G12" s="292" t="s">
        <v>1934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1937</v>
      </c>
      <c r="C4" s="296" t="s">
        <v>1938</v>
      </c>
      <c r="D4" s="296" t="s">
        <v>1939</v>
      </c>
      <c r="E4" s="296" t="s">
        <v>1940</v>
      </c>
      <c r="F4" s="296" t="s">
        <v>7</v>
      </c>
      <c r="G4" s="296" t="s">
        <v>1941</v>
      </c>
      <c r="H4" s="181"/>
    </row>
    <row r="5" spans="1:8">
      <c r="A5" s="181"/>
      <c r="B5" s="297" t="s">
        <v>1942</v>
      </c>
      <c r="C5" s="297">
        <v>309525</v>
      </c>
      <c r="D5" s="297" t="s">
        <v>1943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1944</v>
      </c>
      <c r="C6" s="297">
        <v>257410</v>
      </c>
      <c r="D6" s="297" t="s">
        <v>1945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1946</v>
      </c>
      <c r="C7" s="297">
        <v>256875</v>
      </c>
      <c r="D7" s="297" t="s">
        <v>1947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1948</v>
      </c>
      <c r="C8" s="297">
        <v>257278</v>
      </c>
      <c r="D8" s="297" t="s">
        <v>1949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1950</v>
      </c>
      <c r="C9" s="297">
        <v>261794</v>
      </c>
      <c r="D9" s="297" t="s">
        <v>1951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1952</v>
      </c>
      <c r="C10" s="297">
        <v>257033</v>
      </c>
      <c r="D10" s="297" t="s">
        <v>1953</v>
      </c>
      <c r="E10" s="297" t="s">
        <v>838</v>
      </c>
      <c r="F10" s="297" t="s">
        <v>194</v>
      </c>
      <c r="G10" s="297" t="s">
        <v>1954</v>
      </c>
      <c r="H10" s="181"/>
    </row>
    <row r="11" spans="1:8">
      <c r="A11" s="181"/>
      <c r="B11" s="297" t="s">
        <v>1955</v>
      </c>
      <c r="C11" s="297">
        <v>396578</v>
      </c>
      <c r="D11" s="297" t="s">
        <v>1956</v>
      </c>
      <c r="E11" s="297" t="s">
        <v>838</v>
      </c>
      <c r="F11" s="297" t="s">
        <v>194</v>
      </c>
      <c r="G11" s="297" t="s">
        <v>1954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A470" sqref="A470:XFD47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1957</v>
      </c>
      <c r="W1" s="406"/>
      <c r="X1" s="406"/>
      <c r="Y1" s="103"/>
    </row>
    <row r="2" spans="1:25" s="100" customFormat="1" ht="11.25" customHeight="1">
      <c r="A2" s="104" t="s">
        <v>1958</v>
      </c>
      <c r="B2" s="104" t="s">
        <v>1959</v>
      </c>
      <c r="C2" s="104" t="s">
        <v>605</v>
      </c>
      <c r="D2" s="105" t="s">
        <v>1178</v>
      </c>
      <c r="E2" s="105" t="s">
        <v>1179</v>
      </c>
      <c r="F2" s="105" t="s">
        <v>1960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1961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IF(FN_MC!Y473="","*",FN_MC!Y473)</f>
        <v>*</v>
      </c>
      <c r="B469" s="108" t="str">
        <f>IF(FN_MC!X473="","*",FN_MC!X473)</f>
        <v>Oportunidade</v>
      </c>
      <c r="C469" s="108" t="str">
        <f>IF(FN_MC!Z473="","*",FN_MC!Z473)</f>
        <v>*</v>
      </c>
      <c r="D469" s="109" t="str">
        <f>IF(FN_MC!S473="","*",FN_MC!S473)</f>
        <v>FERRONORTE</v>
      </c>
      <c r="E469" s="109" t="str">
        <f>IF(FN_MC!T473="","*",FN_MC!T473)</f>
        <v>TGR-TRO</v>
      </c>
      <c r="F469" s="109">
        <f>IF(FN_MC!B473="","*",FN_MC!B473)</f>
        <v>46051</v>
      </c>
      <c r="G469" s="109" t="str">
        <f>IF(FN_MC!D473="","*",FN_MC!D473)</f>
        <v>E46</v>
      </c>
      <c r="H469" s="109" t="str">
        <f>IF(FN_MC!F473="","*",FN_MC!F473)</f>
        <v>TRILHEIRO - DESCARGA</v>
      </c>
      <c r="I469" s="109" t="str">
        <f>IF(FN_MC!H473="","*",FN_MC!H473)</f>
        <v>TGR2</v>
      </c>
      <c r="J469" s="109" t="str">
        <f>IF(FN_MC!I473="","*",FN_MC!I473)</f>
        <v>TCS/TIN</v>
      </c>
      <c r="K469" s="109" t="str">
        <f>IF(FN_MC!M473="","*",FN_MC!M473)</f>
        <v>TBE-TRM</v>
      </c>
      <c r="L469" s="303" t="str">
        <f>IF(FN_MC!N473="","*",FN_MC!N473)</f>
        <v>TBE539</v>
      </c>
      <c r="M469" s="110">
        <f>IF(FN_MC!J473="","*",FN_MC!J473)</f>
        <v>98</v>
      </c>
      <c r="N469" s="278">
        <f>IF(FN_MC!K473="","*",FN_MC!K473)</f>
        <v>532.83100000000002</v>
      </c>
      <c r="O469" s="278">
        <f>IF(FN_MC!L473="","*",FN_MC!L473)</f>
        <v>531.51</v>
      </c>
      <c r="P469" s="110"/>
      <c r="Q469" s="127">
        <f>IF(FN_MC!O473="","*",FN_MC!O473)</f>
        <v>0.45833333333333331</v>
      </c>
      <c r="R469" s="127">
        <f>IF(FN_MC!P473="","*",FN_MC!P473)</f>
        <v>0.125</v>
      </c>
      <c r="S469" s="109" t="str">
        <f>IF(FN_MC!Q473="","*",CONCATENATE(FN_MC!Q473," ",FN_MC!R473))</f>
        <v>1248 M</v>
      </c>
      <c r="T469" s="109" t="str">
        <f>IF(FN_MC!V473="","*",FN_MC!V473)</f>
        <v>Camila</v>
      </c>
      <c r="U469" s="109" t="str">
        <f>IF(FN_MC!W473="","*",FN_MC!W473)</f>
        <v>2 barras - 98/532291-532831tg
2 barras - 98/531510-531970tg após descarga segue para TIN, ou TCS se não tiver jornada pra prosseguir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IF(FN_MC!Y474="","*",FN_MC!Y474)</f>
        <v>*</v>
      </c>
      <c r="B470" s="108" t="str">
        <f>IF(FN_MC!X474="","*",FN_MC!X474)</f>
        <v>Oportunidade</v>
      </c>
      <c r="C470" s="108" t="str">
        <f>IF(FN_MC!Z474="","*",FN_MC!Z474)</f>
        <v>*</v>
      </c>
      <c r="D470" s="109" t="str">
        <f>IF(FN_MC!S474="","*",FN_MC!S474)</f>
        <v>FERRONORTE</v>
      </c>
      <c r="E470" s="109" t="str">
        <f>IF(FN_MC!T474="","*",FN_MC!T474)</f>
        <v>TGR-TRO</v>
      </c>
      <c r="F470" s="109">
        <f>IF(FN_MC!B474="","*",FN_MC!B474)</f>
        <v>46051</v>
      </c>
      <c r="G470" s="109" t="str">
        <f>IF(FN_MC!D474="","*",FN_MC!D474)</f>
        <v>W70</v>
      </c>
      <c r="H470" s="109" t="str">
        <f>IF(FN_MC!F474="","*",FN_MC!F474)</f>
        <v>DESLOCAMENTO</v>
      </c>
      <c r="I470" s="109" t="str">
        <f>IF(FN_MC!H474="","*",FN_MC!H474)</f>
        <v>TGR2</v>
      </c>
      <c r="J470" s="109" t="str">
        <f>IF(FN_MC!I474="","*",FN_MC!I474)</f>
        <v>TRO</v>
      </c>
      <c r="K470" s="109" t="str">
        <f>IF(FN_MC!M474="","*",FN_MC!M474)</f>
        <v>TGR-TRO</v>
      </c>
      <c r="L470" s="303" t="str">
        <f>IF(FN_MC!N474="","*",FN_MC!N474)</f>
        <v>TGRTRO</v>
      </c>
      <c r="M470" s="110">
        <f>IF(FN_MC!J474="","*",FN_MC!J474)</f>
        <v>98</v>
      </c>
      <c r="N470" s="278">
        <f>IF(FN_MC!K474="","*",FN_MC!K474)</f>
        <v>502</v>
      </c>
      <c r="O470" s="278">
        <f>IF(FN_MC!L474="","*",FN_MC!L474)</f>
        <v>750</v>
      </c>
      <c r="P470" s="110"/>
      <c r="Q470" s="127">
        <f>IF(FN_MC!O474="","*",FN_MC!O474)</f>
        <v>0.54166666666666663</v>
      </c>
      <c r="R470" s="127">
        <f>IF(FN_MC!P474="","*",FN_MC!P474)</f>
        <v>4.1666666666666664E-2</v>
      </c>
      <c r="S470" s="109" t="str">
        <f>IF(FN_MC!Q474="","*",CONCATENATE(FN_MC!Q474," ",FN_MC!R474))</f>
        <v>1 BINÁRIO</v>
      </c>
      <c r="T470" s="109" t="str">
        <f>IF(FN_MC!V474="","*",FN_MC!V474)</f>
        <v>Camila</v>
      </c>
      <c r="U470" s="109" t="str">
        <f>IF(FN_MC!W474="","*",FN_MC!W474)</f>
        <v>Deslocamento de TGA para TRO ou TIQ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e">
        <f>IF(FN_MC!#REF!="","*",FN_MC!#REF!)</f>
        <v>#REF!</v>
      </c>
      <c r="B471" s="108" t="e">
        <f>IF(FN_MC!#REF!="","*",FN_MC!#REF!)</f>
        <v>#REF!</v>
      </c>
      <c r="C471" s="108" t="e">
        <f>IF(FN_MC!#REF!="","*",FN_MC!#REF!)</f>
        <v>#REF!</v>
      </c>
      <c r="D471" s="109" t="e">
        <f>IF(FN_MC!#REF!="","*",FN_MC!#REF!)</f>
        <v>#REF!</v>
      </c>
      <c r="E471" s="109" t="e">
        <f>IF(FN_MC!#REF!="","*",FN_MC!#REF!)</f>
        <v>#REF!</v>
      </c>
      <c r="F471" s="109" t="e">
        <f>IF(FN_MC!#REF!="","*",FN_MC!#REF!)</f>
        <v>#REF!</v>
      </c>
      <c r="G471" s="109" t="e">
        <f>IF(FN_MC!#REF!="","*",FN_MC!#REF!)</f>
        <v>#REF!</v>
      </c>
      <c r="H471" s="109" t="e">
        <f>IF(FN_MC!#REF!="","*",FN_MC!#REF!)</f>
        <v>#REF!</v>
      </c>
      <c r="I471" s="109" t="e">
        <f>IF(FN_MC!#REF!="","*",FN_MC!#REF!)</f>
        <v>#REF!</v>
      </c>
      <c r="J471" s="109" t="e">
        <f>IF(FN_MC!#REF!="","*",FN_MC!#REF!)</f>
        <v>#REF!</v>
      </c>
      <c r="K471" s="109" t="e">
        <f>IF(FN_MC!#REF!="","*",FN_MC!#REF!)</f>
        <v>#REF!</v>
      </c>
      <c r="L471" s="303" t="e">
        <f>IF(FN_MC!#REF!="","*",FN_MC!#REF!)</f>
        <v>#REF!</v>
      </c>
      <c r="M471" s="110" t="e">
        <f>IF(FN_MC!#REF!="","*",FN_MC!#REF!)</f>
        <v>#REF!</v>
      </c>
      <c r="N471" s="278" t="e">
        <f>IF(FN_MC!#REF!="","*",FN_MC!#REF!)</f>
        <v>#REF!</v>
      </c>
      <c r="O471" s="278" t="e">
        <f>IF(FN_MC!#REF!="","*",FN_MC!#REF!)</f>
        <v>#REF!</v>
      </c>
      <c r="P471" s="110"/>
      <c r="Q471" s="127" t="e">
        <f>IF(FN_MC!#REF!="","*",FN_MC!#REF!)</f>
        <v>#REF!</v>
      </c>
      <c r="R471" s="127" t="e">
        <f>IF(FN_MC!#REF!="","*",FN_MC!#REF!)</f>
        <v>#REF!</v>
      </c>
      <c r="S471" s="109" t="e">
        <f>IF(FN_MC!#REF!="","*",CONCATENATE(FN_MC!#REF!," ",FN_MC!#REF!))</f>
        <v>#REF!</v>
      </c>
      <c r="T471" s="109" t="e">
        <f>IF(FN_MC!#REF!="","*",FN_MC!#REF!)</f>
        <v>#REF!</v>
      </c>
      <c r="U471" s="109" t="e">
        <f>IF(FN_MC!#REF!="","*",FN_MC!#REF!)</f>
        <v>#REF!</v>
      </c>
      <c r="V471" s="111" t="e">
        <f ca="1">_xlfn.XLOOKUP(G471&amp;$V$2,BS_CONTROLE[CHAVE],BS_CONTROLE[Quantidade_11],"-")</f>
        <v>#REF!</v>
      </c>
      <c r="W471" s="111" t="e">
        <f ca="1">_xlfn.XLOOKUP(G471&amp;$W$2,BS_CONTROLE[CHAVE],BS_CONTROLE[Quantidade_11],"-")</f>
        <v>#REF!</v>
      </c>
      <c r="X471" s="111" t="e">
        <f ca="1">_xlfn.XLOOKUP(G471&amp;$X$2,BS_CONTROLE[CHAVE],BS_CONTROLE[Quantidade_11],"-")</f>
        <v>#REF!</v>
      </c>
    </row>
    <row r="472" spans="1:24" s="112" customFormat="1">
      <c r="A472" s="108" t="str">
        <f>IF(FN_MC!Y475="","*",FN_MC!Y475)</f>
        <v>*</v>
      </c>
      <c r="B472" s="108" t="str">
        <f>IF(FN_MC!X475="","*",FN_MC!X475)</f>
        <v>Oportunidade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>
      <c r="A475" s="108" t="str">
        <f>IF(FN_MC!Y478="","*",FN_MC!Y478)</f>
        <v>*</v>
      </c>
      <c r="B475" s="108" t="str">
        <f>IF(FN_MC!X478="","*",FN_MC!X478)</f>
        <v>Oportunidade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IF(FN_MC!Y480="","*",FN_MC!Y480)</f>
        <v>*</v>
      </c>
      <c r="B477" s="108" t="str">
        <f>IF(FN_MC!X480="","*",FN_MC!X480)</f>
        <v>Oportunidade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IF(FN_MC!Y483="","*",FN_MC!Y483)</f>
        <v>*</v>
      </c>
      <c r="B480" s="108" t="str">
        <f>IF(FN_MC!X483="","*",FN_MC!X483)</f>
        <v>Oportunidade</v>
      </c>
      <c r="C480" s="108" t="str">
        <f>IF(FN_MC!Z483="","*",FN_MC!Z483)</f>
        <v>*</v>
      </c>
      <c r="D480" s="109" t="str">
        <f>IF(FN_MC!S483="","*",FN_MC!S483)</f>
        <v>MALHA CENTRAL</v>
      </c>
      <c r="E480" s="109" t="str">
        <f>IF(FN_MC!T483="","*",FN_MC!T483)</f>
        <v>RAMAL</v>
      </c>
      <c r="F480" s="109">
        <f>IF(FN_MC!B483="","*",FN_MC!B483)</f>
        <v>46051</v>
      </c>
      <c r="G480" s="109" t="str">
        <f>IF(FN_MC!D483="","*",FN_MC!D483)</f>
        <v>A88</v>
      </c>
      <c r="H480" s="109" t="str">
        <f>IF(FN_MC!F483="","*",FN_MC!F483)</f>
        <v>OUTRAS ATIVIDADES</v>
      </c>
      <c r="I480" s="109" t="str">
        <f>IF(FN_MC!H483="","*",FN_MC!H483)</f>
        <v>ZIQ</v>
      </c>
      <c r="J480" s="109" t="str">
        <f>IF(FN_MC!I483="","*",FN_MC!I483)</f>
        <v>ZFH2</v>
      </c>
      <c r="K480" s="109" t="str">
        <f>IF(FN_MC!M483="","*",FN_MC!M483)</f>
        <v>ZQY-ZFH</v>
      </c>
      <c r="L480" s="303" t="str">
        <f>IF(FN_MC!N483="","*",FN_MC!N483)</f>
        <v>ZQYZFH</v>
      </c>
      <c r="M480" s="110">
        <f>IF(FN_MC!J483="","*",FN_MC!J483)</f>
        <v>78</v>
      </c>
      <c r="N480" s="278">
        <f>IF(FN_MC!K483="","*",FN_MC!K483)</f>
        <v>186.2</v>
      </c>
      <c r="O480" s="278">
        <f>IF(FN_MC!L483="","*",FN_MC!L483)</f>
        <v>189.2</v>
      </c>
      <c r="P480" s="110"/>
      <c r="Q480" s="127">
        <f>IF(FN_MC!O483="","*",FN_MC!O483)</f>
        <v>0.33333333333333331</v>
      </c>
      <c r="R480" s="127">
        <f>IF(FN_MC!P483="","*",FN_MC!P483)</f>
        <v>8.3333333333333329E-2</v>
      </c>
      <c r="S480" s="109" t="str">
        <f>IF(FN_MC!Q483="","*",CONCATENATE(FN_MC!Q483," ",FN_MC!R483))</f>
        <v>8 BINÁRIO</v>
      </c>
      <c r="T480" s="109" t="str">
        <f>IF(FN_MC!V483="","*",FN_MC!V483)</f>
        <v>Josimar</v>
      </c>
      <c r="U480" s="109" t="str">
        <f>IF(FN_MC!W483="","*",FN_MC!W483)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IF(FN_MC!Y485="","*",FN_MC!Y485)</f>
        <v>*</v>
      </c>
      <c r="B482" s="108" t="str">
        <f>IF(FN_MC!X485="","*",FN_MC!X485)</f>
        <v>Oportunidade</v>
      </c>
      <c r="C482" s="108" t="str">
        <f>IF(FN_MC!Z485="","*",FN_MC!Z485)</f>
        <v>*</v>
      </c>
      <c r="D482" s="109" t="str">
        <f>IF(FN_MC!S485="","*",FN_MC!S485)</f>
        <v>MALHA CENTRAL</v>
      </c>
      <c r="E482" s="109" t="str">
        <f>IF(FN_MC!T485="","*",FN_MC!T485)</f>
        <v>RAMAL</v>
      </c>
      <c r="F482" s="109">
        <f>IF(FN_MC!B485="","*",FN_MC!B485)</f>
        <v>46051</v>
      </c>
      <c r="G482" s="109" t="str">
        <f>IF(FN_MC!D485="","*",FN_MC!D485)</f>
        <v>N41</v>
      </c>
      <c r="H482" s="109" t="str">
        <f>IF(FN_MC!F485="","*",FN_MC!F485)</f>
        <v>DESLOCAMENTO</v>
      </c>
      <c r="I482" s="109" t="str">
        <f>IF(FN_MC!H485="","*",FN_MC!H485)</f>
        <v>ZTP</v>
      </c>
      <c r="J482" s="109" t="str">
        <f>IF(FN_MC!I485="","*",FN_MC!I485)</f>
        <v>ZTO</v>
      </c>
      <c r="K482" s="109" t="str">
        <f>IF(FN_MC!M485="","*",FN_MC!M485)</f>
        <v>ZTP-ZTO</v>
      </c>
      <c r="L482" s="303" t="str">
        <f>IF(FN_MC!N485="","*",FN_MC!N485)</f>
        <v>ZTPZTO</v>
      </c>
      <c r="M482" s="110">
        <f>IF(FN_MC!J485="","*",FN_MC!J485)</f>
        <v>78</v>
      </c>
      <c r="N482" s="278">
        <f>IF(FN_MC!K485="","*",FN_MC!K485)</f>
        <v>334</v>
      </c>
      <c r="O482" s="278" t="str">
        <f>IF(FN_MC!L485="","*",FN_MC!L485)</f>
        <v>-</v>
      </c>
      <c r="P482" s="110"/>
      <c r="Q482" s="127">
        <f>IF(FN_MC!O485="","*",FN_MC!O485)</f>
        <v>0.41666666666666669</v>
      </c>
      <c r="R482" s="127">
        <f>IF(FN_MC!P485="","*",FN_MC!P485)</f>
        <v>4.1666666666666664E-2</v>
      </c>
      <c r="S482" s="109" t="str">
        <f>IF(FN_MC!Q485="","*",CONCATENATE(FN_MC!Q485," ",FN_MC!R485))</f>
        <v>1 BINÁRIO</v>
      </c>
      <c r="T482" s="109" t="str">
        <f>IF(FN_MC!V485="","*",FN_MC!V485)</f>
        <v>PCM</v>
      </c>
      <c r="U482" s="109" t="str">
        <f>IF(FN_MC!W485="","*",FN_MC!W485)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A62"/>
        <filter val="A80"/>
        <filter val="A88"/>
        <filter val="E46"/>
        <filter val="ELSON (TF-526)"/>
        <filter val="N41"/>
        <filter val="V86"/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1963</v>
      </c>
      <c r="C2" s="95" t="s">
        <v>1163</v>
      </c>
      <c r="D2" s="95" t="s">
        <v>1165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0" t="s">
        <v>1970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*</v>
      </c>
      <c r="I577" s="120" t="str">
        <f>IF(FN_MC!AC473="","*",FN_MC!AC473)</f>
        <v>*</v>
      </c>
      <c r="J577" s="121" t="str">
        <f>IF(FN_MC!AA473="","*",FN_MC!AA473)</f>
        <v>*</v>
      </c>
      <c r="K577" s="133" t="str">
        <f>IF(FN_MC!AD473="","*",FN_MC!AD473)</f>
        <v>*</v>
      </c>
    </row>
    <row r="578" spans="2:11" s="122" customFormat="1" hidden="1">
      <c r="B578" s="119" t="str">
        <f>IF(FN_MC!Y474="","*",FN_MC!Y474)</f>
        <v>*</v>
      </c>
      <c r="C578" s="120">
        <f>IF(FN_MC!B474="","*",FN_MC!B474)</f>
        <v>46051</v>
      </c>
      <c r="D578" s="120" t="str">
        <f>IF(FN_MC!D474="","*",FN_MC!D474)</f>
        <v>W70</v>
      </c>
      <c r="E578" s="120" t="str">
        <f>IF(FN_MC!H474="","*",FN_MC!H474)</f>
        <v>TGR2</v>
      </c>
      <c r="F578" s="136" t="str">
        <f>IF(FN_MC!M474="","*",FN_MC!M474)</f>
        <v>TGR-TRO</v>
      </c>
      <c r="G578" s="120" t="str">
        <f>IF(FN_MC!I474="","*",FN_MC!I474)</f>
        <v>TRO</v>
      </c>
      <c r="H578" s="120" t="str">
        <f>IF(FN_MC!AB474="","*",FN_MC!AB474)</f>
        <v>*</v>
      </c>
      <c r="I578" s="120" t="str">
        <f>IF(FN_MC!AC474="","*",FN_MC!AC474)</f>
        <v>*</v>
      </c>
      <c r="J578" s="121" t="str">
        <f>IF(FN_MC!AA474="","*",FN_MC!AA474)</f>
        <v>*</v>
      </c>
      <c r="K578" s="133" t="str">
        <f>IF(FN_MC!AD474="","*",FN_MC!AD474)</f>
        <v>*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>
        <f>IF(FN_MC!B483="","*",FN_MC!B483)</f>
        <v>46051</v>
      </c>
      <c r="D588" s="120" t="str">
        <f>IF(FN_MC!D483="","*",FN_MC!D483)</f>
        <v>A88</v>
      </c>
      <c r="E588" s="120" t="str">
        <f>IF(FN_MC!H483="","*",FN_MC!H483)</f>
        <v>ZIQ</v>
      </c>
      <c r="F588" s="136" t="str">
        <f>IF(FN_MC!M483="","*",FN_MC!M483)</f>
        <v>ZQY-ZFH</v>
      </c>
      <c r="G588" s="120" t="str">
        <f>IF(FN_MC!I483="","*",FN_MC!I483)</f>
        <v>ZFH2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>
        <f>IF(FN_MC!B485="","*",FN_MC!B485)</f>
        <v>46051</v>
      </c>
      <c r="D590" s="120" t="str">
        <f>IF(FN_MC!D485="","*",FN_MC!D485)</f>
        <v>N41</v>
      </c>
      <c r="E590" s="120" t="str">
        <f>IF(FN_MC!H485="","*",FN_MC!H485)</f>
        <v>ZTP</v>
      </c>
      <c r="F590" s="136" t="str">
        <f>IF(FN_MC!M485="","*",FN_MC!M485)</f>
        <v>ZTP-ZTO</v>
      </c>
      <c r="G590" s="120" t="str">
        <f>IF(FN_MC!I485="","*",FN_MC!I485)</f>
        <v>ZTO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1971</v>
      </c>
      <c r="D5" s="408"/>
      <c r="E5" s="408"/>
      <c r="F5" s="408"/>
      <c r="G5" s="408"/>
      <c r="H5" s="408"/>
      <c r="I5" s="408"/>
      <c r="J5" s="409"/>
      <c r="K5" s="410" t="s">
        <v>1972</v>
      </c>
      <c r="L5" s="411"/>
      <c r="M5" s="411"/>
      <c r="N5" s="411"/>
      <c r="O5" s="412" t="s">
        <v>1973</v>
      </c>
      <c r="P5" s="413"/>
      <c r="Q5" s="414"/>
    </row>
    <row r="6" spans="1:17" s="93" customFormat="1" ht="15.75" customHeight="1">
      <c r="A6" s="87" t="s">
        <v>1960</v>
      </c>
      <c r="B6" s="94" t="s">
        <v>1959</v>
      </c>
      <c r="C6" s="95" t="s">
        <v>1178</v>
      </c>
      <c r="D6" s="96" t="s">
        <v>1179</v>
      </c>
      <c r="E6" s="95" t="s">
        <v>1974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1975</v>
      </c>
      <c r="M6" s="138" t="s">
        <v>628</v>
      </c>
      <c r="N6" s="139" t="s">
        <v>1173</v>
      </c>
      <c r="O6" s="233" t="s">
        <v>1216</v>
      </c>
      <c r="P6" s="152"/>
      <c r="Q6" s="182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>
        <f>IF(FN_MC!B474="","*",FN_MC!B474)</f>
        <v>46051</v>
      </c>
      <c r="B562" s="98" t="str">
        <f>IF(FN_MC!X474="","*",FN_MC!X474)</f>
        <v>Oportunidade</v>
      </c>
      <c r="C562" s="99" t="str">
        <f>IF(FN_MC!S474="","*",FN_MC!S474)</f>
        <v>FERRONORTE</v>
      </c>
      <c r="D562" s="99" t="str">
        <f>IF(FN_MC!T474="","*",FN_MC!T474)</f>
        <v>TGR-TRO</v>
      </c>
      <c r="E562" s="99" t="str">
        <f>IF(FN_MC!D474="","*",FN_MC!D474)</f>
        <v>W70</v>
      </c>
      <c r="F562" s="99" t="str">
        <f>IF(FN_MC!H474="","*",FN_MC!H474)</f>
        <v>TGR2</v>
      </c>
      <c r="G562" s="99" t="str">
        <f>IF(FN_MC!M474="","*",FN_MC!M474)</f>
        <v>TGR-TRO</v>
      </c>
      <c r="H562" s="149">
        <f>IF(FN_MC!K474="","*",FN_MC!K474)</f>
        <v>502</v>
      </c>
      <c r="I562" s="131">
        <f>IF(FN_MC!O474="","*",FN_MC!O474)</f>
        <v>0.54166666666666663</v>
      </c>
      <c r="J562" s="131">
        <f>IF(FN_MC!P474="","*",FN_MC!P474)</f>
        <v>4.1666666666666664E-2</v>
      </c>
      <c r="K562" s="140" t="str">
        <f>IF(FN_MC!AK474="","*",FN_MC!AK474)</f>
        <v>TGR2</v>
      </c>
      <c r="L562" s="140" t="str">
        <f>IF(FN_MC!AM474="","*",FN_MC!AM474)</f>
        <v>TGR-TRO</v>
      </c>
      <c r="M562" s="140">
        <f>IF(FN_MC!AP474="","*",FN_MC!AP474)</f>
        <v>502</v>
      </c>
      <c r="N562" s="140" t="str">
        <f>IF(FN_MC!AM474="","*",FN_MC!AM474)</f>
        <v>TGR-TRO</v>
      </c>
      <c r="O562" s="168" t="str">
        <f>IF(FN_MC!BH474="","*",FN_MC!BH474)</f>
        <v>*</v>
      </c>
      <c r="P562" s="90"/>
      <c r="Q562" s="144" t="str">
        <f>IF($A$2=1,IF(FN_MC!BJ474="","*",FN_MC!BJ474),IF(FN_MC!BK474="","*",FN_MC!BK474))</f>
        <v>*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IF(FN_MC!B475="","*",FN_MC!B475)</f>
        <v>46051</v>
      </c>
      <c r="B564" s="98" t="str">
        <f>IF(FN_MC!X475="","*",FN_MC!X475)</f>
        <v>Oportunidade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Oportunidade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Oportunidade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>
        <f>IF(FN_MC!B483="","*",FN_MC!B483)</f>
        <v>46051</v>
      </c>
      <c r="B572" s="98" t="str">
        <f>IF(FN_MC!X483="","*",FN_MC!X483)</f>
        <v>Oportunidade</v>
      </c>
      <c r="C572" s="99" t="str">
        <f>IF(FN_MC!S483="","*",FN_MC!S483)</f>
        <v>MALHA CENTRAL</v>
      </c>
      <c r="D572" s="99" t="str">
        <f>IF(FN_MC!T483="","*",FN_MC!T483)</f>
        <v>RAMAL</v>
      </c>
      <c r="E572" s="99" t="str">
        <f>IF(FN_MC!D483="","*",FN_MC!D483)</f>
        <v>A88</v>
      </c>
      <c r="F572" s="99" t="str">
        <f>IF(FN_MC!H483="","*",FN_MC!H483)</f>
        <v>ZIQ</v>
      </c>
      <c r="G572" s="99" t="str">
        <f>IF(FN_MC!M483="","*",FN_MC!M483)</f>
        <v>ZQY-ZFH</v>
      </c>
      <c r="H572" s="149">
        <f>IF(FN_MC!K483="","*",FN_MC!K483)</f>
        <v>186.2</v>
      </c>
      <c r="I572" s="131">
        <f>IF(FN_MC!O483="","*",FN_MC!O483)</f>
        <v>0.33333333333333331</v>
      </c>
      <c r="J572" s="131">
        <f>IF(FN_MC!P483="","*",FN_MC!P483)</f>
        <v>8.3333333333333329E-2</v>
      </c>
      <c r="K572" s="140" t="str">
        <f>IF(FN_MC!AK483="","*",FN_MC!AK483)</f>
        <v>ZIQ</v>
      </c>
      <c r="L572" s="140" t="str">
        <f>IF(FN_MC!AM483="","*",FN_MC!AM483)</f>
        <v>ZQY-ZFH</v>
      </c>
      <c r="M572" s="140">
        <f>IF(FN_MC!AP483="","*",FN_MC!AP483)</f>
        <v>186.2</v>
      </c>
      <c r="N572" s="140" t="str">
        <f>IF(FN_MC!AM483="","*",FN_MC!AM483)</f>
        <v>ZQY-ZFH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>
        <f>IF(FN_MC!B485="","*",FN_MC!B485)</f>
        <v>46051</v>
      </c>
      <c r="B574" s="98" t="str">
        <f>IF(FN_MC!X485="","*",FN_MC!X485)</f>
        <v>Oportunidade</v>
      </c>
      <c r="C574" s="99" t="str">
        <f>IF(FN_MC!S485="","*",FN_MC!S485)</f>
        <v>MALHA CENTRAL</v>
      </c>
      <c r="D574" s="99" t="str">
        <f>IF(FN_MC!T485="","*",FN_MC!T485)</f>
        <v>RAMAL</v>
      </c>
      <c r="E574" s="99" t="str">
        <f>IF(FN_MC!D485="","*",FN_MC!D485)</f>
        <v>N41</v>
      </c>
      <c r="F574" s="99" t="str">
        <f>IF(FN_MC!H485="","*",FN_MC!H485)</f>
        <v>ZTP</v>
      </c>
      <c r="G574" s="99" t="str">
        <f>IF(FN_MC!M485="","*",FN_MC!M485)</f>
        <v>ZTP-ZTO</v>
      </c>
      <c r="H574" s="149">
        <f>IF(FN_MC!K485="","*",FN_MC!K485)</f>
        <v>334</v>
      </c>
      <c r="I574" s="131">
        <f>IF(FN_MC!O485="","*",FN_MC!O485)</f>
        <v>0.41666666666666669</v>
      </c>
      <c r="J574" s="131">
        <f>IF(FN_MC!P485="","*",FN_MC!P485)</f>
        <v>4.1666666666666664E-2</v>
      </c>
      <c r="K574" s="140" t="str">
        <f>IF(FN_MC!AK485="","*",FN_MC!AK485)</f>
        <v>ZTP</v>
      </c>
      <c r="L574" s="140" t="str">
        <f>IF(FN_MC!AM485="","*",FN_MC!AM485)</f>
        <v>ZTP-ZTO</v>
      </c>
      <c r="M574" s="140">
        <f>IF(FN_MC!AP485="","*",FN_MC!AP485)</f>
        <v>334</v>
      </c>
      <c r="N574" s="140" t="str">
        <f>IF(FN_MC!AM485="","*",FN_MC!AM485)</f>
        <v>ZTP-ZTO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