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619" documentId="8_{B6337239-1A00-434D-AAD0-422EA1FEB5AE}" xr6:coauthVersionLast="47" xr6:coauthVersionMax="47" xr10:uidLastSave="{1C1AB921-123B-4991-9782-F5EEC0E44CC8}"/>
  <bookViews>
    <workbookView xWindow="-120" yWindow="-120" windowWidth="20730" windowHeight="11040" firstSheet="3" activeTab="4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4" hidden="1">'CONTROLE D'!$A$6:$R$1000</definedName>
    <definedName name="_xlnm._FilterDatabase" localSheetId="5" hidden="1">'CONTROLE D+1'!$A$2:$O$3000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07" i="1" l="1" a="1"/>
  <c r="N107" i="1" s="1"/>
  <c r="N111" i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M116" i="1" a="1"/>
  <c r="M116" i="1" s="1"/>
  <c r="N116" i="1" a="1"/>
  <c r="N116" i="1" s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M117" i="1" a="1"/>
  <c r="M117" i="1" s="1"/>
  <c r="N117" i="1" a="1"/>
  <c r="N117" i="1" s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R429" i="1" s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AI483" i="1" s="1"/>
  <c r="BB483" i="1" s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5" i="1"/>
  <c r="BB425" i="1" s="1"/>
  <c r="AI429" i="1"/>
  <c r="BB429" i="1" s="1"/>
  <c r="AI434" i="1"/>
  <c r="BB434" i="1" s="1"/>
  <c r="AI444" i="1"/>
  <c r="BB444" i="1" s="1"/>
  <c r="AI452" i="1"/>
  <c r="BB452" i="1" s="1"/>
  <c r="AI461" i="1"/>
  <c r="BB461" i="1" s="1"/>
  <c r="AI474" i="1"/>
  <c r="BB474" i="1" s="1"/>
  <c r="AI479" i="1"/>
  <c r="BB479" i="1" s="1"/>
  <c r="AI488" i="1"/>
  <c r="BB488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R441" i="1" l="1"/>
  <c r="R438" i="1"/>
  <c r="R435" i="1"/>
  <c r="R432" i="1"/>
  <c r="R426" i="1"/>
  <c r="R423" i="1"/>
  <c r="R420" i="1"/>
  <c r="R417" i="1"/>
  <c r="AI495" i="1"/>
  <c r="BB495" i="1" s="1"/>
  <c r="AI471" i="1"/>
  <c r="BB471" i="1" s="1"/>
  <c r="AI441" i="1"/>
  <c r="BB441" i="1" s="1"/>
  <c r="AI489" i="1"/>
  <c r="BB489" i="1" s="1"/>
  <c r="AI462" i="1"/>
  <c r="BB462" i="1" s="1"/>
  <c r="AI450" i="1"/>
  <c r="BB450" i="1" s="1"/>
  <c r="AI423" i="1"/>
  <c r="BB423" i="1" s="1"/>
  <c r="AJ109" i="1"/>
  <c r="AJ107" i="1"/>
  <c r="AJ106" i="1"/>
  <c r="AJ112" i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<sst xmlns="http://schemas.openxmlformats.org/spreadsheetml/2006/main" count="5947" uniqueCount="1477">
  <si>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</si>
  <si>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</si>
  <si>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</si>
  <si>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</si>
  <si>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</si>
  <si>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</si>
  <si>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</si>
  <si>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</si>
  <si>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</si>
  <si>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</si>
  <si>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</si>
  <si>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</si>
  <si>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</si>
  <si>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</si>
  <si>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</si>
  <si>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</si>
  <si>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</si>
  <si>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</si>
  <si>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</si>
  <si>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</si>
  <si>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</si>
  <si>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</si>
  <si>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</si>
  <si>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</si>
  <si>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</si>
  <si>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</si>
  <si>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</si>
  <si>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</si>
  <si>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</si>
  <si>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</si>
  <si>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</si>
  <si>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</si>
  <si>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</si>
  <si>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</si>
  <si>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</si>
  <si>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</si>
  <si>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</si>
  <si>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</si>
  <si>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</si>
  <si>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</si>
  <si>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</si>
  <si>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</si>
  <si>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</si>
  <si>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</si>
  <si>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</si>
  <si>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</si>
  <si>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</si>
  <si>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</si>
  <si>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</si>
  <si>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</si>
  <si>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</si>
  <si>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</si>
  <si>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</si>
  <si>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</si>
  <si>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</si>
  <si>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</si>
  <si>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</si>
  <si>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</si>
  <si>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</si>
  <si>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</si>
  <si>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</si>
  <si>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</si>
  <si>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</si>
  <si>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</si>
  <si>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</si>
  <si>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</si>
  <si>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</si>
  <si>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</si>
  <si>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</si>
  <si>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</si>
  <si>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</si>
  <si>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</si>
  <si>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</si>
  <si>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</si>
  <si>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</si>
  <si>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</si>
  <si>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</si>
  <si>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</si>
  <si>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</si>
  <si>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</si>
  <si>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</si>
  <si>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</si>
  <si>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</si>
  <si>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</si>
  <si>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</si>
  <si>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</si>
  <si>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</si>
  <si>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</si>
  <si>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</si>
  <si>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</si>
  <si>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</si>
  <si>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</si>
  <si>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</si>
  <si>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</si>
  <si>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</si>
  <si>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</si>
  <si>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</si>
  <si>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</si>
  <si>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</si>
  <si>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</si>
  <si>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</si>
  <si>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</si>
  <si>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</si>
  <si>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</si>
  <si>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</si>
  <si>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</si>
  <si>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</si>
  <si>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</si>
  <si>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</si>
  <si>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</si>
  <si>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</si>
  <si>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</si>
  <si>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</si>
  <si>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</si>
  <si>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</si>
  <si>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</si>
  <si>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</si>
  <si>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</si>
  <si>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</si>
  <si>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</si>
  <si>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</si>
  <si>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</si>
  <si>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</si>
  <si>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</si>
  <si>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</si>
  <si>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</si>
  <si>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</si>
  <si>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</si>
  <si>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</si>
  <si>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</si>
  <si>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</si>
  <si>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</si>
  <si>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</si>
  <si>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</si>
  <si>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</si>
  <si>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</si>
  <si>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</si>
  <si>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</si>
  <si>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</si>
  <si>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</si>
  <si>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</si>
  <si>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</si>
  <si>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</si>
  <si>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</si>
  <si>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</si>
  <si>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</si>
  <si>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</si>
  <si>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</si>
  <si>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</si>
  <si>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</si>
  <si>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</si>
  <si>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</si>
  <si>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</si>
  <si>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</si>
  <si>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</si>
  <si>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</si>
  <si>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</si>
  <si>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</si>
  <si>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</si>
  <si>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</si>
  <si>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</si>
  <si>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</si>
  <si>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</si>
  <si>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</si>
  <si>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</si>
  <si>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</si>
  <si>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</si>
  <si>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</si>
  <si>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</si>
  <si>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</si>
  <si>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</si>
  <si>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</si>
  <si>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</si>
  <si>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</si>
  <si>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</si>
  <si>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</si>
  <si>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</si>
  <si>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</si>
  <si>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</si>
  <si>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</si>
  <si>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</si>
  <si>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</si>
  <si>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</si>
  <si>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</si>
  <si>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</si>
  <si>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</si>
  <si>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</si>
  <si>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</si>
  <si>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</si>
  <si>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</si>
  <si>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</si>
  <si>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</si>
  <si>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</si>
  <si>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</si>
  <si>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</si>
  <si>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</si>
  <si>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</si>
  <si>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</si>
  <si>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</si>
  <si>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</si>
  <si>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</si>
  <si>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</si>
  <si>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</si>
  <si>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</si>
  <si>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</si>
  <si>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</si>
  <si>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</si>
  <si>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</si>
  <si>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</si>
  <si>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</si>
  <si>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</si>
  <si>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</si>
  <si>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</si>
  <si>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</si>
  <si>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</si>
  <si>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</si>
  <si>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</si>
  <si>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</si>
  <si>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</si>
  <si>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</si>
  <si>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</si>
  <si>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</si>
  <si>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</si>
  <si>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</si>
  <si>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</si>
  <si>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</si>
  <si>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</si>
  <si>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</si>
  <si>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</si>
  <si>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</si>
  <si>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</si>
  <si>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</si>
  <si>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</si>
  <si>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</si>
  <si>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</si>
  <si>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</si>
  <si>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</si>
  <si>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</si>
  <si>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</si>
  <si>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</si>
  <si>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</si>
  <si>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</si>
  <si>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</si>
  <si>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</si>
  <si>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</si>
  <si>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</si>
  <si>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</si>
  <si>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</si>
  <si>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</si>
  <si>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</si>
  <si>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</si>
  <si>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</si>
  <si>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</si>
  <si>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</si>
  <si>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</si>
  <si>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</si>
  <si>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</si>
  <si>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</si>
  <si>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</si>
  <si>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</si>
  <si>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</si>
  <si>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</si>
  <si>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</si>
  <si>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</si>
  <si>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</si>
  <si>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</si>
  <si>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</si>
  <si>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</si>
  <si>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</si>
  <si>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</si>
  <si>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</si>
  <si>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</si>
  <si>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</si>
  <si>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</si>
  <si>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</si>
  <si>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</si>
  <si>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</si>
  <si>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</si>
  <si>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</si>
  <si>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</si>
  <si>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</si>
  <si>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</si>
  <si>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</si>
  <si>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</si>
  <si>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</si>
  <si>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</si>
  <si>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</si>
  <si>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</si>
  <si>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</si>
  <si>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</si>
  <si>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</si>
  <si>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</si>
  <si>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</si>
  <si>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</si>
  <si>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</si>
  <si>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</si>
  <si>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</si>
  <si>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</si>
  <si>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</si>
  <si>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</si>
  <si>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</si>
  <si>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</si>
  <si>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</si>
  <si>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</si>
  <si>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</si>
  <si>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</si>
  <si>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</si>
  <si>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</si>
  <si>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</si>
  <si>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</si>
  <si>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</si>
  <si>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</si>
  <si>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</si>
  <si>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</si>
  <si>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</si>
  <si>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</si>
  <si>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</si>
  <si>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</si>
  <si>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</si>
  <si>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</si>
  <si>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</si>
  <si>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</si>
  <si>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</si>
  <si>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</si>
  <si>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</si>
  <si>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</si>
  <si>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</si>
  <si>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</si>
  <si>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</si>
  <si>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</si>
  <si>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</si>
  <si>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</si>
  <si>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</si>
  <si>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</si>
  <si>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</si>
  <si>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</si>
  <si>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</si>
  <si>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</si>
  <si>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</si>
  <si>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</si>
  <si>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</si>
  <si>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</si>
  <si>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</si>
  <si>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</si>
  <si>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</si>
  <si>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</si>
  <si>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</si>
  <si>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</si>
  <si>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</si>
  <si>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</si>
  <si>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</si>
  <si>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</si>
  <si>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</si>
  <si>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</si>
  <si>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</si>
  <si>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</si>
  <si>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</si>
  <si>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</si>
  <si>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</si>
  <si>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</si>
  <si>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</si>
  <si>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</si>
  <si>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</si>
  <si>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</si>
  <si>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</si>
  <si>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</si>
  <si>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</si>
  <si>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</si>
  <si>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</si>
  <si>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</si>
  <si>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</si>
  <si>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</si>
  <si>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</si>
  <si>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</si>
  <si>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</si>
  <si>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</si>
  <si>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</si>
  <si>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</si>
  <si>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</si>
  <si>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</si>
  <si>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</si>
  <si>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</si>
  <si>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</si>
  <si>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</si>
  <si>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</si>
  <si>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</si>
  <si>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</si>
  <si>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</si>
  <si>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</si>
  <si>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</si>
  <si>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</si>
  <si>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</si>
  <si>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</si>
  <si>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</si>
  <si>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</si>
  <si>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</si>
  <si>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</si>
  <si>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</si>
  <si>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</si>
  <si>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</si>
  <si>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</si>
  <si>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</si>
  <si>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</si>
  <si>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</si>
  <si>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</si>
  <si>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</si>
  <si>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</si>
  <si>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</si>
  <si>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</si>
  <si>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</si>
  <si>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</si>
  <si>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</si>
  <si>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</si>
  <si>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</si>
  <si>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</si>
  <si>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</si>
  <si>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</si>
  <si>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</si>
  <si>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</si>
  <si>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</si>
  <si>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</si>
  <si>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</si>
  <si>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</si>
  <si>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</si>
  <si>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</si>
  <si>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</si>
  <si>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</si>
  <si>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</si>
  <si>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</si>
  <si>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</si>
  <si>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</si>
  <si>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</si>
  <si>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</si>
  <si>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</si>
  <si>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</si>
  <si>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</si>
  <si>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</si>
  <si>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</si>
  <si>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</si>
  <si>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</si>
  <si>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</si>
  <si>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</si>
  <si>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</si>
  <si>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</si>
  <si>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</si>
  <si>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</si>
  <si>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</si>
  <si>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</si>
  <si>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</si>
  <si>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</si>
  <si>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</si>
  <si>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</si>
  <si>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</si>
  <si>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</si>
  <si>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</si>
  <si>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</si>
  <si>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</si>
  <si>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</si>
  <si>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</si>
  <si>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</si>
  <si>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</si>
  <si>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</si>
  <si>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</si>
  <si>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</si>
  <si>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</si>
  <si>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</si>
  <si>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</si>
  <si>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</si>
  <si>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</si>
  <si>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</si>
  <si>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</si>
  <si>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</si>
  <si>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</si>
  <si>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</si>
  <si>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</si>
  <si>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</si>
  <si>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</si>
  <si>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</si>
  <si>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</si>
  <si>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</si>
  <si>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</si>
  <si>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</si>
  <si>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</si>
  <si>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</si>
  <si>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</si>
  <si>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</si>
  <si>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</si>
  <si>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</si>
  <si>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</si>
  <si>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</si>
  <si>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</si>
  <si>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</si>
  <si>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</si>
  <si>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</si>
  <si>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</si>
  <si>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</si>
  <si>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</si>
  <si>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</si>
  <si>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</si>
  <si>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</si>
  <si>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</si>
  <si>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</si>
  <si>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</si>
  <si>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</si>
  <si>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</si>
  <si>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</si>
  <si>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</si>
  <si>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</si>
  <si>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</si>
  <si>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</si>
  <si>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</si>
  <si>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</si>
  <si>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</si>
  <si>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</si>
  <si>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</si>
  <si>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</si>
  <si>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</si>
  <si>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</si>
  <si>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</si>
  <si>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</si>
  <si>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</si>
  <si>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</si>
  <si>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</si>
  <si>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</si>
  <si>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</si>
  <si>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</si>
  <si>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</si>
  <si>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</si>
  <si>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</si>
  <si>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</si>
  <si>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</si>
  <si>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</si>
  <si>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</si>
  <si>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</si>
  <si>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</si>
  <si>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</si>
  <si>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</si>
  <si>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</si>
  <si>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</si>
  <si>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</si>
  <si>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</si>
  <si>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</si>
  <si>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</si>
  <si>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</si>
  <si>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</si>
  <si>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</si>
  <si>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</si>
  <si>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</si>
  <si>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</si>
  <si>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</si>
  <si>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</si>
  <si>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</si>
  <si>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</si>
  <si>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</si>
  <si>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</si>
  <si>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</si>
  <si>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</si>
  <si>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</si>
  <si>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</si>
  <si>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</si>
  <si>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</si>
  <si>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</si>
  <si>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</si>
  <si>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</si>
  <si>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</si>
  <si>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</si>
  <si>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</si>
  <si>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</si>
  <si>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</si>
  <si>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</si>
  <si>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</si>
  <si>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</si>
  <si>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</si>
  <si>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</si>
  <si>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</si>
  <si>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</si>
  <si>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</si>
  <si>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</si>
  <si>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</si>
  <si>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</si>
  <si>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</si>
  <si>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</si>
  <si>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</si>
  <si>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</si>
  <si>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</si>
  <si>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</si>
  <si>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</si>
  <si>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</si>
  <si>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</si>
  <si>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</si>
  <si>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</si>
  <si>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</si>
  <si>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</si>
  <si>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</si>
  <si>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</si>
  <si>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</si>
  <si>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</si>
  <si>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</si>
  <si>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</si>
  <si>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</si>
  <si>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</si>
  <si>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</si>
  <si>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</si>
  <si>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</si>
  <si>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</si>
  <si>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</si>
  <si>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</si>
  <si>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</si>
  <si>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</si>
  <si>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</si>
  <si>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</si>
  <si>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</si>
  <si>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</si>
  <si>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</si>
  <si>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</si>
  <si>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</si>
  <si>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</si>
  <si>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</si>
  <si>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</si>
  <si>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</si>
  <si>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</si>
  <si>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</si>
  <si>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</si>
  <si>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</si>
  <si>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</si>
  <si>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</si>
  <si>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</si>
  <si>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</si>
  <si>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</si>
  <si>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</si>
  <si>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</si>
  <si>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</si>
  <si>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</si>
  <si>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</si>
  <si>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</si>
  <si>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</si>
  <si>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</si>
  <si>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</si>
  <si>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</si>
  <si>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</si>
  <si>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</si>
  <si>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</si>
  <si>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</si>
  <si>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</si>
  <si>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</si>
  <si>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</si>
  <si>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</si>
  <si>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</si>
  <si>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</si>
  <si>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</si>
  <si>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</si>
  <si>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</si>
  <si>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</si>
  <si>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</si>
  <si>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</si>
  <si>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</si>
  <si>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</si>
  <si>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</si>
  <si>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</si>
  <si>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</si>
  <si>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</si>
  <si>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</si>
  <si>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</si>
  <si>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</si>
  <si>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</si>
  <si>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</si>
  <si>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</si>
  <si>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</si>
  <si>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</si>
  <si>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</si>
  <si>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</si>
  <si>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</si>
  <si>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</si>
  <si>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</si>
  <si>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</si>
  <si>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</si>
  <si>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</si>
  <si>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</si>
  <si>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</si>
  <si>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</si>
  <si>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</si>
  <si>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</si>
  <si>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</si>
  <si>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</si>
  <si>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</si>
  <si>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</si>
  <si>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</si>
  <si>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</si>
  <si>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</si>
  <si>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</si>
  <si>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</si>
  <si>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</si>
  <si>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</si>
  <si>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</si>
  <si>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</si>
  <si>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</si>
  <si>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</si>
  <si>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</si>
  <si>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</si>
  <si>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</si>
  <si>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</si>
  <si>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</si>
  <si>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</si>
  <si>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</si>
  <si>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</si>
  <si>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</si>
  <si>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</si>
  <si>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</si>
  <si>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</si>
  <si>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</si>
  <si>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</si>
  <si>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</si>
  <si>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</si>
  <si>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</si>
  <si>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</si>
  <si>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</si>
  <si>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</si>
  <si>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</si>
  <si>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</si>
  <si>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</si>
  <si>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</si>
  <si>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</si>
  <si>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</si>
  <si>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</si>
  <si>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</si>
  <si>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</si>
  <si>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</si>
  <si>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</si>
  <si>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</si>
  <si>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</si>
  <si>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</si>
  <si>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</si>
  <si>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</si>
  <si>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</si>
  <si>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</si>
  <si>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</si>
  <si>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</si>
  <si>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</si>
  <si>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</si>
  <si>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</si>
  <si>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</si>
  <si>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</si>
  <si>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</si>
  <si>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</si>
  <si>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</si>
  <si>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</si>
  <si>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</si>
  <si>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</si>
  <si>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</si>
  <si>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</si>
  <si>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</si>
  <si>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</si>
  <si>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</si>
  <si>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</si>
  <si>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</si>
  <si>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</si>
  <si>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</si>
  <si>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</si>
  <si>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</si>
  <si>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</si>
  <si>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</si>
  <si>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</si>
  <si>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</si>
  <si>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</si>
  <si>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</si>
  <si>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</si>
  <si>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</si>
  <si>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</si>
  <si>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</si>
  <si>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</si>
  <si>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</si>
  <si>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</si>
  <si>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</si>
  <si>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</si>
  <si>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</si>
  <si>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</si>
  <si>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</si>
  <si>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</si>
  <si>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</si>
  <si>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</si>
  <si>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</si>
  <si>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</si>
  <si>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</si>
  <si>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</si>
  <si>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</si>
  <si>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</si>
  <si>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</si>
  <si>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</si>
  <si>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</si>
  <si>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</si>
  <si>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</si>
  <si>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</si>
  <si>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</si>
  <si>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</si>
  <si>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</si>
  <si>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</si>
  <si>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</si>
  <si>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</si>
  <si>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</si>
  <si>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</si>
  <si>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</si>
  <si>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</si>
  <si>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</si>
  <si>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</si>
  <si>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</si>
  <si>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</si>
  <si>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</si>
  <si>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</si>
  <si>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</si>
  <si>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</si>
  <si>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</si>
  <si>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</si>
  <si>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</si>
  <si>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</si>
  <si>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</si>
  <si>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</si>
  <si>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</si>
  <si>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</si>
  <si>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</si>
  <si>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</si>
  <si>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</si>
  <si>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</si>
  <si>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</si>
  <si>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</si>
  <si>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</si>
  <si>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</si>
  <si>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</si>
  <si>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</si>
  <si>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</si>
  <si>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</si>
  <si>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</si>
  <si>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</si>
  <si>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</si>
  <si>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</si>
  <si>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</si>
  <si>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</si>
  <si>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</si>
  <si>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</si>
  <si>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</si>
  <si>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</si>
  <si>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</si>
  <si>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</si>
  <si>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</si>
  <si>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</si>
  <si>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</si>
  <si>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</si>
  <si>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</si>
  <si>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</si>
  <si>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</si>
  <si>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</si>
  <si>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</si>
  <si>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</si>
  <si>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</si>
  <si>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</si>
  <si>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</si>
  <si>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</si>
  <si>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</si>
  <si>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</si>
  <si>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</si>
  <si>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</si>
  <si>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</si>
  <si>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</si>
  <si>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</si>
  <si>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</si>
  <si>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</si>
  <si>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</si>
  <si>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</si>
  <si>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</si>
  <si>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</si>
  <si>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</si>
  <si>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</si>
  <si>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</si>
  <si>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</si>
  <si>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</si>
  <si>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</si>
  <si>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</si>
  <si>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</si>
  <si>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</si>
  <si>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</si>
  <si>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</si>
  <si>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</si>
  <si>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</si>
  <si>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</si>
  <si>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</si>
  <si>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</si>
  <si>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</si>
  <si>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</si>
  <si>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</si>
  <si>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</si>
  <si>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</si>
  <si>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</si>
  <si>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</si>
  <si>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</si>
  <si>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</si>
  <si>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</si>
  <si>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</si>
  <si>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</si>
  <si>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</si>
  <si>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</si>
  <si>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</si>
  <si>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</si>
  <si>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</si>
  <si>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</si>
  <si>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</si>
  <si>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</si>
  <si>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</si>
  <si>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</si>
  <si>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</si>
  <si>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</si>
  <si>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</si>
  <si>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</si>
  <si>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</si>
  <si>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</si>
  <si>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</si>
  <si>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</si>
  <si>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</si>
  <si>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</si>
  <si>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</si>
  <si>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</si>
  <si>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</si>
  <si>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</si>
  <si>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</si>
  <si>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</si>
  <si>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</si>
  <si>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</si>
  <si>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</si>
  <si>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</si>
  <si>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</si>
  <si>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</si>
  <si>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</si>
  <si>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</si>
  <si>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</si>
  <si>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</si>
  <si>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</si>
  <si>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</si>
  <si>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</si>
  <si>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</si>
  <si>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</si>
  <si>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</si>
  <si>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</si>
  <si>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</si>
  <si>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</si>
  <si>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</si>
  <si>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</si>
  <si>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</si>
  <si>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</si>
  <si>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</si>
  <si>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</si>
  <si>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</si>
  <si>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</si>
  <si>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</si>
  <si>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</si>
  <si>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</si>
  <si>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</si>
  <si>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</si>
  <si>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</si>
  <si>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</si>
  <si>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</si>
  <si>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</si>
  <si>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</si>
  <si>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</si>
  <si>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</si>
  <si>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</si>
  <si>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</si>
  <si>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</si>
  <si>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</si>
  <si>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</si>
  <si>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</si>
  <si>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</si>
  <si>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</si>
  <si>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</si>
  <si>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</si>
  <si>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</si>
  <si>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</si>
  <si>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</si>
  <si>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</si>
  <si>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</si>
  <si>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</si>
  <si>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</si>
  <si>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</si>
  <si>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</si>
  <si>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</si>
  <si>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</si>
  <si>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</si>
  <si>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</si>
  <si>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</si>
  <si>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</si>
  <si>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</si>
  <si>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</si>
  <si>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</si>
  <si>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</si>
  <si>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</si>
  <si>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</si>
  <si>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</si>
  <si>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</si>
  <si>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</si>
  <si>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</si>
  <si>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</si>
  <si>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</si>
  <si>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</si>
  <si>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</si>
  <si>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</si>
  <si>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</si>
  <si>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</si>
  <si>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</si>
  <si>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</si>
  <si>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</si>
  <si>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</si>
  <si>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</si>
  <si>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</si>
  <si>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</si>
  <si>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</si>
  <si>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</si>
  <si>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</si>
  <si>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</si>
  <si>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</si>
  <si>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</si>
  <si>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</si>
  <si>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</si>
  <si>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</si>
  <si>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</si>
  <si>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</si>
  <si>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</si>
  <si>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</si>
  <si>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</si>
  <si>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</si>
  <si>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</si>
  <si>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</si>
  <si>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</si>
  <si>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</si>
  <si>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</si>
  <si>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</si>
  <si>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</si>
  <si>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</si>
  <si>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</si>
  <si>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</si>
  <si>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</si>
  <si>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</si>
  <si>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</si>
  <si>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</si>
  <si>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</si>
  <si>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</si>
  <si>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</si>
  <si>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</si>
  <si>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</si>
  <si>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</si>
  <si>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</si>
  <si>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</si>
  <si>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</si>
  <si>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</si>
  <si>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</si>
  <si>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</si>
  <si>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</si>
  <si>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</si>
  <si>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</si>
  <si>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</si>
  <si>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</si>
  <si>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</si>
  <si>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</si>
  <si>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</si>
  <si>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</si>
  <si>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</si>
  <si>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</si>
  <si>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</si>
  <si>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</si>
  <si>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</si>
  <si>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</si>
  <si>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</si>
  <si>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</si>
  <si>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</si>
  <si>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</si>
  <si>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</si>
  <si>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</si>
  <si>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</si>
  <si>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</si>
  <si>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</si>
  <si>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</si>
  <si>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</si>
  <si>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</si>
  <si>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</si>
  <si>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</si>
  <si>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</si>
  <si>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</si>
  <si>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</si>
  <si>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</si>
  <si>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</si>
  <si>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</si>
  <si>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</si>
  <si>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</si>
  <si>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</si>
  <si>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</si>
  <si>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</si>
  <si>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</si>
  <si>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</si>
  <si>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</si>
  <si>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</si>
  <si>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</si>
  <si>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</si>
  <si>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</si>
  <si>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</si>
  <si>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</si>
  <si>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</si>
  <si>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</si>
  <si>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</si>
  <si>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</si>
  <si>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</si>
  <si>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</si>
  <si>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</si>
  <si>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</si>
  <si>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</si>
  <si>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</si>
  <si>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</si>
  <si>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</si>
  <si>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</si>
  <si>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</si>
  <si>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</si>
  <si>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</si>
  <si>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</si>
  <si>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</si>
  <si>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</si>
  <si>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</si>
  <si>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</si>
  <si>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</si>
  <si>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</si>
  <si>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</si>
  <si>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</si>
  <si>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</si>
  <si>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</si>
  <si>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</si>
  <si>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</si>
  <si>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</si>
  <si>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</si>
  <si>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</si>
  <si>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</si>
  <si>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</si>
  <si>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</si>
  <si>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</si>
  <si>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</si>
  <si>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</si>
  <si>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</si>
  <si>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</si>
  <si>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</si>
  <si>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</si>
  <si>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</si>
  <si>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</si>
  <si>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</si>
  <si>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</si>
  <si>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</si>
  <si>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</si>
  <si>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</si>
  <si>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</si>
  <si>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</si>
  <si>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</si>
  <si>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</si>
  <si>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</si>
  <si>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</si>
  <si>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</si>
  <si>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</si>
  <si>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</si>
  <si>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</si>
  <si>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</si>
  <si>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</si>
  <si>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</si>
  <si>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</si>
  <si>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</si>
  <si>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</si>
  <si>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</si>
  <si>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</si>
  <si>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</si>
  <si>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</si>
  <si>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</si>
  <si>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</si>
  <si>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</si>
  <si>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</si>
  <si>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</si>
  <si>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</si>
  <si>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</si>
  <si>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</si>
  <si>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</si>
  <si>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</si>
  <si>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</si>
  <si>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</si>
  <si>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</si>
  <si>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</si>
  <si>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</si>
  <si>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</si>
  <si>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</si>
  <si>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</si>
  <si>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</si>
  <si>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</si>
  <si>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</si>
  <si>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</si>
  <si>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</si>
  <si>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</si>
  <si>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</si>
  <si>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</si>
  <si>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</si>
  <si>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</si>
  <si>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</si>
  <si>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</si>
  <si>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</si>
  <si>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</si>
  <si>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</si>
  <si>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</si>
  <si>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</si>
  <si>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</si>
  <si>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</si>
  <si>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</si>
  <si>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</si>
  <si>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</si>
  <si>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</si>
  <si>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</si>
  <si>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</si>
  <si>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</si>
  <si>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</si>
  <si>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</si>
  <si>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</si>
  <si>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</si>
  <si>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</si>
  <si>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</si>
  <si>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</si>
  <si>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</si>
  <si>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</si>
  <si>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</si>
  <si>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</si>
  <si>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</si>
  <si>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</si>
  <si>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</si>
  <si>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</si>
  <si>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</si>
  <si>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</si>
  <si>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</si>
  <si>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</si>
  <si>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</si>
  <si>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</si>
  <si>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</si>
  <si>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</si>
  <si>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</si>
  <si>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</si>
  <si>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</si>
  <si>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</si>
  <si>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</si>
  <si>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</si>
  <si>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</si>
  <si>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</si>
  <si>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</si>
  <si>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</si>
  <si>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</si>
  <si>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</si>
  <si>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</si>
  <si>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</si>
  <si>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</si>
  <si>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</si>
  <si>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</si>
  <si>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</si>
  <si>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</si>
  <si>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</si>
  <si>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</si>
  <si>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</si>
  <si>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</si>
  <si>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</si>
  <si>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</si>
  <si>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</si>
  <si>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</si>
  <si>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</si>
  <si>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</si>
  <si>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</si>
  <si>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</si>
  <si>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</si>
  <si>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</si>
  <si>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</si>
  <si>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</si>
  <si>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</si>
  <si>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</si>
  <si>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</si>
  <si>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</si>
  <si>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</si>
  <si>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</si>
  <si>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</si>
  <si>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</si>
  <si>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</si>
  <si>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</si>
  <si>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</si>
  <si>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</si>
  <si>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</si>
  <si>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</si>
  <si>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</si>
  <si>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</si>
  <si>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</si>
  <si>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</si>
  <si>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</si>
  <si>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</si>
  <si>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</si>
  <si>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</si>
  <si>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</si>
  <si>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</si>
  <si>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</si>
  <si>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</si>
  <si>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</si>
  <si>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</si>
  <si>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</si>
  <si>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</si>
  <si>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</si>
  <si>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</si>
  <si>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</si>
  <si>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</si>
  <si>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</si>
  <si>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</si>
  <si>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</si>
  <si>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</si>
  <si>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</si>
  <si>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</si>
  <si>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</si>
  <si>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</si>
  <si>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</si>
  <si>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</si>
  <si>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</si>
  <si>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</si>
  <si>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</si>
  <si>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</si>
  <si>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</si>
  <si>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</si>
  <si>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</si>
  <si>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</si>
  <si>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</si>
  <si>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</si>
  <si>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</si>
  <si>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</si>
  <si>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</si>
  <si>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</si>
  <si>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</si>
  <si>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</si>
  <si>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</si>
  <si>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</si>
  <si>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</si>
  <si>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</si>
  <si>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</si>
  <si>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</si>
  <si>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</si>
  <si>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</si>
  <si>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</si>
  <si>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</si>
  <si>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</si>
  <si>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</si>
  <si>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</si>
  <si>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</si>
  <si>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</si>
  <si>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</si>
  <si>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</si>
  <si>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</si>
  <si>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</si>
  <si>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</si>
  <si>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</si>
  <si>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</si>
  <si>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</si>
  <si>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</si>
  <si>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</si>
  <si>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</si>
  <si>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</si>
  <si>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</si>
  <si>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</si>
  <si>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</si>
  <si>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</si>
  <si>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</si>
  <si>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</si>
  <si>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</si>
  <si>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</si>
  <si>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</si>
  <si>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</si>
  <si>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</si>
  <si>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</si>
  <si>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</si>
  <si>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</si>
  <si>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</si>
  <si>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</si>
  <si>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</si>
  <si>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</si>
  <si>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</si>
  <si>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</si>
  <si>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</si>
  <si>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</si>
  <si>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</si>
  <si>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</si>
  <si>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</si>
  <si>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</si>
  <si>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</si>
  <si>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</si>
  <si>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</si>
  <si>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</si>
  <si>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</si>
  <si>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</si>
  <si>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</si>
  <si>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</si>
  <si>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</si>
  <si>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</si>
  <si>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</si>
  <si>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</si>
  <si>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</si>
  <si>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</si>
  <si>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</si>
  <si>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</si>
  <si>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</si>
  <si>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</si>
  <si>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</si>
  <si>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</si>
  <si>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</si>
  <si>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</si>
  <si>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</si>
  <si>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</si>
  <si>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</si>
  <si>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</si>
  <si>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</si>
  <si>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</si>
  <si>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</si>
  <si>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</si>
  <si>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</si>
  <si>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</si>
  <si>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</si>
  <si>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</si>
  <si>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</si>
  <si>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</si>
  <si>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</si>
  <si>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</si>
  <si>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</si>
  <si>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</si>
  <si>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</si>
  <si>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</si>
  <si>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</si>
  <si>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</si>
  <si>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</si>
  <si>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</si>
  <si>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</si>
  <si>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</si>
  <si>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</si>
  <si>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</si>
  <si>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</si>
  <si>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</si>
  <si>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 xml:space="preserve">MC1 08:51,  sem oportunidade devido prioirzar a circulação 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</si>
  <si>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</si>
  <si>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</si>
  <si>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</si>
  <si>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</si>
  <si>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</si>
  <si>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>Realizando o recolhimento de dormentes/ produção  447 dormentes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</si>
  <si>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</si>
  <si>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</si>
  <si>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</si>
  <si>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</si>
  <si>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TGRTRO</t>
  </si>
  <si>
    <t>TOM-1</t>
  </si>
  <si>
    <t xml:space="preserve">Solda depende de temperatura /VIA1 </t>
  </si>
  <si>
    <t>TP pronta 08:04, aguardando manobra do Q75 previsao 09hrs</t>
  </si>
  <si>
    <t xml:space="preserve">Sem oportunidade devido priorizar a circulação , sem faixa </t>
  </si>
  <si>
    <t xml:space="preserve">Descarga de pedra </t>
  </si>
  <si>
    <t>TQI-2</t>
  </si>
  <si>
    <t>Paulo</t>
  </si>
  <si>
    <t>No km 1867 tecnico da engenharia embarca para aplicação fixação e desembarca no km 1894, e no km 1887 substuição de galochas (A20) segue em comboio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</si>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</sst>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19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6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67"/>
    <tableColumn id="8" xr3:uid="{69D5AC3B-4F64-4F8F-AD2A-0AD158918DDD}" name="CORRELATO" dataDxfId="56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65" dataDxfId="564" headerRowBorderDxfId="562" tableBorderDxfId="563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61"/>
    <tableColumn id="2" xr3:uid="{9E43233E-7748-4A18-BD5C-D467FDF5017A}" name="Coordenação Cod" dataDxfId="560"/>
    <tableColumn id="11" xr3:uid="{FD8283FB-AAA5-4439-BBB5-16F2C616F05C}" name="Coordenação" dataDxfId="559"/>
    <tableColumn id="3" xr3:uid="{233C0146-C13B-48F7-8302-BFD40A668E71}" name="Gerência" dataDxfId="558"/>
    <tableColumn id="4" xr3:uid="{FA8E26C9-C7A0-4153-984D-07BC3F448870}" name="SUB" dataDxfId="557"/>
    <tableColumn id="5" xr3:uid="{670CAAC7-5604-4ED8-A835-267C41306B57}" name="KM Inicio" dataDxfId="556"/>
    <tableColumn id="6" xr3:uid="{503331F6-B322-4EA9-9C5E-881831CF446A}" name="KM Fim" dataDxfId="555"/>
    <tableColumn id="7" xr3:uid="{431695A4-A142-4A1D-976E-66DB088ADEF7}" name="Trecho" dataDxfId="554"/>
    <tableColumn id="8" xr3:uid="{3A197E61-EA0C-4C39-8479-8489B8B7595A}" name="SB" dataDxfId="553"/>
    <tableColumn id="9" xr3:uid="{9A9C9E13-3B2B-4320-BE1B-6526B0C780E6}" name="NOME SUB" dataDxfId="552"/>
    <tableColumn id="10" xr3:uid="{7620F8D3-C19C-4362-A6E4-DE62B4CB9A90}" name="Trecho Coordenação" dataDxfId="551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>
    <filterColumn colId="1">
      <filters>
        <dateGroupItem year="2025" month="10" day="9" dateTimeGrouping="day"/>
      </filters>
    </filterColumn>
  </autoFilter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zoomScaleNormal="100" workbookViewId="0">
      <pane xSplit="6" ySplit="5" topLeftCell="BH92" activePane="bottomRight" state="frozen"/>
      <selection pane="bottomRight" activeCell="BJ108" sqref="BJ108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8" t="s">
        <v>1126</v>
      </c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90"/>
      <c r="BG1" s="3"/>
      <c r="BH1" s="291" t="s">
        <v>1127</v>
      </c>
      <c r="BI1" s="292"/>
      <c r="BJ1" s="293"/>
      <c r="BK1" s="294"/>
      <c r="BL1" s="57"/>
      <c r="BM1" s="285" t="s">
        <v>1128</v>
      </c>
      <c r="BN1" s="286"/>
      <c r="BO1" s="286"/>
      <c r="BP1" s="286"/>
      <c r="BQ1" s="286"/>
      <c r="BR1" s="286"/>
      <c r="BS1" s="287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8" t="s">
        <v>1129</v>
      </c>
      <c r="AJ2" s="289"/>
      <c r="AK2" s="289"/>
      <c r="AL2" s="289"/>
      <c r="AM2" s="289"/>
      <c r="AN2" s="289"/>
      <c r="AO2" s="289"/>
      <c r="AP2" s="289"/>
      <c r="AQ2" s="290"/>
      <c r="AR2" s="4"/>
      <c r="AS2" s="288" t="s">
        <v>1132</v>
      </c>
      <c r="AT2" s="289"/>
      <c r="AU2" s="289"/>
      <c r="AV2" s="289"/>
      <c r="AW2" s="289"/>
      <c r="AX2" s="289"/>
      <c r="AY2" s="290"/>
      <c r="AZ2" s="4"/>
      <c r="BA2" s="282" t="s">
        <v>1133</v>
      </c>
      <c r="BB2" s="284"/>
      <c r="BC2" s="288" t="s">
        <v>1130</v>
      </c>
      <c r="BD2" s="289"/>
      <c r="BE2" s="289"/>
      <c r="BF2" s="290"/>
      <c r="BG2" s="3"/>
      <c r="BH2" s="295"/>
      <c r="BI2" s="296"/>
      <c r="BJ2" s="297"/>
      <c r="BK2" s="298"/>
      <c r="BL2" s="57"/>
      <c r="BM2" s="299"/>
      <c r="BN2" s="300"/>
      <c r="BO2" s="300"/>
      <c r="BP2" s="300"/>
      <c r="BQ2" s="300"/>
      <c r="BR2" s="300"/>
      <c r="BS2" s="301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2" t="s">
        <v>1134</v>
      </c>
      <c r="AJ3" s="284"/>
      <c r="AK3" s="282" t="s">
        <v>1135</v>
      </c>
      <c r="AL3" s="283"/>
      <c r="AM3" s="283"/>
      <c r="AN3" s="283"/>
      <c r="AO3" s="283"/>
      <c r="AP3" s="283"/>
      <c r="AQ3" s="284"/>
      <c r="AR3" s="71"/>
      <c r="AS3" s="304" t="s">
        <v>1141</v>
      </c>
      <c r="AT3" s="305"/>
      <c r="AU3" s="304" t="s">
        <v>1142</v>
      </c>
      <c r="AV3" s="305"/>
      <c r="AW3" s="304" t="s">
        <v>1143</v>
      </c>
      <c r="AX3" s="305"/>
      <c r="AY3" s="71" t="s">
        <v>1144</v>
      </c>
      <c r="AZ3" s="71"/>
      <c r="BA3" s="302"/>
      <c r="BB3" s="303"/>
      <c r="BC3" s="282" t="s">
        <v>1137</v>
      </c>
      <c r="BD3" s="283"/>
      <c r="BE3" s="283"/>
      <c r="BF3" s="284"/>
      <c r="BG3" s="70"/>
      <c r="BH3" s="295"/>
      <c r="BI3" s="296"/>
      <c r="BJ3" s="297"/>
      <c r="BK3" s="298"/>
      <c r="BL3" s="57"/>
      <c r="BM3" s="285" t="s">
        <v>1145</v>
      </c>
      <c r="BN3" s="286"/>
      <c r="BO3" s="286"/>
      <c r="BP3" s="287"/>
      <c r="BQ3" s="285" t="s">
        <v>161</v>
      </c>
      <c r="BR3" s="286"/>
      <c r="BS3" s="287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hidden="1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 hidden="1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 hidden="1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 hidden="1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 hidden="1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 hidden="1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 hidden="1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 hidden="1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 hidden="1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 hidden="1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 hidden="1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 hidden="1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 hidden="1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 hidden="1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 hidden="1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 hidden="1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 hidden="1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 hidden="1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 hidden="1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 hidden="1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 hidden="1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 hidden="1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 hidden="1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 hidden="1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 hidden="1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 hidden="1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 hidden="1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 hidden="1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 hidden="1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 hidden="1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 hidden="1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 hidden="1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 hidden="1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 hidden="1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2594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2.5431372549019606</v>
      </c>
      <c r="BT39" s="280" t="str">
        <f t="shared" si="0"/>
        <v>OKOK</v>
      </c>
    </row>
    <row r="40" spans="1:72" hidden="1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 hidden="1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 hidden="1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 hidden="1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 hidden="1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 hidden="1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 hidden="1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 hidden="1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 hidden="1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 hidden="1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 hidden="1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 hidden="1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 hidden="1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 hidden="1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 hidden="1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 hidden="1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 hidden="1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 hidden="1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1128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Produção</v>
      </c>
      <c r="BR57" s="25">
        <f>IF(OR(B57="",F57=""),"*",AY57/P57)</f>
        <v>1</v>
      </c>
      <c r="BS57" s="25">
        <f>IF(OR(B57="",F57=""),"*",BA57/Q57)</f>
        <v>0.73725490196078436</v>
      </c>
      <c r="BT57" s="280" t="str">
        <f t="shared" si="0"/>
        <v>MecanizaçãoOperação</v>
      </c>
    </row>
    <row r="58" spans="1:72" hidden="1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 hidden="1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 hidden="1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 hidden="1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 hidden="1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 hidden="1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 hidden="1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 hidden="1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 hidden="1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 hidden="1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 hidden="1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 hidden="1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 hidden="1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 hidden="1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 hidden="1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 hidden="1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 hidden="1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 hidden="1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 hidden="1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 hidden="1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 hidden="1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 hidden="1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 hidden="1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 hidden="1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 hidden="1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 hidden="1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 hidden="1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 hidden="1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 hidden="1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 hidden="1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 hidden="1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 hidden="1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 hidden="1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 hidden="1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25</v>
      </c>
      <c r="G91" s="10" t="str">
        <f>IF(D91="","*",VLOOKUP(F91,BS_ATIVIDADE[#All],3,FALSE))</f>
        <v>OUTROS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BINÁRIO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DESLOCAMENTO</v>
      </c>
      <c r="AJ91" s="10" t="str">
        <f>IF(D91="","*",VLOOKUP(AI91,BS_ATIVIDADE[#All],3,FALSE))</f>
        <v>OUTROS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>
        <v>0.84930555555555554</v>
      </c>
      <c r="AS91" s="46">
        <v>0</v>
      </c>
      <c r="AT91" s="46">
        <v>4.1666666666666664E-2</v>
      </c>
      <c r="AU91" s="46"/>
      <c r="AV91" s="46"/>
      <c r="AW91" s="46"/>
      <c r="AX91" s="46"/>
      <c r="AY91" s="13">
        <f>IF(D91="","*",IFERROR(IF(ISODD(COUNT(AS91:AX91)),"ERRO",SUM((AT91-AS91),(AV91-AU91),(AX91-AW91))),"ERRO"))</f>
        <v>4.1666666666666664E-2</v>
      </c>
      <c r="AZ91" s="17"/>
      <c r="BA91" s="79">
        <v>1</v>
      </c>
      <c r="BB91" s="11" t="str">
        <f>IFERROR(_xlfn.XLOOKUP(AI91, BS_ATIVIDADE[ATIVIDADE],BS_ATIVIDADE[UNIDADE] ), "*")</f>
        <v>BINÁRIO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1222</v>
      </c>
      <c r="BL91" s="22"/>
      <c r="BM91" s="20" t="s">
        <v>378</v>
      </c>
      <c r="BN91" s="20" t="s">
        <v>378</v>
      </c>
      <c r="BO91" s="183" t="s">
        <v>378</v>
      </c>
      <c r="BP91" s="24" t="s">
        <v>11</v>
      </c>
      <c r="BQ91" s="14" t="str">
        <f>IF(AND(BR91&lt;1,BS91&lt;1),"Produção e Intervalo",IF(BR91&lt;1,"Intervalo",IF(BS91&lt;1,"Produção","Aderente")))</f>
        <v>Aderente</v>
      </c>
      <c r="BR91" s="25">
        <f>IF(OR(B91="",F91=""),"*",AY91/P91)</f>
        <v>1</v>
      </c>
      <c r="BS91" s="25">
        <f>IF(OR(B91="",F91=""),"*",BA91/Q91)</f>
        <v>1</v>
      </c>
      <c r="BT91" s="280" t="str">
        <f t="shared" si="1"/>
        <v>OKOK</v>
      </c>
    </row>
    <row r="92" spans="1:72" hidden="1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257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 hidden="1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 t="s">
        <v>11</v>
      </c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 hidden="1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11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-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 t="s">
        <v>11</v>
      </c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 hidden="1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384</v>
      </c>
      <c r="BN95" s="20" t="s">
        <v>384</v>
      </c>
      <c r="BO95" s="183" t="s">
        <v>384</v>
      </c>
      <c r="BP95" s="23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SemOportunidadeSemOportunidade</v>
      </c>
    </row>
    <row r="96" spans="1:72" ht="16.5" hidden="1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 hidden="1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 hidden="1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 hidden="1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>
        <v>0.43611111111111112</v>
      </c>
      <c r="AU99" s="46"/>
      <c r="AV99" s="46"/>
      <c r="AW99" s="46"/>
      <c r="AX99" s="46"/>
      <c r="AY99" s="13">
        <f>IF(D99="","*",IFERROR(IF(ISODD(COUNT(AS99:AX99)),"ERRO",SUM((AT99-AS99),(AV99-AU99),(AX99-AW99))),"ERRO"))</f>
        <v>4.1666666666666685E-2</v>
      </c>
      <c r="AZ99" s="17"/>
      <c r="BA99" s="79">
        <v>447</v>
      </c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 t="s">
        <v>378</v>
      </c>
      <c r="BN99" s="20" t="s">
        <v>378</v>
      </c>
      <c r="BO99" s="183" t="s">
        <v>378</v>
      </c>
      <c r="BP99" s="24"/>
      <c r="BQ99" s="14" t="str">
        <f>IF(AND(BR99&lt;1,BS99&lt;1),"Produção e Intervalo",IF(BR99&lt;1,"Intervalo",IF(BS99&lt;1,"Produção","Aderente")))</f>
        <v>Aderente</v>
      </c>
      <c r="BR99" s="25">
        <f>IF(OR(B99="",F99=""),"*",AY99/P99)</f>
        <v>1.0000000000000004</v>
      </c>
      <c r="BS99" s="25">
        <f>IF(OR(B99="",F99=""),"*",BA99/Q99)</f>
        <v>1.49</v>
      </c>
      <c r="BT99" s="280" t="str">
        <f t="shared" si="1"/>
        <v>OKOK</v>
      </c>
    </row>
    <row r="100" spans="1:72" hidden="1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 t="s">
        <v>11</v>
      </c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 hidden="1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 hidden="1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 hidden="1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>E1445939</v>
      </c>
      <c r="B104" s="195">
        <v>45939</v>
      </c>
      <c r="C104" s="9">
        <f>IF(BS_CONTROLE[[#This Row],[DATA]]="","",WEEKNUM(BS_CONTROLE[[#This Row],[DATA]]))</f>
        <v>41</v>
      </c>
      <c r="D104" s="59" t="s">
        <v>150</v>
      </c>
      <c r="E104" s="156"/>
      <c r="F104" s="196" t="s">
        <v>108</v>
      </c>
      <c r="G104" s="10" t="str">
        <f>IF(D104="","*",VLOOKUP(F104,BS_ATIVIDADE[#All],3,FALSE))</f>
        <v>MECANIZAÇÃO - ESMERILHADORA</v>
      </c>
      <c r="H104" s="154" t="s">
        <v>592</v>
      </c>
      <c r="I104" s="154" t="s">
        <v>592</v>
      </c>
      <c r="J104" s="45">
        <v>98</v>
      </c>
      <c r="K104" s="45">
        <v>616</v>
      </c>
      <c r="L104" s="92">
        <v>662</v>
      </c>
      <c r="M104" s="18" t="s">
        <v>1400</v>
      </c>
      <c r="N104" s="18" t="s">
        <v>1401</v>
      </c>
      <c r="O104" s="154">
        <v>0.875</v>
      </c>
      <c r="P104" s="154">
        <v>4.1666666666666664E-2</v>
      </c>
      <c r="Q104" s="92">
        <v>50000</v>
      </c>
      <c r="R104" s="11" t="str">
        <f>IFERROR(_xlfn.XLOOKUP(F104, BS_ATIVIDADE[ATIVIDADE],BS_ATIVIDADE[UNIDADE] ), "*")</f>
        <v>M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1271</v>
      </c>
      <c r="W104" s="197" t="s">
        <v>1402</v>
      </c>
      <c r="X104" s="59" t="s">
        <v>354</v>
      </c>
      <c r="Y104" s="174" t="s">
        <v>357</v>
      </c>
      <c r="Z104" s="174" t="s">
        <v>355</v>
      </c>
      <c r="AA104" s="155">
        <v>1</v>
      </c>
      <c r="AB104" s="78" t="s">
        <v>345</v>
      </c>
      <c r="AC104" s="78" t="s">
        <v>340</v>
      </c>
      <c r="AD104" s="197">
        <v>0.83333333333333337</v>
      </c>
      <c r="AE104" s="92">
        <v>6245</v>
      </c>
      <c r="AF104" s="92">
        <v>6246</v>
      </c>
      <c r="AG104" s="92" t="s">
        <v>11</v>
      </c>
      <c r="AH104" s="56"/>
      <c r="AI104" s="153" t="str">
        <f>IF(BS_CONTROLE[[#This Row],[Atividade]]=0, "-", BS_CONTROLE[[#This Row],[Atividade]])</f>
        <v>MECANIZAÇÃO - ESMERILHADORA</v>
      </c>
      <c r="AJ104" s="10" t="str">
        <f>IF(D104="","*",VLOOKUP(AI104,BS_ATIVIDADE[#All],3,FALSE))</f>
        <v>MECANIZAÇÃO - ESMERILHADORA</v>
      </c>
      <c r="AK104" s="146" t="str">
        <f>BS_CONTROLE[[#This Row],[Local - Partida]]</f>
        <v>TSF1</v>
      </c>
      <c r="AL104" s="146" t="str">
        <f>BS_CONTROLE[[#This Row],[Local - Encerramento]]</f>
        <v>TSF1</v>
      </c>
      <c r="AM104" s="146" t="str">
        <f>BS_CONTROLE[[#This Row],[Entre - Estações]]</f>
        <v>TIQ-TBS</v>
      </c>
      <c r="AN104" s="146" t="str">
        <f>BS_CONTROLE[[#This Row],[SB]]</f>
        <v>TIQTBS</v>
      </c>
      <c r="AO104" s="37">
        <f>BS_CONTROLE[[#This Row],[SUB]]</f>
        <v>98</v>
      </c>
      <c r="AP104" s="37">
        <f>BS_CONTROLE[[#This Row],[KM - Inicio]]</f>
        <v>616</v>
      </c>
      <c r="AQ104" s="37">
        <f>BS_CONTROLE[[#This Row],[KM - Fim]]</f>
        <v>662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M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Fernanda </v>
      </c>
      <c r="BG104" s="22"/>
      <c r="BH104" s="23">
        <v>1</v>
      </c>
      <c r="BI104" s="23"/>
      <c r="BJ104" s="257" t="s">
        <v>1240</v>
      </c>
      <c r="BK104" s="257" t="s">
        <v>1240</v>
      </c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>
      <c r="A105" s="58" t="str">
        <f>D105&amp;B105</f>
        <v>W7145939</v>
      </c>
      <c r="B105" s="195">
        <v>45939</v>
      </c>
      <c r="C105" s="9">
        <f>IF(BS_CONTROLE[[#This Row],[DATA]]="","",WEEKNUM(BS_CONTROLE[[#This Row],[DATA]]))</f>
        <v>41</v>
      </c>
      <c r="D105" s="59" t="s">
        <v>236</v>
      </c>
      <c r="E105" s="156" t="s">
        <v>1337</v>
      </c>
      <c r="F105" s="196" t="s">
        <v>187</v>
      </c>
      <c r="G105" s="10" t="str">
        <f>IF(D105="","*",VLOOKUP(F105,BS_ATIVIDADE[#All],3,FALSE))</f>
        <v>PEDRA</v>
      </c>
      <c r="H105" s="154" t="s">
        <v>1408</v>
      </c>
      <c r="I105" s="154" t="s">
        <v>599</v>
      </c>
      <c r="J105" s="45">
        <v>98</v>
      </c>
      <c r="K105" s="45">
        <v>502</v>
      </c>
      <c r="L105" s="92" t="s">
        <v>11</v>
      </c>
      <c r="M105" s="18" t="s">
        <v>1409</v>
      </c>
      <c r="N105" s="18" t="s">
        <v>1309</v>
      </c>
      <c r="O105" s="154">
        <v>0.79166666666666663</v>
      </c>
      <c r="P105" s="154">
        <v>4.1666666666666664E-2</v>
      </c>
      <c r="Q105" s="92">
        <v>1</v>
      </c>
      <c r="R105" s="11" t="str">
        <f>IFERROR(_xlfn.XLOOKUP(F105, BS_ATIVIDADE[ATIVIDADE],BS_ATIVIDADE[UNIDADE] ), "*")</f>
        <v>VAGÕES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1220</v>
      </c>
      <c r="W105" s="197" t="s">
        <v>1410</v>
      </c>
      <c r="X105" s="59" t="s">
        <v>349</v>
      </c>
      <c r="Y105" s="174" t="s">
        <v>348</v>
      </c>
      <c r="Z105" s="174" t="s">
        <v>350</v>
      </c>
      <c r="AA105" s="155">
        <v>1</v>
      </c>
      <c r="AB105" s="78" t="s">
        <v>345</v>
      </c>
      <c r="AC105" s="78" t="s">
        <v>11</v>
      </c>
      <c r="AD105" s="197">
        <v>0.75</v>
      </c>
      <c r="AE105" s="92">
        <v>9024</v>
      </c>
      <c r="AF105" s="92">
        <v>9040</v>
      </c>
      <c r="AG105" s="92"/>
      <c r="AH105" s="56"/>
      <c r="AI105" s="153" t="str">
        <f>IF(BS_CONTROLE[[#This Row],[Atividade]]=0, "-", BS_CONTROLE[[#This Row],[Atividade]])</f>
        <v>PDM - PEDRA - DESCARGA</v>
      </c>
      <c r="AJ105" s="10" t="str">
        <f>IF(D105="","*",VLOOKUP(AI105,BS_ATIVIDADE[#All],3,FALSE))</f>
        <v>PEDRA</v>
      </c>
      <c r="AK105" s="146" t="str">
        <f>BS_CONTROLE[[#This Row],[Local - Partida]]</f>
        <v>TAG2</v>
      </c>
      <c r="AL105" s="146" t="str">
        <f>BS_CONTROLE[[#This Row],[Local - Encerramento]]</f>
        <v>TRO</v>
      </c>
      <c r="AM105" s="146" t="str">
        <f>BS_CONTROLE[[#This Row],[Entre - Estações]]</f>
        <v>TGA-TRO</v>
      </c>
      <c r="AN105" s="146" t="str">
        <f>BS_CONTROLE[[#This Row],[SB]]</f>
        <v>TAGTRO</v>
      </c>
      <c r="AO105" s="37">
        <f>BS_CONTROLE[[#This Row],[SUB]]</f>
        <v>98</v>
      </c>
      <c r="AP105" s="37">
        <f>BS_CONTROLE[[#This Row],[KM - Inicio]]</f>
        <v>502</v>
      </c>
      <c r="AQ105" s="37" t="str">
        <f>BS_CONTROLE[[#This Row],[KM - Fim]]</f>
        <v>-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VAGÕES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Marcelo </v>
      </c>
      <c r="BG105" s="22"/>
      <c r="BH105" s="23">
        <v>1</v>
      </c>
      <c r="BI105" s="23"/>
      <c r="BJ105" s="198" t="s">
        <v>1411</v>
      </c>
      <c r="BK105" s="198" t="s">
        <v>1411</v>
      </c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 t="s">
        <v>11</v>
      </c>
      <c r="M106" s="176" t="s">
        <v>537</v>
      </c>
      <c r="N106" s="176" t="s">
        <v>1448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349</v>
      </c>
      <c r="Y106" s="174" t="s">
        <v>348</v>
      </c>
      <c r="Z106" s="174" t="s">
        <v>350</v>
      </c>
      <c r="AA106" s="155">
        <v>1</v>
      </c>
      <c r="AB106" s="78" t="s">
        <v>345</v>
      </c>
      <c r="AC106" s="78" t="s">
        <v>340</v>
      </c>
      <c r="AD106" s="197">
        <v>0.29166666666666669</v>
      </c>
      <c r="AE106" s="92">
        <v>5487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TGR-TRO</v>
      </c>
      <c r="AN106" s="146" t="str">
        <f>BS_CONTROLE[[#This Row],[SB]]</f>
        <v>TGRTRO</v>
      </c>
      <c r="AO106" s="37">
        <f>BS_CONTROLE[[#This Row],[SUB]]</f>
        <v>74</v>
      </c>
      <c r="AP106" s="37">
        <f>BS_CONTROLE[[#This Row],[KM - Inicio]]</f>
        <v>500</v>
      </c>
      <c r="AQ106" s="37" t="str">
        <f>BS_CONTROLE[[#This Row],[KM - Fim]]</f>
        <v>-</v>
      </c>
      <c r="AR106" s="46"/>
      <c r="AS106" s="46"/>
      <c r="AT106" s="46"/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0</v>
      </c>
      <c r="AZ106" s="17"/>
      <c r="BA106" s="79"/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>
        <v>1</v>
      </c>
      <c r="BI106" s="23"/>
      <c r="BJ106" s="23" t="s">
        <v>1232</v>
      </c>
      <c r="BK106" s="23"/>
      <c r="BL106" s="22"/>
      <c r="BM106" s="20"/>
      <c r="BN106" s="20"/>
      <c r="BO106" s="183"/>
      <c r="BP106" s="24"/>
      <c r="BQ106" s="14" t="str">
        <f>IF(AND(BR106&lt;1,BS106&lt;1),"Produção e Intervalo",IF(BR106&lt;1,"Intervalo",IF(BS106&lt;1,"Produção","Aderente")))</f>
        <v>Produção e Intervalo</v>
      </c>
      <c r="BR106" s="25">
        <f>IF(OR(B106="",F106=""),"*",AY106/P106)</f>
        <v>0</v>
      </c>
      <c r="BS106" s="25">
        <f>IF(OR(B106="",F106=""),"*",BA106/Q106)</f>
        <v>0</v>
      </c>
      <c r="BT106" s="280" t="str">
        <f t="shared" si="1"/>
        <v/>
      </c>
    </row>
    <row r="107" spans="1:72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11</v>
      </c>
      <c r="I107" s="154" t="s">
        <v>11</v>
      </c>
      <c r="J107" s="45">
        <v>74</v>
      </c>
      <c r="K107" s="45">
        <v>406.1</v>
      </c>
      <c r="L107" s="92" t="s">
        <v>11</v>
      </c>
      <c r="M107" s="18" t="s">
        <v>1449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1450</v>
      </c>
      <c r="X107" s="59" t="s">
        <v>354</v>
      </c>
      <c r="Y107" s="174" t="s">
        <v>357</v>
      </c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-</v>
      </c>
      <c r="AL107" s="146" t="str">
        <f>BS_CONTROLE[[#This Row],[Local - Encerramento]]</f>
        <v>-</v>
      </c>
      <c r="AM107" s="146" t="str">
        <f>BS_CONTROLE[[#This Row],[Entre - Estações]]</f>
        <v>TOM-1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>
        <v>0.33611111111111114</v>
      </c>
      <c r="AS107" s="46"/>
      <c r="AT107" s="46"/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0</v>
      </c>
      <c r="AZ107" s="17"/>
      <c r="BA107" s="79"/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>
        <v>1</v>
      </c>
      <c r="BI107" s="23"/>
      <c r="BJ107" s="23" t="s">
        <v>1451</v>
      </c>
      <c r="BK107" s="23"/>
      <c r="BL107" s="22"/>
      <c r="BM107" s="20"/>
      <c r="BN107" s="20"/>
      <c r="BO107" s="183"/>
      <c r="BP107" s="24"/>
      <c r="BQ107" s="14" t="str">
        <f>IF(AND(BR107&lt;1,BS107&lt;1),"Produção e Intervalo",IF(BR107&lt;1,"Intervalo",IF(BS107&lt;1,"Produção","Aderente")))</f>
        <v>Produção e Intervalo</v>
      </c>
      <c r="BR107" s="25">
        <f>IF(OR(B107="",F107=""),"*",AY107/P107)</f>
        <v>0</v>
      </c>
      <c r="BS107" s="25">
        <f>IF(OR(B107="",F107=""),"*",BA107/Q107)</f>
        <v>0</v>
      </c>
      <c r="BT107" s="280" t="str">
        <f t="shared" si="1"/>
        <v/>
      </c>
    </row>
    <row r="108" spans="1:72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18" t="s">
        <v>1436</v>
      </c>
      <c r="N108" s="18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59" t="s">
        <v>354</v>
      </c>
      <c r="Y108" s="174" t="s">
        <v>357</v>
      </c>
      <c r="Z108" s="174" t="s">
        <v>359</v>
      </c>
      <c r="AA108" s="155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>
        <v>0</v>
      </c>
      <c r="AS108" s="46">
        <v>0</v>
      </c>
      <c r="AT108" s="46">
        <v>0</v>
      </c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>
        <v>0</v>
      </c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>
        <v>0</v>
      </c>
      <c r="BI108" s="23"/>
      <c r="BJ108" s="23" t="s">
        <v>1452</v>
      </c>
      <c r="BK108" s="23" t="s">
        <v>1452</v>
      </c>
      <c r="BL108" s="22"/>
      <c r="BM108" s="20" t="s">
        <v>384</v>
      </c>
      <c r="BN108" s="20" t="s">
        <v>384</v>
      </c>
      <c r="BO108" s="183" t="s">
        <v>384</v>
      </c>
      <c r="BP108" s="23" t="s">
        <v>1452</v>
      </c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>SemOportunidadeSemOportunidade</v>
      </c>
    </row>
    <row r="109" spans="1:72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187</v>
      </c>
      <c r="G109" s="10" t="str">
        <f>IF(D109="","*",VLOOKUP(F109,BS_ATIVIDADE[#All],3,FALSE))</f>
        <v>PEDRA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1453</v>
      </c>
      <c r="X109" s="256" t="s">
        <v>354</v>
      </c>
      <c r="Y109" s="174" t="s">
        <v>357</v>
      </c>
      <c r="Z109" s="174" t="s">
        <v>350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DESCARGA</v>
      </c>
      <c r="AJ109" s="10" t="str">
        <f>IF(D109="","*",VLOOKUP(AI109,BS_ATIVIDADE[#All],3,FALSE))</f>
        <v>PEDRA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>
        <v>0</v>
      </c>
      <c r="AS109" s="46">
        <v>0</v>
      </c>
      <c r="AT109" s="46">
        <v>0</v>
      </c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>
        <v>0</v>
      </c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>
        <v>0</v>
      </c>
      <c r="BI109" s="23"/>
      <c r="BJ109" s="23" t="s">
        <v>1452</v>
      </c>
      <c r="BK109" s="23" t="s">
        <v>1452</v>
      </c>
      <c r="BL109" s="22"/>
      <c r="BM109" s="20" t="s">
        <v>384</v>
      </c>
      <c r="BN109" s="20" t="s">
        <v>384</v>
      </c>
      <c r="BO109" s="183" t="s">
        <v>384</v>
      </c>
      <c r="BP109" s="23" t="s">
        <v>1452</v>
      </c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>SemOportunidadeSemOportunidade</v>
      </c>
    </row>
    <row r="110" spans="1:72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11</v>
      </c>
      <c r="I110" s="154" t="s">
        <v>11</v>
      </c>
      <c r="J110" s="45">
        <v>74</v>
      </c>
      <c r="K110" s="45">
        <v>62.2</v>
      </c>
      <c r="L110" s="92" t="s">
        <v>11</v>
      </c>
      <c r="M110" s="18" t="s">
        <v>1454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 t="s">
        <v>357</v>
      </c>
      <c r="Z110" s="174" t="s">
        <v>355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-</v>
      </c>
      <c r="AL110" s="146" t="str">
        <f>BS_CONTROLE[[#This Row],[Local - Encerramento]]</f>
        <v>-</v>
      </c>
      <c r="AM110" s="146" t="str">
        <f>BS_CONTROLE[[#This Row],[Entre - Estações]]</f>
        <v>TQI-2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 t="str">
        <f>BS_CONTROLE[[#This Row],[KM - Fim]]</f>
        <v>-</v>
      </c>
      <c r="AR110" s="46"/>
      <c r="AS110" s="46"/>
      <c r="AT110" s="46"/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/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>
        <v>1</v>
      </c>
      <c r="BI110" s="23"/>
      <c r="BJ110" s="23" t="s">
        <v>1262</v>
      </c>
      <c r="BK110" s="23"/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/>
      </c>
    </row>
    <row r="111" spans="1:72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1455</v>
      </c>
      <c r="W111" s="197" t="s">
        <v>1251</v>
      </c>
      <c r="X111" s="59" t="s">
        <v>354</v>
      </c>
      <c r="Y111" s="174" t="s">
        <v>357</v>
      </c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/>
      <c r="AS111" s="46"/>
      <c r="AT111" s="46"/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>
        <v>1</v>
      </c>
      <c r="BI111" s="23"/>
      <c r="BJ111" s="23" t="s">
        <v>1232</v>
      </c>
      <c r="BK111" s="23"/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 e Intervalo</v>
      </c>
      <c r="BR111" s="25">
        <f>IF(OR(B111="",F111=""),"*",AY111/P111)</f>
        <v>0</v>
      </c>
      <c r="BS111" s="25">
        <f>IF(OR(B111="",F111=""),"*",BA111/Q111)</f>
        <v>0</v>
      </c>
      <c r="BT111" s="280" t="str">
        <f t="shared" si="1"/>
        <v/>
      </c>
    </row>
    <row r="112" spans="1:72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1456</v>
      </c>
      <c r="X112" s="59" t="s">
        <v>354</v>
      </c>
      <c r="Y112" s="174" t="s">
        <v>357</v>
      </c>
      <c r="Z112" s="174" t="s">
        <v>350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/>
      <c r="AS112" s="46"/>
      <c r="AT112" s="46"/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0</v>
      </c>
      <c r="AZ112" s="17"/>
      <c r="BA112" s="79"/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>
        <v>1</v>
      </c>
      <c r="BI112" s="23"/>
      <c r="BJ112" s="23" t="s">
        <v>1232</v>
      </c>
      <c r="BK112" s="23"/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Produção e Intervalo</v>
      </c>
      <c r="BR112" s="25">
        <f>IF(OR(B112="",F112=""),"*",AY112/P112)</f>
        <v>0</v>
      </c>
      <c r="BS112" s="25">
        <f>IF(OR(B112="",F112=""),"*",BA112/Q112)</f>
        <v>0</v>
      </c>
      <c r="BT112" s="280" t="str">
        <f t="shared" si="1"/>
        <v/>
      </c>
    </row>
    <row r="113" spans="1:72" hidden="1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 hidden="1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 hidden="1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 hidden="1">
      <c r="A116" s="58" t="str">
        <f>D116&amp;B116</f>
        <v/>
      </c>
      <c r="B116" s="195"/>
      <c r="C116" s="9" t="str">
        <f>IF(BS_CONTROLE[[#This Row],[DATA]]="","",WEEKNUM(BS_CONTROLE[[#This Row],[DATA]]))</f>
        <v/>
      </c>
      <c r="D116" s="59"/>
      <c r="E116" s="156"/>
      <c r="F116" s="196"/>
      <c r="G116" s="10" t="str">
        <f>IF(D116="","*",VLOOKUP(F116,BS_ATIVIDADE[#All],3,FALSE))</f>
        <v>*</v>
      </c>
      <c r="H116" s="154"/>
      <c r="I116" s="154"/>
      <c r="J116" s="45"/>
      <c r="K116" s="45"/>
      <c r="L116" s="92"/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8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54"/>
      <c r="P116" s="154"/>
      <c r="Q116" s="92"/>
      <c r="R116" s="11" t="str">
        <f>IFERROR(_xlfn.XLOOKUP(F116, BS_ATIVIDADE[ATIVIDADE],BS_ATIVIDADE[UNIDADE] ), "*")</f>
        <v>*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89" t="str">
        <f>IFERROR(_xlfn.XLOOKUP(J116, TabelaMap[SUB], TabelaMap[NOME SUB]), "ERRO")</f>
        <v>ERRO</v>
      </c>
      <c r="V116" s="230"/>
      <c r="W116" s="197"/>
      <c r="X116" s="59"/>
      <c r="Y116" s="174"/>
      <c r="Z116" s="174"/>
      <c r="AA116" s="155"/>
      <c r="AB116" s="78"/>
      <c r="AC116" s="78"/>
      <c r="AD116" s="197"/>
      <c r="AE116" s="92"/>
      <c r="AF116" s="92"/>
      <c r="AG116" s="92"/>
      <c r="AH116" s="56"/>
      <c r="AI116" s="153" t="str">
        <f>IF(BS_CONTROLE[[#This Row],[Atividade]]=0, "-", BS_CONTROLE[[#This Row],[Atividade]])</f>
        <v>-</v>
      </c>
      <c r="AJ116" s="10" t="str">
        <f>IF(D116="","*",VLOOKUP(AI116,BS_ATIVIDADE[#All],3,FALSE))</f>
        <v>*</v>
      </c>
      <c r="AK116" s="146">
        <f>BS_CONTROLE[[#This Row],[Local - Partida]]</f>
        <v>0</v>
      </c>
      <c r="AL116" s="146">
        <f>BS_CONTROLE[[#This Row],[Local - Encerramento]]</f>
        <v>0</v>
      </c>
      <c r="AM116" s="146" t="str">
        <f>BS_CONTROLE[[#This Row],[Entre - Estações]]</f>
        <v>-</v>
      </c>
      <c r="AN116" s="146" t="str">
        <f>BS_CONTROLE[[#This Row],[SB]]</f>
        <v>-</v>
      </c>
      <c r="AO116" s="37">
        <f>BS_CONTROLE[[#This Row],[SUB]]</f>
        <v>0</v>
      </c>
      <c r="AP116" s="37">
        <f>BS_CONTROLE[[#This Row],[KM - Inicio]]</f>
        <v>0</v>
      </c>
      <c r="AQ116" s="37">
        <f>BS_CONTROLE[[#This Row],[KM - Fim]]</f>
        <v>0</v>
      </c>
      <c r="AR116" s="46"/>
      <c r="AS116" s="46"/>
      <c r="AT116" s="46"/>
      <c r="AU116" s="46"/>
      <c r="AV116" s="46"/>
      <c r="AW116" s="46"/>
      <c r="AX116" s="46"/>
      <c r="AY116" s="13" t="str">
        <f>IF(D116="","*",IFERROR(IF(ISODD(COUNT(AS116:AX116)),"ERRO",SUM((AT116-AS116),(AV116-AU116),(AX116-AW116))),"ERRO"))</f>
        <v>*</v>
      </c>
      <c r="AZ116" s="17"/>
      <c r="BA116" s="79"/>
      <c r="BB116" s="11" t="str">
        <f>IFERROR(_xlfn.XLOOKUP(AI116, BS_ATIVIDADE[ATIVIDADE],BS_ATIVIDADE[UNIDADE] ), "*")</f>
        <v>*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>
        <f>IFERROR(_xlfn.XLOOKUP(AO116, TabelaMap[SUB], TabelaMap[NOME SUB]), "ERRO")</f>
        <v>ERRO</v>
      </c>
      <c r="BF116" s="18" t="str">
        <f>IF(BS_CONTROLE[[#This Row],[Responsavel pelo boletim]]=0, "-", BS_CONTROLE[[#This Row],[Responsavel pelo boletim]])</f>
        <v>-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Aderente</v>
      </c>
      <c r="BR116" s="25" t="str">
        <f>IF(OR(B116="",F116=""),"*",AY116/P116)</f>
        <v>*</v>
      </c>
      <c r="BS116" s="25" t="str">
        <f>IF(OR(B116="",F116=""),"*",BA116/Q116)</f>
        <v>*</v>
      </c>
      <c r="BT116" s="280" t="str">
        <f t="shared" si="1"/>
        <v/>
      </c>
    </row>
    <row r="117" spans="1:72" hidden="1">
      <c r="A117" s="58" t="str">
        <f>D117&amp;B117</f>
        <v/>
      </c>
      <c r="B117" s="195"/>
      <c r="C117" s="9" t="str">
        <f>IF(BS_CONTROLE[[#This Row],[DATA]]="","",WEEKNUM(BS_CONTROLE[[#This Row],[DATA]]))</f>
        <v/>
      </c>
      <c r="D117" s="59"/>
      <c r="E117" s="156"/>
      <c r="F117" s="196"/>
      <c r="G117" s="10" t="str">
        <f>IF(D117="","*",VLOOKUP(F117,BS_ATIVIDADE[#All],3,FALSE))</f>
        <v>*</v>
      </c>
      <c r="H117" s="154"/>
      <c r="I117" s="154"/>
      <c r="J117" s="45"/>
      <c r="K117" s="45"/>
      <c r="L117" s="92"/>
      <c r="M117" s="18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8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54"/>
      <c r="P117" s="154"/>
      <c r="Q117" s="92"/>
      <c r="R117" s="11" t="str">
        <f>IFERROR(_xlfn.XLOOKUP(F117, BS_ATIVIDADE[ATIVIDADE],BS_ATIVIDADE[UNIDADE] ), "*")</f>
        <v>*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89" t="str">
        <f>IFERROR(_xlfn.XLOOKUP(J117, TabelaMap[SUB], TabelaMap[NOME SUB]), "ERRO")</f>
        <v>ERRO</v>
      </c>
      <c r="V117" s="230"/>
      <c r="W117" s="197"/>
      <c r="X117" s="59"/>
      <c r="Y117" s="174"/>
      <c r="Z117" s="174"/>
      <c r="AA117" s="155"/>
      <c r="AB117" s="78"/>
      <c r="AC117" s="78"/>
      <c r="AD117" s="197"/>
      <c r="AE117" s="92"/>
      <c r="AF117" s="92"/>
      <c r="AG117" s="92"/>
      <c r="AH117" s="56"/>
      <c r="AI117" s="153" t="str">
        <f>IF(BS_CONTROLE[[#This Row],[Atividade]]=0, "-", BS_CONTROLE[[#This Row],[Atividade]])</f>
        <v>-</v>
      </c>
      <c r="AJ117" s="10" t="str">
        <f>IF(D117="","*",VLOOKUP(AI117,BS_ATIVIDADE[#All],3,FALSE))</f>
        <v>*</v>
      </c>
      <c r="AK117" s="146">
        <f>BS_CONTROLE[[#This Row],[Local - Partida]]</f>
        <v>0</v>
      </c>
      <c r="AL117" s="146">
        <f>BS_CONTROLE[[#This Row],[Local - Encerramento]]</f>
        <v>0</v>
      </c>
      <c r="AM117" s="146" t="str">
        <f>BS_CONTROLE[[#This Row],[Entre - Estações]]</f>
        <v>-</v>
      </c>
      <c r="AN117" s="146" t="str">
        <f>BS_CONTROLE[[#This Row],[SB]]</f>
        <v>-</v>
      </c>
      <c r="AO117" s="37">
        <f>BS_CONTROLE[[#This Row],[SUB]]</f>
        <v>0</v>
      </c>
      <c r="AP117" s="37">
        <f>BS_CONTROLE[[#This Row],[KM - Inicio]]</f>
        <v>0</v>
      </c>
      <c r="AQ117" s="37">
        <f>BS_CONTROLE[[#This Row],[KM - Fim]]</f>
        <v>0</v>
      </c>
      <c r="AR117" s="46"/>
      <c r="AS117" s="46"/>
      <c r="AT117" s="46"/>
      <c r="AU117" s="46"/>
      <c r="AV117" s="46"/>
      <c r="AW117" s="46"/>
      <c r="AX117" s="46"/>
      <c r="AY117" s="13" t="str">
        <f>IF(D117="","*",IFERROR(IF(ISODD(COUNT(AS117:AX117)),"ERRO",SUM((AT117-AS117),(AV117-AU117),(AX117-AW117))),"ERRO"))</f>
        <v>*</v>
      </c>
      <c r="AZ117" s="17"/>
      <c r="BA117" s="79"/>
      <c r="BB117" s="11" t="str">
        <f>IFERROR(_xlfn.XLOOKUP(AI117, BS_ATIVIDADE[ATIVIDADE],BS_ATIVIDADE[UNIDADE] ), "*")</f>
        <v>*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>
        <f>IFERROR(_xlfn.XLOOKUP(AO117, TabelaMap[SUB], TabelaMap[NOME SUB]), "ERRO")</f>
        <v>ERRO</v>
      </c>
      <c r="BF117" s="18" t="str">
        <f>IF(BS_CONTROLE[[#This Row],[Responsavel pelo boletim]]=0, "-", BS_CONTROLE[[#This Row],[Responsavel pelo boletim]])</f>
        <v>-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Aderente</v>
      </c>
      <c r="BR117" s="25" t="str">
        <f>IF(OR(B117="",F117=""),"*",AY117/P117)</f>
        <v>*</v>
      </c>
      <c r="BS117" s="25" t="str">
        <f>IF(OR(B117="",F117=""),"*",BA117/Q117)</f>
        <v>*</v>
      </c>
      <c r="BT117" s="280" t="str">
        <f t="shared" si="1"/>
        <v/>
      </c>
    </row>
    <row r="118" spans="1:72" hidden="1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 hidden="1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 hidden="1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 hidden="1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 hidden="1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 hidden="1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 hidden="1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 hidden="1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 hidden="1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 hidden="1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 hidden="1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 hidden="1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 hidden="1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 hidden="1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 hidden="1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 hidden="1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 hidden="1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 hidden="1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 hidden="1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 hidden="1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 hidden="1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 hidden="1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 hidden="1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 hidden="1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 hidden="1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 hidden="1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 hidden="1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 hidden="1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hidden="1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 hidden="1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 hidden="1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 hidden="1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 hidden="1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 hidden="1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 hidden="1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 hidden="1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 hidden="1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 hidden="1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 hidden="1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 hidden="1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 hidden="1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 hidden="1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 hidden="1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 hidden="1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 hidden="1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 hidden="1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 hidden="1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 hidden="1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 hidden="1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 hidden="1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 hidden="1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 hidden="1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 hidden="1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 hidden="1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 hidden="1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 hidden="1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 hidden="1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 hidden="1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 hidden="1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 hidden="1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 hidden="1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 hidden="1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 hidden="1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 hidden="1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 hidden="1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 hidden="1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 hidden="1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 hidden="1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 hidden="1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 hidden="1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 hidden="1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 hidden="1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 hidden="1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 hidden="1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 hidden="1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 hidden="1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 hidden="1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 hidden="1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 hidden="1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 hidden="1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 hidden="1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 hidden="1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 hidden="1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 hidden="1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 hidden="1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 hidden="1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 hidden="1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 hidden="1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 hidden="1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 hidden="1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 hidden="1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 hidden="1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 hidden="1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 hidden="1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 hidden="1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 hidden="1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 hidden="1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 hidden="1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 hidden="1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 hidden="1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 hidden="1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 hidden="1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 hidden="1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 hidden="1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 hidden="1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 hidden="1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 hidden="1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 hidden="1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 hidden="1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 hidden="1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 hidden="1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 hidden="1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 hidden="1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 hidden="1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 hidden="1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 hidden="1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 hidden="1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 hidden="1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 hidden="1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 hidden="1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 hidden="1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 hidden="1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 hidden="1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 hidden="1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 hidden="1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 hidden="1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 hidden="1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 hidden="1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 hidden="1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 hidden="1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 hidden="1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 hidden="1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 hidden="1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 hidden="1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 hidden="1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 hidden="1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 hidden="1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 hidden="1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 hidden="1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 hidden="1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 hidden="1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 hidden="1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 hidden="1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 hidden="1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 hidden="1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 hidden="1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 hidden="1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 hidden="1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 hidden="1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 hidden="1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 hidden="1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 hidden="1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 hidden="1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 hidden="1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 hidden="1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 hidden="1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 hidden="1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 hidden="1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 hidden="1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 hidden="1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 hidden="1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 hidden="1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 hidden="1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 hidden="1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 hidden="1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 hidden="1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 hidden="1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 hidden="1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 hidden="1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 hidden="1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 hidden="1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 hidden="1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 hidden="1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 hidden="1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 hidden="1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 hidden="1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 hidden="1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 hidden="1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 hidden="1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 hidden="1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 hidden="1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 hidden="1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 hidden="1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 hidden="1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 hidden="1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 hidden="1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 hidden="1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hidden="1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 hidden="1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 hidden="1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 hidden="1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 hidden="1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 hidden="1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 hidden="1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 hidden="1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 hidden="1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 hidden="1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 hidden="1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 hidden="1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 hidden="1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 hidden="1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 hidden="1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 hidden="1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 hidden="1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 hidden="1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 hidden="1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 hidden="1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 hidden="1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 hidden="1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 hidden="1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 hidden="1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 hidden="1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 hidden="1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 hidden="1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 hidden="1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 hidden="1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 hidden="1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 hidden="1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 hidden="1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 hidden="1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 hidden="1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 hidden="1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 hidden="1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 hidden="1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 hidden="1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 hidden="1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 hidden="1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 hidden="1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 hidden="1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 hidden="1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 hidden="1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 hidden="1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 hidden="1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 hidden="1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 hidden="1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 hidden="1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 hidden="1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 hidden="1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 hidden="1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 hidden="1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 hidden="1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 hidden="1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 hidden="1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 hidden="1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 hidden="1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 hidden="1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 hidden="1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 hidden="1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 hidden="1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 hidden="1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 hidden="1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 hidden="1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 hidden="1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 hidden="1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hidden="1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 hidden="1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 hidden="1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 hidden="1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 hidden="1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 hidden="1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 hidden="1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 hidden="1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 hidden="1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 hidden="1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 hidden="1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 hidden="1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 hidden="1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 hidden="1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 hidden="1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 hidden="1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 hidden="1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 hidden="1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 hidden="1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 hidden="1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 hidden="1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 hidden="1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 hidden="1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 hidden="1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 hidden="1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 hidden="1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 hidden="1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 hidden="1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 hidden="1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 hidden="1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 hidden="1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 hidden="1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 hidden="1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 hidden="1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 hidden="1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 hidden="1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 hidden="1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 hidden="1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 hidden="1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 hidden="1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 hidden="1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 hidden="1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 hidden="1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 hidden="1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 hidden="1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 hidden="1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 hidden="1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 hidden="1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 hidden="1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 hidden="1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 hidden="1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 hidden="1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 hidden="1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 hidden="1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 hidden="1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 hidden="1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 hidden="1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 hidden="1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 hidden="1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 hidden="1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 hidden="1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 hidden="1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 hidden="1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 hidden="1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 hidden="1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 hidden="1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 hidden="1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 hidden="1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 hidden="1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 hidden="1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 hidden="1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 hidden="1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 hidden="1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 hidden="1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 hidden="1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 hidden="1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 hidden="1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 hidden="1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 hidden="1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 hidden="1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 hidden="1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 hidden="1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 hidden="1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 hidden="1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 hidden="1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 hidden="1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 hidden="1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 hidden="1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 hidden="1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 hidden="1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 hidden="1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 hidden="1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 hidden="1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 hidden="1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 hidden="1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 hidden="1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 hidden="1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 hidden="1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 hidden="1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 hidden="1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 hidden="1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 hidden="1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 hidden="1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 hidden="1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 hidden="1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 hidden="1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 hidden="1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 hidden="1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 hidden="1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 hidden="1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 hidden="1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 hidden="1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 hidden="1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 hidden="1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 hidden="1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 hidden="1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 hidden="1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 hidden="1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 hidden="1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 hidden="1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 hidden="1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 hidden="1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 hidden="1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 hidden="1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 hidden="1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 hidden="1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 hidden="1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 hidden="1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 hidden="1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 hidden="1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 hidden="1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 hidden="1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 hidden="1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 hidden="1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 hidden="1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 hidden="1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 hidden="1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 hidden="1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 hidden="1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 hidden="1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 hidden="1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 hidden="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 hidden="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 hidden="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 hidden="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 hidden="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 hidden="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 hidden="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 hidden="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 hidden="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 hidden="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 hidden="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 hidden="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 hidden="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 hidden="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 hidden="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 hidden="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 hidden="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 hidden="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 hidden="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 hidden="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 hidden="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10:X110 V113:Y414 V107:X108 V101:Y105 X106:Y106 V112:X112 Y107:Y112" name="Range1_11_8"/>
    <protectedRange sqref="Z17:AD17 Z30:AD32 Z52:AD55 Z59:AD59 Z61:AD63 Z76:AD90 Z70:AD70 Z92:AD95 Z110:AD110 Z112:AD414 Z107:AD108 Z97:AD105" name="Range1_12_8"/>
    <protectedRange sqref="V6:Y16 V28:X29 V26:X26 V18:X20 V22:X24 V33:X35 V37:X40 V43:X46 W55 V56:X58 V49:X50 V60:X60 V64:X64 W70 V72:X72 V74:X74 V66:X68 V91:X91 V109:X109" name="Range1_11_1"/>
    <protectedRange sqref="Z6:AD16 Z28:AD29 Z26:AD26 Z18:AD20 Z22:AD24 Z33:AD35 Z43:AD46 Z56:AD58 Z66:AD68 Z60:AD60 Z64:AD64 AB47:AC47 Z37:AD40 Z72:AD72 Z74:AD74 Z49:Z50 AB49:AD50 AA50 Z91:AD91 Z109:AD109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 AA106:AD106" name="Range1_12_4"/>
    <protectedRange sqref="V111:X111" name="Range1_11_2"/>
    <protectedRange sqref="Z111:AD111" name="Range1_12_6"/>
    <protectedRange sqref="Z106" name="Range1_12_7"/>
    <protectedRange sqref="V106:W106" name="Range1_11_8_2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50" priority="2232" operator="equal">
      <formula>"ERRO"</formula>
    </cfRule>
  </conditionalFormatting>
  <conditionalFormatting sqref="X4 Y1:Z5 Y456:Y531 Y415:Z455">
    <cfRule type="cellIs" dxfId="549" priority="2221" operator="equal">
      <formula>"OPORTUNIDADE"</formula>
    </cfRule>
  </conditionalFormatting>
  <conditionalFormatting sqref="AZ6:AZ503">
    <cfRule type="expression" dxfId="548" priority="2216">
      <formula>$BU6=1</formula>
    </cfRule>
  </conditionalFormatting>
  <conditionalFormatting sqref="BQ6:BQ533">
    <cfRule type="cellIs" dxfId="547" priority="2227" operator="equal">
      <formula>"Produção e Intervalo"</formula>
    </cfRule>
    <cfRule type="cellIs" dxfId="546" priority="2228" operator="equal">
      <formula>"Aderente"</formula>
    </cfRule>
    <cfRule type="cellIs" dxfId="545" priority="2229" operator="equal">
      <formula>"Intervalo"</formula>
    </cfRule>
    <cfRule type="cellIs" dxfId="544" priority="2230" operator="equal">
      <formula>"Produção"</formula>
    </cfRule>
    <cfRule type="cellIs" dxfId="543" priority="2231" operator="equal">
      <formula>"ERRO"</formula>
    </cfRule>
  </conditionalFormatting>
  <conditionalFormatting sqref="BR6:BS533">
    <cfRule type="cellIs" dxfId="542" priority="2209" operator="equal">
      <formula>"*"</formula>
    </cfRule>
    <cfRule type="cellIs" dxfId="541" priority="2210" operator="greaterThanOrEqual">
      <formula>1</formula>
    </cfRule>
    <cfRule type="cellIs" dxfId="540" priority="2211" operator="lessThan">
      <formula>1</formula>
    </cfRule>
  </conditionalFormatting>
  <conditionalFormatting sqref="X456:X503 Y456:Y531 Y415:Z455">
    <cfRule type="cellIs" dxfId="539" priority="2157" operator="equal">
      <formula>"NÃO"</formula>
    </cfRule>
    <cfRule type="cellIs" dxfId="538" priority="2158" operator="equal">
      <formula>"SIM"</formula>
    </cfRule>
  </conditionalFormatting>
  <conditionalFormatting sqref="X456:X503">
    <cfRule type="cellIs" dxfId="537" priority="2156" operator="equal">
      <formula>"OPORTUNIDADE"</formula>
    </cfRule>
  </conditionalFormatting>
  <conditionalFormatting sqref="Z456:Z503">
    <cfRule type="cellIs" dxfId="536" priority="2154" operator="equal">
      <formula>"NÃO"</formula>
    </cfRule>
    <cfRule type="cellIs" dxfId="535" priority="2155" operator="equal">
      <formula>"SIM"</formula>
    </cfRule>
  </conditionalFormatting>
  <conditionalFormatting sqref="Z456:Z503">
    <cfRule type="cellIs" dxfId="534" priority="2153" operator="equal">
      <formula>"OPORTUNIDADE"</formula>
    </cfRule>
  </conditionalFormatting>
  <conditionalFormatting sqref="Y1048575:Y1048576">
    <cfRule type="cellIs" dxfId="533" priority="2038" operator="equal">
      <formula>"OPORTUNIDADE"</formula>
    </cfRule>
  </conditionalFormatting>
  <conditionalFormatting sqref="Y1048575:Y1048576">
    <cfRule type="cellIs" dxfId="532" priority="2036" operator="equal">
      <formula>"NÃO"</formula>
    </cfRule>
    <cfRule type="cellIs" dxfId="531" priority="2037" operator="equal">
      <formula>"SIM"</formula>
    </cfRule>
  </conditionalFormatting>
  <conditionalFormatting sqref="Z504:Z529">
    <cfRule type="cellIs" dxfId="530" priority="1773" operator="equal">
      <formula>"OPORTUNIDADE"</formula>
    </cfRule>
  </conditionalFormatting>
  <conditionalFormatting sqref="Z504:Z529">
    <cfRule type="cellIs" dxfId="529" priority="1771" operator="equal">
      <formula>"NÃO"</formula>
    </cfRule>
    <cfRule type="cellIs" dxfId="528" priority="1772" operator="equal">
      <formula>"SIM"</formula>
    </cfRule>
  </conditionalFormatting>
  <conditionalFormatting sqref="X530">
    <cfRule type="cellIs" dxfId="527" priority="1759" operator="equal">
      <formula>"NÃO"</formula>
    </cfRule>
    <cfRule type="cellIs" dxfId="526" priority="1760" operator="equal">
      <formula>"SIM"</formula>
    </cfRule>
  </conditionalFormatting>
  <conditionalFormatting sqref="X530">
    <cfRule type="cellIs" dxfId="525" priority="1758" operator="equal">
      <formula>"OPORTUNIDADE"</formula>
    </cfRule>
  </conditionalFormatting>
  <conditionalFormatting sqref="Z530">
    <cfRule type="cellIs" dxfId="524" priority="1756" operator="equal">
      <formula>"NÃO"</formula>
    </cfRule>
    <cfRule type="cellIs" dxfId="523" priority="1757" operator="equal">
      <formula>"SIM"</formula>
    </cfRule>
  </conditionalFormatting>
  <conditionalFormatting sqref="Z530">
    <cfRule type="cellIs" dxfId="522" priority="1755" operator="equal">
      <formula>"OPORTUNIDADE"</formula>
    </cfRule>
  </conditionalFormatting>
  <conditionalFormatting sqref="BI530">
    <cfRule type="iconSet" priority="1764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765">
      <iconSet showValue="0">
        <cfvo type="percent" val="0"/>
        <cfvo type="num" val="1"/>
        <cfvo type="num" val="1" gte="0"/>
      </iconSet>
    </cfRule>
    <cfRule type="iconSet" priority="1766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767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521" priority="2375">
      <formula>$BU473=1</formula>
    </cfRule>
  </conditionalFormatting>
  <conditionalFormatting sqref="Y17:Z18 Z26 Y30:Z32 Y46:Z46 Z39 Z52:Z55 Z57 Z59 Y67:Z67 Y61:Z63 Z66 Y74:Z74 Z73:Z74 Y70:Z70 Y76:Z92 Z93:Z95 Z97:Z100 Y93:Y100 Z109:Z110 Y113:Z414 Y101:Z105 Z112 Y107:Y112">
    <cfRule type="cellIs" dxfId="520" priority="943" operator="equal">
      <formula>"OPORTUNIDADE"</formula>
    </cfRule>
  </conditionalFormatting>
  <conditionalFormatting sqref="Y17:Z18 Z26 Y30:Z32 Y46:Z46 Z39 Z52:Z55 Z57 Z59 Y67:Z67 Y61:Z63 Z66 Y74:Z74 Z73:Z74 Y70:Z70 Y76:Z92 Z93:Z95 Z97:Z100 Y93:Y100 Z109:Z110 Y113:Z414 Y101:Z105 Z112 Y107:Y112">
    <cfRule type="cellIs" dxfId="519" priority="941" operator="equal">
      <formula>"NÃO"</formula>
    </cfRule>
    <cfRule type="cellIs" dxfId="518" priority="942" operator="equal">
      <formula>"SIM"</formula>
    </cfRule>
  </conditionalFormatting>
  <conditionalFormatting sqref="BK7:BK9 BK11:BK17 BK23 BK25:BK26 BK28:BK32 BK40 BK34 BK51:BK56 BK43:BK49 BK58:BK63 BK68 BK70:BK72 BK87:BK90 BK74:BK77 BK82:BK85 BK99:BK103 BK95:BK97 BK110:BK414 BK106:BK107">
    <cfRule type="iconSet" priority="924">
      <iconSet showValue="0">
        <cfvo type="percent" val="0"/>
        <cfvo type="num" val="1"/>
        <cfvo type="num" val="1" gte="0"/>
      </iconSet>
    </cfRule>
  </conditionalFormatting>
  <conditionalFormatting sqref="BI6:BI503">
    <cfRule type="iconSet" priority="2496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498">
      <iconSet showValue="0">
        <cfvo type="percent" val="0"/>
        <cfvo type="num" val="1"/>
        <cfvo type="num" val="1" gte="0"/>
      </iconSet>
    </cfRule>
    <cfRule type="iconSet" priority="2499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517" priority="2535">
      <formula>$BU478=1</formula>
    </cfRule>
  </conditionalFormatting>
  <conditionalFormatting sqref="BI504:BI529">
    <cfRule type="iconSet" priority="2536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538">
      <iconSet showValue="0">
        <cfvo type="percent" val="0"/>
        <cfvo type="num" val="1"/>
        <cfvo type="num" val="1" gte="0"/>
      </iconSet>
    </cfRule>
    <cfRule type="iconSet" priority="2539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542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544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516" priority="714" operator="equal">
      <formula>"OPORTUNIDADE"</formula>
    </cfRule>
  </conditionalFormatting>
  <conditionalFormatting sqref="Y6:Z16">
    <cfRule type="cellIs" dxfId="515" priority="712" operator="equal">
      <formula>"NÃO"</formula>
    </cfRule>
    <cfRule type="cellIs" dxfId="514" priority="713" operator="equal">
      <formula>"SIM"</formula>
    </cfRule>
  </conditionalFormatting>
  <conditionalFormatting sqref="BJ6">
    <cfRule type="iconSet" priority="711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710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13" priority="709" operator="equal">
      <formula>"OPORTUNIDADE"</formula>
    </cfRule>
  </conditionalFormatting>
  <conditionalFormatting sqref="Z23">
    <cfRule type="cellIs" dxfId="512" priority="707" operator="equal">
      <formula>"NÃO"</formula>
    </cfRule>
    <cfRule type="cellIs" dxfId="511" priority="708" operator="equal">
      <formula>"SIM"</formula>
    </cfRule>
  </conditionalFormatting>
  <conditionalFormatting sqref="Z20:Z21">
    <cfRule type="cellIs" dxfId="510" priority="703" operator="equal">
      <formula>"OPORTUNIDADE"</formula>
    </cfRule>
  </conditionalFormatting>
  <conditionalFormatting sqref="Z20:Z21">
    <cfRule type="cellIs" dxfId="509" priority="701" operator="equal">
      <formula>"NÃO"</formula>
    </cfRule>
    <cfRule type="cellIs" dxfId="508" priority="702" operator="equal">
      <formula>"SIM"</formula>
    </cfRule>
  </conditionalFormatting>
  <conditionalFormatting sqref="Z25:Z26">
    <cfRule type="cellIs" dxfId="507" priority="697" operator="equal">
      <formula>"OPORTUNIDADE"</formula>
    </cfRule>
  </conditionalFormatting>
  <conditionalFormatting sqref="Z25:Z26">
    <cfRule type="cellIs" dxfId="506" priority="695" operator="equal">
      <formula>"NÃO"</formula>
    </cfRule>
    <cfRule type="cellIs" dxfId="505" priority="696" operator="equal">
      <formula>"SIM"</formula>
    </cfRule>
  </conditionalFormatting>
  <conditionalFormatting sqref="Z23:Z24">
    <cfRule type="cellIs" dxfId="504" priority="694" operator="equal">
      <formula>"OPORTUNIDADE"</formula>
    </cfRule>
  </conditionalFormatting>
  <conditionalFormatting sqref="Z23:Z24">
    <cfRule type="cellIs" dxfId="503" priority="692" operator="equal">
      <formula>"NÃO"</formula>
    </cfRule>
    <cfRule type="cellIs" dxfId="502" priority="693" operator="equal">
      <formula>"SIM"</formula>
    </cfRule>
  </conditionalFormatting>
  <conditionalFormatting sqref="Z19:Z21">
    <cfRule type="cellIs" dxfId="501" priority="691" operator="equal">
      <formula>"OPORTUNIDADE"</formula>
    </cfRule>
  </conditionalFormatting>
  <conditionalFormatting sqref="Z19:Z21">
    <cfRule type="cellIs" dxfId="500" priority="689" operator="equal">
      <formula>"NÃO"</formula>
    </cfRule>
    <cfRule type="cellIs" dxfId="499" priority="690" operator="equal">
      <formula>"SIM"</formula>
    </cfRule>
  </conditionalFormatting>
  <conditionalFormatting sqref="Y19:Y29">
    <cfRule type="cellIs" dxfId="498" priority="688" operator="equal">
      <formula>"OPORTUNIDADE"</formula>
    </cfRule>
  </conditionalFormatting>
  <conditionalFormatting sqref="Y19:Y29">
    <cfRule type="cellIs" dxfId="497" priority="686" operator="equal">
      <formula>"NÃO"</formula>
    </cfRule>
    <cfRule type="cellIs" dxfId="496" priority="687" operator="equal">
      <formula>"SIM"</formula>
    </cfRule>
  </conditionalFormatting>
  <conditionalFormatting sqref="Z19:Z20">
    <cfRule type="cellIs" dxfId="495" priority="685" operator="equal">
      <formula>"OPORTUNIDADE"</formula>
    </cfRule>
  </conditionalFormatting>
  <conditionalFormatting sqref="Z19:Z20">
    <cfRule type="cellIs" dxfId="494" priority="683" operator="equal">
      <formula>"NÃO"</formula>
    </cfRule>
    <cfRule type="cellIs" dxfId="493" priority="684" operator="equal">
      <formula>"SIM"</formula>
    </cfRule>
  </conditionalFormatting>
  <conditionalFormatting sqref="Y19:Y29">
    <cfRule type="cellIs" dxfId="492" priority="682" operator="equal">
      <formula>"OPORTUNIDADE"</formula>
    </cfRule>
  </conditionalFormatting>
  <conditionalFormatting sqref="Y19:Y29">
    <cfRule type="cellIs" dxfId="491" priority="680" operator="equal">
      <formula>"NÃO"</formula>
    </cfRule>
    <cfRule type="cellIs" dxfId="490" priority="681" operator="equal">
      <formula>"SIM"</formula>
    </cfRule>
  </conditionalFormatting>
  <conditionalFormatting sqref="BP13">
    <cfRule type="iconSet" priority="679">
      <iconSet showValue="0">
        <cfvo type="percent" val="0"/>
        <cfvo type="num" val="1"/>
        <cfvo type="num" val="1" gte="0"/>
      </iconSet>
    </cfRule>
  </conditionalFormatting>
  <conditionalFormatting sqref="Z28">
    <cfRule type="cellIs" dxfId="489" priority="678" operator="equal">
      <formula>"OPORTUNIDADE"</formula>
    </cfRule>
  </conditionalFormatting>
  <conditionalFormatting sqref="Z28">
    <cfRule type="cellIs" dxfId="488" priority="676" operator="equal">
      <formula>"NÃO"</formula>
    </cfRule>
    <cfRule type="cellIs" dxfId="487" priority="677" operator="equal">
      <formula>"SIM"</formula>
    </cfRule>
  </conditionalFormatting>
  <conditionalFormatting sqref="Z29">
    <cfRule type="cellIs" dxfId="486" priority="672" operator="equal">
      <formula>"OPORTUNIDADE"</formula>
    </cfRule>
  </conditionalFormatting>
  <conditionalFormatting sqref="Z29">
    <cfRule type="cellIs" dxfId="485" priority="670" operator="equal">
      <formula>"NÃO"</formula>
    </cfRule>
    <cfRule type="cellIs" dxfId="484" priority="671" operator="equal">
      <formula>"SIM"</formula>
    </cfRule>
  </conditionalFormatting>
  <conditionalFormatting sqref="Z27">
    <cfRule type="cellIs" dxfId="483" priority="669" operator="equal">
      <formula>"OPORTUNIDADE"</formula>
    </cfRule>
  </conditionalFormatting>
  <conditionalFormatting sqref="Z27">
    <cfRule type="cellIs" dxfId="482" priority="667" operator="equal">
      <formula>"NÃO"</formula>
    </cfRule>
    <cfRule type="cellIs" dxfId="481" priority="668" operator="equal">
      <formula>"SIM"</formula>
    </cfRule>
  </conditionalFormatting>
  <conditionalFormatting sqref="Z18:Z19">
    <cfRule type="cellIs" dxfId="480" priority="663" operator="equal">
      <formula>"OPORTUNIDADE"</formula>
    </cfRule>
  </conditionalFormatting>
  <conditionalFormatting sqref="Z18:Z19">
    <cfRule type="cellIs" dxfId="479" priority="661" operator="equal">
      <formula>"NÃO"</formula>
    </cfRule>
    <cfRule type="cellIs" dxfId="478" priority="662" operator="equal">
      <formula>"SIM"</formula>
    </cfRule>
  </conditionalFormatting>
  <conditionalFormatting sqref="Y18:Y29">
    <cfRule type="cellIs" dxfId="477" priority="660" operator="equal">
      <formula>"OPORTUNIDADE"</formula>
    </cfRule>
  </conditionalFormatting>
  <conditionalFormatting sqref="Y18:Y29">
    <cfRule type="cellIs" dxfId="476" priority="658" operator="equal">
      <formula>"NÃO"</formula>
    </cfRule>
    <cfRule type="cellIs" dxfId="475" priority="659" operator="equal">
      <formula>"SIM"</formula>
    </cfRule>
  </conditionalFormatting>
  <conditionalFormatting sqref="BK6">
    <cfRule type="iconSet" priority="657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656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74" priority="655" operator="equal">
      <formula>"OPORTUNIDADE"</formula>
    </cfRule>
  </conditionalFormatting>
  <conditionalFormatting sqref="Z24">
    <cfRule type="cellIs" dxfId="473" priority="653" operator="equal">
      <formula>"NÃO"</formula>
    </cfRule>
    <cfRule type="cellIs" dxfId="472" priority="654" operator="equal">
      <formula>"SIM"</formula>
    </cfRule>
  </conditionalFormatting>
  <conditionalFormatting sqref="BP9">
    <cfRule type="iconSet" priority="652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71" priority="651" operator="equal">
      <formula>"OPORTUNIDADE"</formula>
    </cfRule>
  </conditionalFormatting>
  <conditionalFormatting sqref="Z25">
    <cfRule type="cellIs" dxfId="470" priority="649" operator="equal">
      <formula>"NÃO"</formula>
    </cfRule>
    <cfRule type="cellIs" dxfId="469" priority="650" operator="equal">
      <formula>"SIM"</formula>
    </cfRule>
  </conditionalFormatting>
  <conditionalFormatting sqref="Z21">
    <cfRule type="cellIs" dxfId="468" priority="645" operator="equal">
      <formula>"OPORTUNIDADE"</formula>
    </cfRule>
  </conditionalFormatting>
  <conditionalFormatting sqref="Z21">
    <cfRule type="cellIs" dxfId="467" priority="643" operator="equal">
      <formula>"NÃO"</formula>
    </cfRule>
    <cfRule type="cellIs" dxfId="466" priority="644" operator="equal">
      <formula>"SIM"</formula>
    </cfRule>
  </conditionalFormatting>
  <conditionalFormatting sqref="Z22">
    <cfRule type="cellIs" dxfId="465" priority="642" operator="equal">
      <formula>"OPORTUNIDADE"</formula>
    </cfRule>
  </conditionalFormatting>
  <conditionalFormatting sqref="Z22">
    <cfRule type="cellIs" dxfId="464" priority="640" operator="equal">
      <formula>"NÃO"</formula>
    </cfRule>
    <cfRule type="cellIs" dxfId="463" priority="641" operator="equal">
      <formula>"SIM"</formula>
    </cfRule>
  </conditionalFormatting>
  <conditionalFormatting sqref="BJ19">
    <cfRule type="iconSet" priority="636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634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633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632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631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630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629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62" priority="628" operator="equal">
      <formula>"OPORTUNIDADE"</formula>
    </cfRule>
  </conditionalFormatting>
  <conditionalFormatting sqref="Z36">
    <cfRule type="cellIs" dxfId="461" priority="626" operator="equal">
      <formula>"NÃO"</formula>
    </cfRule>
    <cfRule type="cellIs" dxfId="460" priority="627" operator="equal">
      <formula>"SIM"</formula>
    </cfRule>
  </conditionalFormatting>
  <conditionalFormatting sqref="Z36">
    <cfRule type="cellIs" dxfId="459" priority="625" operator="equal">
      <formula>"OPORTUNIDADE"</formula>
    </cfRule>
  </conditionalFormatting>
  <conditionalFormatting sqref="Z36">
    <cfRule type="cellIs" dxfId="458" priority="623" operator="equal">
      <formula>"NÃO"</formula>
    </cfRule>
    <cfRule type="cellIs" dxfId="457" priority="624" operator="equal">
      <formula>"SIM"</formula>
    </cfRule>
  </conditionalFormatting>
  <conditionalFormatting sqref="Z36">
    <cfRule type="cellIs" dxfId="456" priority="613" operator="equal">
      <formula>"OPORTUNIDADE"</formula>
    </cfRule>
  </conditionalFormatting>
  <conditionalFormatting sqref="Z36">
    <cfRule type="cellIs" dxfId="455" priority="611" operator="equal">
      <formula>"NÃO"</formula>
    </cfRule>
    <cfRule type="cellIs" dxfId="454" priority="612" operator="equal">
      <formula>"SIM"</formula>
    </cfRule>
  </conditionalFormatting>
  <conditionalFormatting sqref="Z37:Z38">
    <cfRule type="cellIs" dxfId="453" priority="610" operator="equal">
      <formula>"OPORTUNIDADE"</formula>
    </cfRule>
  </conditionalFormatting>
  <conditionalFormatting sqref="Z37:Z38">
    <cfRule type="cellIs" dxfId="452" priority="608" operator="equal">
      <formula>"NÃO"</formula>
    </cfRule>
    <cfRule type="cellIs" dxfId="451" priority="609" operator="equal">
      <formula>"SIM"</formula>
    </cfRule>
  </conditionalFormatting>
  <conditionalFormatting sqref="BJ18">
    <cfRule type="iconSet" priority="601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600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50" priority="599" operator="equal">
      <formula>"OPORTUNIDADE"</formula>
    </cfRule>
  </conditionalFormatting>
  <conditionalFormatting sqref="Z35:Z36">
    <cfRule type="cellIs" dxfId="449" priority="597" operator="equal">
      <formula>"NÃO"</formula>
    </cfRule>
    <cfRule type="cellIs" dxfId="448" priority="598" operator="equal">
      <formula>"SIM"</formula>
    </cfRule>
  </conditionalFormatting>
  <conditionalFormatting sqref="BK27">
    <cfRule type="iconSet" priority="593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592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575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47" priority="574" operator="equal">
      <formula>"OPORTUNIDADE"</formula>
    </cfRule>
  </conditionalFormatting>
  <conditionalFormatting sqref="Z34:Z35">
    <cfRule type="cellIs" dxfId="446" priority="572" operator="equal">
      <formula>"NÃO"</formula>
    </cfRule>
    <cfRule type="cellIs" dxfId="445" priority="573" operator="equal">
      <formula>"SIM"</formula>
    </cfRule>
  </conditionalFormatting>
  <conditionalFormatting sqref="Z33:Z35">
    <cfRule type="cellIs" dxfId="444" priority="571" operator="equal">
      <formula>"OPORTUNIDADE"</formula>
    </cfRule>
  </conditionalFormatting>
  <conditionalFormatting sqref="Z33:Z35">
    <cfRule type="cellIs" dxfId="443" priority="569" operator="equal">
      <formula>"NÃO"</formula>
    </cfRule>
    <cfRule type="cellIs" dxfId="442" priority="570" operator="equal">
      <formula>"SIM"</formula>
    </cfRule>
  </conditionalFormatting>
  <conditionalFormatting sqref="Z33:Z35">
    <cfRule type="cellIs" dxfId="441" priority="565" operator="equal">
      <formula>"OPORTUNIDADE"</formula>
    </cfRule>
  </conditionalFormatting>
  <conditionalFormatting sqref="Z33:Z35">
    <cfRule type="cellIs" dxfId="440" priority="563" operator="equal">
      <formula>"NÃO"</formula>
    </cfRule>
    <cfRule type="cellIs" dxfId="439" priority="564" operator="equal">
      <formula>"SIM"</formula>
    </cfRule>
  </conditionalFormatting>
  <conditionalFormatting sqref="Z33:Z34">
    <cfRule type="cellIs" dxfId="438" priority="559" operator="equal">
      <formula>"OPORTUNIDADE"</formula>
    </cfRule>
  </conditionalFormatting>
  <conditionalFormatting sqref="Z33:Z34">
    <cfRule type="cellIs" dxfId="437" priority="557" operator="equal">
      <formula>"NÃO"</formula>
    </cfRule>
    <cfRule type="cellIs" dxfId="436" priority="558" operator="equal">
      <formula>"SIM"</formula>
    </cfRule>
  </conditionalFormatting>
  <conditionalFormatting sqref="Y33:Y45">
    <cfRule type="cellIs" dxfId="435" priority="553" operator="equal">
      <formula>"OPORTUNIDADE"</formula>
    </cfRule>
  </conditionalFormatting>
  <conditionalFormatting sqref="Y33:Y45">
    <cfRule type="cellIs" dxfId="434" priority="551" operator="equal">
      <formula>"NÃO"</formula>
    </cfRule>
    <cfRule type="cellIs" dxfId="433" priority="552" operator="equal">
      <formula>"SIM"</formula>
    </cfRule>
  </conditionalFormatting>
  <conditionalFormatting sqref="Y34:Y45">
    <cfRule type="cellIs" dxfId="432" priority="550" operator="equal">
      <formula>"OPORTUNIDADE"</formula>
    </cfRule>
  </conditionalFormatting>
  <conditionalFormatting sqref="Y34:Y45">
    <cfRule type="cellIs" dxfId="431" priority="548" operator="equal">
      <formula>"NÃO"</formula>
    </cfRule>
    <cfRule type="cellIs" dxfId="430" priority="549" operator="equal">
      <formula>"SIM"</formula>
    </cfRule>
  </conditionalFormatting>
  <conditionalFormatting sqref="BK22">
    <cfRule type="iconSet" priority="547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429" priority="540" operator="equal">
      <formula>"OPORTUNIDADE"</formula>
    </cfRule>
  </conditionalFormatting>
  <conditionalFormatting sqref="Z42:Z43">
    <cfRule type="cellIs" dxfId="428" priority="538" operator="equal">
      <formula>"NÃO"</formula>
    </cfRule>
    <cfRule type="cellIs" dxfId="427" priority="539" operator="equal">
      <formula>"SIM"</formula>
    </cfRule>
  </conditionalFormatting>
  <conditionalFormatting sqref="Y46:Y50 Y52:Y60">
    <cfRule type="cellIs" dxfId="426" priority="534" operator="equal">
      <formula>"OPORTUNIDADE"</formula>
    </cfRule>
  </conditionalFormatting>
  <conditionalFormatting sqref="Y46:Y50 Y52:Y60">
    <cfRule type="cellIs" dxfId="425" priority="532" operator="equal">
      <formula>"NÃO"</formula>
    </cfRule>
    <cfRule type="cellIs" dxfId="424" priority="533" operator="equal">
      <formula>"SIM"</formula>
    </cfRule>
  </conditionalFormatting>
  <conditionalFormatting sqref="Z43:Z45">
    <cfRule type="cellIs" dxfId="423" priority="525" operator="equal">
      <formula>"OPORTUNIDADE"</formula>
    </cfRule>
  </conditionalFormatting>
  <conditionalFormatting sqref="Z43:Z45">
    <cfRule type="cellIs" dxfId="422" priority="523" operator="equal">
      <formula>"NÃO"</formula>
    </cfRule>
    <cfRule type="cellIs" dxfId="421" priority="524" operator="equal">
      <formula>"SIM"</formula>
    </cfRule>
  </conditionalFormatting>
  <conditionalFormatting sqref="Z39">
    <cfRule type="cellIs" dxfId="420" priority="519" operator="equal">
      <formula>"OPORTUNIDADE"</formula>
    </cfRule>
  </conditionalFormatting>
  <conditionalFormatting sqref="Z39">
    <cfRule type="cellIs" dxfId="419" priority="517" operator="equal">
      <formula>"NÃO"</formula>
    </cfRule>
    <cfRule type="cellIs" dxfId="418" priority="518" operator="equal">
      <formula>"SIM"</formula>
    </cfRule>
  </conditionalFormatting>
  <conditionalFormatting sqref="Z43:Z44">
    <cfRule type="cellIs" dxfId="417" priority="492" operator="equal">
      <formula>"OPORTUNIDADE"</formula>
    </cfRule>
  </conditionalFormatting>
  <conditionalFormatting sqref="Z43:Z44">
    <cfRule type="cellIs" dxfId="416" priority="490" operator="equal">
      <formula>"NÃO"</formula>
    </cfRule>
    <cfRule type="cellIs" dxfId="415" priority="491" operator="equal">
      <formula>"SIM"</formula>
    </cfRule>
  </conditionalFormatting>
  <conditionalFormatting sqref="Z44:Z46">
    <cfRule type="cellIs" dxfId="414" priority="483" operator="equal">
      <formula>"OPORTUNIDADE"</formula>
    </cfRule>
  </conditionalFormatting>
  <conditionalFormatting sqref="Z44:Z46">
    <cfRule type="cellIs" dxfId="413" priority="481" operator="equal">
      <formula>"NÃO"</formula>
    </cfRule>
    <cfRule type="cellIs" dxfId="412" priority="482" operator="equal">
      <formula>"SIM"</formula>
    </cfRule>
  </conditionalFormatting>
  <conditionalFormatting sqref="BP27">
    <cfRule type="iconSet" priority="462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11" priority="461" operator="equal">
      <formula>"OPORTUNIDADE"</formula>
    </cfRule>
  </conditionalFormatting>
  <conditionalFormatting sqref="Y47:Y60">
    <cfRule type="cellIs" dxfId="410" priority="459" operator="equal">
      <formula>"NÃO"</formula>
    </cfRule>
    <cfRule type="cellIs" dxfId="409" priority="460" operator="equal">
      <formula>"SIM"</formula>
    </cfRule>
  </conditionalFormatting>
  <conditionalFormatting sqref="Z47:Z48">
    <cfRule type="cellIs" dxfId="408" priority="458" operator="equal">
      <formula>"OPORTUNIDADE"</formula>
    </cfRule>
  </conditionalFormatting>
  <conditionalFormatting sqref="Z47:Z48">
    <cfRule type="cellIs" dxfId="407" priority="456" operator="equal">
      <formula>"NÃO"</formula>
    </cfRule>
    <cfRule type="cellIs" dxfId="406" priority="457" operator="equal">
      <formula>"SIM"</formula>
    </cfRule>
  </conditionalFormatting>
  <conditionalFormatting sqref="Z47:Z48">
    <cfRule type="cellIs" dxfId="405" priority="455" operator="equal">
      <formula>"OPORTUNIDADE"</formula>
    </cfRule>
  </conditionalFormatting>
  <conditionalFormatting sqref="Z47:Z48">
    <cfRule type="cellIs" dxfId="404" priority="453" operator="equal">
      <formula>"NÃO"</formula>
    </cfRule>
    <cfRule type="cellIs" dxfId="403" priority="454" operator="equal">
      <formula>"SIM"</formula>
    </cfRule>
  </conditionalFormatting>
  <conditionalFormatting sqref="Y47:Y50 Y52:Y60">
    <cfRule type="cellIs" dxfId="402" priority="452" operator="equal">
      <formula>"OPORTUNIDADE"</formula>
    </cfRule>
  </conditionalFormatting>
  <conditionalFormatting sqref="Y47:Y50 Y52:Y60">
    <cfRule type="cellIs" dxfId="401" priority="450" operator="equal">
      <formula>"NÃO"</formula>
    </cfRule>
    <cfRule type="cellIs" dxfId="400" priority="451" operator="equal">
      <formula>"SIM"</formula>
    </cfRule>
  </conditionalFormatting>
  <conditionalFormatting sqref="Z47">
    <cfRule type="cellIs" dxfId="399" priority="449" operator="equal">
      <formula>"OPORTUNIDADE"</formula>
    </cfRule>
  </conditionalFormatting>
  <conditionalFormatting sqref="Z47">
    <cfRule type="cellIs" dxfId="398" priority="447" operator="equal">
      <formula>"NÃO"</formula>
    </cfRule>
    <cfRule type="cellIs" dxfId="397" priority="448" operator="equal">
      <formula>"SIM"</formula>
    </cfRule>
  </conditionalFormatting>
  <conditionalFormatting sqref="Z47">
    <cfRule type="cellIs" dxfId="396" priority="446" operator="equal">
      <formula>"OPORTUNIDADE"</formula>
    </cfRule>
  </conditionalFormatting>
  <conditionalFormatting sqref="Z47">
    <cfRule type="cellIs" dxfId="395" priority="444" operator="equal">
      <formula>"NÃO"</formula>
    </cfRule>
    <cfRule type="cellIs" dxfId="394" priority="445" operator="equal">
      <formula>"SIM"</formula>
    </cfRule>
  </conditionalFormatting>
  <conditionalFormatting sqref="Z47">
    <cfRule type="cellIs" dxfId="393" priority="443" operator="equal">
      <formula>"OPORTUNIDADE"</formula>
    </cfRule>
  </conditionalFormatting>
  <conditionalFormatting sqref="Z47">
    <cfRule type="cellIs" dxfId="392" priority="441" operator="equal">
      <formula>"NÃO"</formula>
    </cfRule>
    <cfRule type="cellIs" dxfId="391" priority="442" operator="equal">
      <formula>"SIM"</formula>
    </cfRule>
  </conditionalFormatting>
  <conditionalFormatting sqref="Z41">
    <cfRule type="cellIs" dxfId="390" priority="437" operator="equal">
      <formula>"OPORTUNIDADE"</formula>
    </cfRule>
  </conditionalFormatting>
  <conditionalFormatting sqref="Z41">
    <cfRule type="cellIs" dxfId="389" priority="435" operator="equal">
      <formula>"NÃO"</formula>
    </cfRule>
    <cfRule type="cellIs" dxfId="388" priority="436" operator="equal">
      <formula>"SIM"</formula>
    </cfRule>
  </conditionalFormatting>
  <conditionalFormatting sqref="Z41">
    <cfRule type="cellIs" dxfId="387" priority="434" operator="equal">
      <formula>"OPORTUNIDADE"</formula>
    </cfRule>
  </conditionalFormatting>
  <conditionalFormatting sqref="Z41">
    <cfRule type="cellIs" dxfId="386" priority="432" operator="equal">
      <formula>"NÃO"</formula>
    </cfRule>
    <cfRule type="cellIs" dxfId="385" priority="433" operator="equal">
      <formula>"SIM"</formula>
    </cfRule>
  </conditionalFormatting>
  <conditionalFormatting sqref="Z40">
    <cfRule type="cellIs" dxfId="384" priority="428" operator="equal">
      <formula>"OPORTUNIDADE"</formula>
    </cfRule>
  </conditionalFormatting>
  <conditionalFormatting sqref="Z40">
    <cfRule type="cellIs" dxfId="383" priority="426" operator="equal">
      <formula>"NÃO"</formula>
    </cfRule>
    <cfRule type="cellIs" dxfId="382" priority="427" operator="equal">
      <formula>"SIM"</formula>
    </cfRule>
  </conditionalFormatting>
  <conditionalFormatting sqref="Z40">
    <cfRule type="cellIs" dxfId="381" priority="425" operator="equal">
      <formula>"OPORTUNIDADE"</formula>
    </cfRule>
  </conditionalFormatting>
  <conditionalFormatting sqref="Z40">
    <cfRule type="cellIs" dxfId="380" priority="423" operator="equal">
      <formula>"NÃO"</formula>
    </cfRule>
    <cfRule type="cellIs" dxfId="379" priority="424" operator="equal">
      <formula>"SIM"</formula>
    </cfRule>
  </conditionalFormatting>
  <conditionalFormatting sqref="Z40">
    <cfRule type="cellIs" dxfId="378" priority="422" operator="equal">
      <formula>"OPORTUNIDADE"</formula>
    </cfRule>
  </conditionalFormatting>
  <conditionalFormatting sqref="Z40">
    <cfRule type="cellIs" dxfId="377" priority="420" operator="equal">
      <formula>"NÃO"</formula>
    </cfRule>
    <cfRule type="cellIs" dxfId="376" priority="421" operator="equal">
      <formula>"SIM"</formula>
    </cfRule>
  </conditionalFormatting>
  <conditionalFormatting sqref="BP23">
    <cfRule type="iconSet" priority="419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418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75" priority="417" operator="equal">
      <formula>"OPORTUNIDADE"</formula>
    </cfRule>
  </conditionalFormatting>
  <conditionalFormatting sqref="Z45">
    <cfRule type="cellIs" dxfId="374" priority="415" operator="equal">
      <formula>"NÃO"</formula>
    </cfRule>
    <cfRule type="cellIs" dxfId="373" priority="416" operator="equal">
      <formula>"SIM"</formula>
    </cfRule>
  </conditionalFormatting>
  <conditionalFormatting sqref="BJ35:BK35">
    <cfRule type="iconSet" priority="414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413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412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411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103 BJ106:BJ503">
    <cfRule type="iconSet" priority="2545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72" priority="410" operator="equal">
      <formula>"OPORTUNIDADE"</formula>
    </cfRule>
  </conditionalFormatting>
  <conditionalFormatting sqref="Z47:Z49">
    <cfRule type="cellIs" dxfId="371" priority="408" operator="equal">
      <formula>"NÃO"</formula>
    </cfRule>
    <cfRule type="cellIs" dxfId="370" priority="409" operator="equal">
      <formula>"SIM"</formula>
    </cfRule>
  </conditionalFormatting>
  <conditionalFormatting sqref="Z47:Z49">
    <cfRule type="cellIs" dxfId="369" priority="407" operator="equal">
      <formula>"OPORTUNIDADE"</formula>
    </cfRule>
  </conditionalFormatting>
  <conditionalFormatting sqref="Z47:Z49">
    <cfRule type="cellIs" dxfId="368" priority="405" operator="equal">
      <formula>"NÃO"</formula>
    </cfRule>
    <cfRule type="cellIs" dxfId="367" priority="406" operator="equal">
      <formula>"SIM"</formula>
    </cfRule>
  </conditionalFormatting>
  <conditionalFormatting sqref="Z47:Z49">
    <cfRule type="cellIs" dxfId="366" priority="404" operator="equal">
      <formula>"OPORTUNIDADE"</formula>
    </cfRule>
  </conditionalFormatting>
  <conditionalFormatting sqref="Z47:Z49">
    <cfRule type="cellIs" dxfId="365" priority="402" operator="equal">
      <formula>"NÃO"</formula>
    </cfRule>
    <cfRule type="cellIs" dxfId="364" priority="403" operator="equal">
      <formula>"SIM"</formula>
    </cfRule>
  </conditionalFormatting>
  <conditionalFormatting sqref="Z47:Z49">
    <cfRule type="cellIs" dxfId="363" priority="401" operator="equal">
      <formula>"OPORTUNIDADE"</formula>
    </cfRule>
  </conditionalFormatting>
  <conditionalFormatting sqref="Z47:Z49">
    <cfRule type="cellIs" dxfId="362" priority="399" operator="equal">
      <formula>"NÃO"</formula>
    </cfRule>
    <cfRule type="cellIs" dxfId="361" priority="400" operator="equal">
      <formula>"SIM"</formula>
    </cfRule>
  </conditionalFormatting>
  <conditionalFormatting sqref="Z49">
    <cfRule type="cellIs" dxfId="360" priority="392" operator="equal">
      <formula>"OPORTUNIDADE"</formula>
    </cfRule>
  </conditionalFormatting>
  <conditionalFormatting sqref="Z49">
    <cfRule type="cellIs" dxfId="359" priority="390" operator="equal">
      <formula>"NÃO"</formula>
    </cfRule>
    <cfRule type="cellIs" dxfId="358" priority="391" operator="equal">
      <formula>"SIM"</formula>
    </cfRule>
  </conditionalFormatting>
  <conditionalFormatting sqref="Z49">
    <cfRule type="cellIs" dxfId="357" priority="389" operator="equal">
      <formula>"OPORTUNIDADE"</formula>
    </cfRule>
  </conditionalFormatting>
  <conditionalFormatting sqref="Z49">
    <cfRule type="cellIs" dxfId="356" priority="387" operator="equal">
      <formula>"NÃO"</formula>
    </cfRule>
    <cfRule type="cellIs" dxfId="355" priority="388" operator="equal">
      <formula>"SIM"</formula>
    </cfRule>
  </conditionalFormatting>
  <conditionalFormatting sqref="Z49">
    <cfRule type="cellIs" dxfId="354" priority="386" operator="equal">
      <formula>"OPORTUNIDADE"</formula>
    </cfRule>
  </conditionalFormatting>
  <conditionalFormatting sqref="Z49">
    <cfRule type="cellIs" dxfId="353" priority="384" operator="equal">
      <formula>"NÃO"</formula>
    </cfRule>
    <cfRule type="cellIs" dxfId="352" priority="385" operator="equal">
      <formula>"SIM"</formula>
    </cfRule>
  </conditionalFormatting>
  <conditionalFormatting sqref="Z49">
    <cfRule type="cellIs" dxfId="351" priority="383" operator="equal">
      <formula>"OPORTUNIDADE"</formula>
    </cfRule>
  </conditionalFormatting>
  <conditionalFormatting sqref="Z49">
    <cfRule type="cellIs" dxfId="350" priority="381" operator="equal">
      <formula>"NÃO"</formula>
    </cfRule>
    <cfRule type="cellIs" dxfId="349" priority="382" operator="equal">
      <formula>"SIM"</formula>
    </cfRule>
  </conditionalFormatting>
  <conditionalFormatting sqref="Z56">
    <cfRule type="cellIs" dxfId="348" priority="368" operator="equal">
      <formula>"OPORTUNIDADE"</formula>
    </cfRule>
  </conditionalFormatting>
  <conditionalFormatting sqref="Z56">
    <cfRule type="cellIs" dxfId="347" priority="366" operator="equal">
      <formula>"NÃO"</formula>
    </cfRule>
    <cfRule type="cellIs" dxfId="346" priority="367" operator="equal">
      <formula>"SIM"</formula>
    </cfRule>
  </conditionalFormatting>
  <conditionalFormatting sqref="Z56">
    <cfRule type="cellIs" dxfId="345" priority="365" operator="equal">
      <formula>"OPORTUNIDADE"</formula>
    </cfRule>
  </conditionalFormatting>
  <conditionalFormatting sqref="Z56">
    <cfRule type="cellIs" dxfId="344" priority="363" operator="equal">
      <formula>"NÃO"</formula>
    </cfRule>
    <cfRule type="cellIs" dxfId="343" priority="364" operator="equal">
      <formula>"SIM"</formula>
    </cfRule>
  </conditionalFormatting>
  <conditionalFormatting sqref="Z56">
    <cfRule type="cellIs" dxfId="342" priority="362" operator="equal">
      <formula>"OPORTUNIDADE"</formula>
    </cfRule>
  </conditionalFormatting>
  <conditionalFormatting sqref="Z56">
    <cfRule type="cellIs" dxfId="341" priority="360" operator="equal">
      <formula>"NÃO"</formula>
    </cfRule>
    <cfRule type="cellIs" dxfId="340" priority="361" operator="equal">
      <formula>"SIM"</formula>
    </cfRule>
  </conditionalFormatting>
  <conditionalFormatting sqref="Z58">
    <cfRule type="cellIs" dxfId="339" priority="356" operator="equal">
      <formula>"OPORTUNIDADE"</formula>
    </cfRule>
  </conditionalFormatting>
  <conditionalFormatting sqref="Z58">
    <cfRule type="cellIs" dxfId="338" priority="354" operator="equal">
      <formula>"NÃO"</formula>
    </cfRule>
    <cfRule type="cellIs" dxfId="337" priority="355" operator="equal">
      <formula>"SIM"</formula>
    </cfRule>
  </conditionalFormatting>
  <conditionalFormatting sqref="Z58">
    <cfRule type="cellIs" dxfId="336" priority="353" operator="equal">
      <formula>"OPORTUNIDADE"</formula>
    </cfRule>
  </conditionalFormatting>
  <conditionalFormatting sqref="Z58">
    <cfRule type="cellIs" dxfId="335" priority="351" operator="equal">
      <formula>"NÃO"</formula>
    </cfRule>
    <cfRule type="cellIs" dxfId="334" priority="352" operator="equal">
      <formula>"SIM"</formula>
    </cfRule>
  </conditionalFormatting>
  <conditionalFormatting sqref="Z57">
    <cfRule type="cellIs" dxfId="333" priority="338" operator="equal">
      <formula>"OPORTUNIDADE"</formula>
    </cfRule>
  </conditionalFormatting>
  <conditionalFormatting sqref="Z57">
    <cfRule type="cellIs" dxfId="332" priority="336" operator="equal">
      <formula>"NÃO"</formula>
    </cfRule>
    <cfRule type="cellIs" dxfId="331" priority="337" operator="equal">
      <formula>"SIM"</formula>
    </cfRule>
  </conditionalFormatting>
  <conditionalFormatting sqref="BP45">
    <cfRule type="iconSet" priority="334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30" priority="333" operator="equal">
      <formula>"OPORTUNIDADE"</formula>
    </cfRule>
  </conditionalFormatting>
  <conditionalFormatting sqref="Y66">
    <cfRule type="cellIs" dxfId="329" priority="331" operator="equal">
      <formula>"NÃO"</formula>
    </cfRule>
    <cfRule type="cellIs" dxfId="328" priority="332" operator="equal">
      <formula>"SIM"</formula>
    </cfRule>
  </conditionalFormatting>
  <conditionalFormatting sqref="Z66">
    <cfRule type="cellIs" dxfId="327" priority="330" operator="equal">
      <formula>"OPORTUNIDADE"</formula>
    </cfRule>
  </conditionalFormatting>
  <conditionalFormatting sqref="Z66">
    <cfRule type="cellIs" dxfId="326" priority="328" operator="equal">
      <formula>"NÃO"</formula>
    </cfRule>
    <cfRule type="cellIs" dxfId="325" priority="329" operator="equal">
      <formula>"SIM"</formula>
    </cfRule>
  </conditionalFormatting>
  <conditionalFormatting sqref="Z51">
    <cfRule type="cellIs" dxfId="324" priority="327" operator="equal">
      <formula>"OPORTUNIDADE"</formula>
    </cfRule>
  </conditionalFormatting>
  <conditionalFormatting sqref="Z51">
    <cfRule type="cellIs" dxfId="323" priority="325" operator="equal">
      <formula>"NÃO"</formula>
    </cfRule>
    <cfRule type="cellIs" dxfId="322" priority="326" operator="equal">
      <formula>"SIM"</formula>
    </cfRule>
  </conditionalFormatting>
  <conditionalFormatting sqref="Z51">
    <cfRule type="cellIs" dxfId="321" priority="324" operator="equal">
      <formula>"OPORTUNIDADE"</formula>
    </cfRule>
  </conditionalFormatting>
  <conditionalFormatting sqref="Z51">
    <cfRule type="cellIs" dxfId="320" priority="322" operator="equal">
      <formula>"NÃO"</formula>
    </cfRule>
    <cfRule type="cellIs" dxfId="319" priority="323" operator="equal">
      <formula>"SIM"</formula>
    </cfRule>
  </conditionalFormatting>
  <conditionalFormatting sqref="Z51">
    <cfRule type="cellIs" dxfId="318" priority="312" operator="equal">
      <formula>"OPORTUNIDADE"</formula>
    </cfRule>
  </conditionalFormatting>
  <conditionalFormatting sqref="Z51">
    <cfRule type="cellIs" dxfId="317" priority="310" operator="equal">
      <formula>"NÃO"</formula>
    </cfRule>
    <cfRule type="cellIs" dxfId="316" priority="311" operator="equal">
      <formula>"SIM"</formula>
    </cfRule>
  </conditionalFormatting>
  <conditionalFormatting sqref="Z50">
    <cfRule type="cellIs" dxfId="315" priority="309" operator="equal">
      <formula>"OPORTUNIDADE"</formula>
    </cfRule>
  </conditionalFormatting>
  <conditionalFormatting sqref="Z50">
    <cfRule type="cellIs" dxfId="314" priority="307" operator="equal">
      <formula>"NÃO"</formula>
    </cfRule>
    <cfRule type="cellIs" dxfId="313" priority="308" operator="equal">
      <formula>"SIM"</formula>
    </cfRule>
  </conditionalFormatting>
  <conditionalFormatting sqref="Z60">
    <cfRule type="cellIs" dxfId="312" priority="294" operator="equal">
      <formula>"OPORTUNIDADE"</formula>
    </cfRule>
  </conditionalFormatting>
  <conditionalFormatting sqref="Z60">
    <cfRule type="cellIs" dxfId="311" priority="292" operator="equal">
      <formula>"NÃO"</formula>
    </cfRule>
    <cfRule type="cellIs" dxfId="310" priority="293" operator="equal">
      <formula>"SIM"</formula>
    </cfRule>
  </conditionalFormatting>
  <conditionalFormatting sqref="Z60">
    <cfRule type="cellIs" dxfId="309" priority="291" operator="equal">
      <formula>"OPORTUNIDADE"</formula>
    </cfRule>
  </conditionalFormatting>
  <conditionalFormatting sqref="Z60">
    <cfRule type="cellIs" dxfId="308" priority="289" operator="equal">
      <formula>"NÃO"</formula>
    </cfRule>
    <cfRule type="cellIs" dxfId="307" priority="290" operator="equal">
      <formula>"SIM"</formula>
    </cfRule>
  </conditionalFormatting>
  <conditionalFormatting sqref="Z60">
    <cfRule type="cellIs" dxfId="306" priority="288" operator="equal">
      <formula>"OPORTUNIDADE"</formula>
    </cfRule>
  </conditionalFormatting>
  <conditionalFormatting sqref="Z60">
    <cfRule type="cellIs" dxfId="305" priority="286" operator="equal">
      <formula>"NÃO"</formula>
    </cfRule>
    <cfRule type="cellIs" dxfId="304" priority="287" operator="equal">
      <formula>"SIM"</formula>
    </cfRule>
  </conditionalFormatting>
  <conditionalFormatting sqref="Y64">
    <cfRule type="cellIs" dxfId="303" priority="282" operator="equal">
      <formula>"OPORTUNIDADE"</formula>
    </cfRule>
  </conditionalFormatting>
  <conditionalFormatting sqref="Y64">
    <cfRule type="cellIs" dxfId="302" priority="280" operator="equal">
      <formula>"NÃO"</formula>
    </cfRule>
    <cfRule type="cellIs" dxfId="301" priority="281" operator="equal">
      <formula>"SIM"</formula>
    </cfRule>
  </conditionalFormatting>
  <conditionalFormatting sqref="Z64">
    <cfRule type="cellIs" dxfId="300" priority="279" operator="equal">
      <formula>"OPORTUNIDADE"</formula>
    </cfRule>
  </conditionalFormatting>
  <conditionalFormatting sqref="Z64">
    <cfRule type="cellIs" dxfId="299" priority="277" operator="equal">
      <formula>"NÃO"</formula>
    </cfRule>
    <cfRule type="cellIs" dxfId="298" priority="278" operator="equal">
      <formula>"SIM"</formula>
    </cfRule>
  </conditionalFormatting>
  <conditionalFormatting sqref="Y65">
    <cfRule type="cellIs" dxfId="297" priority="252" operator="equal">
      <formula>"OPORTUNIDADE"</formula>
    </cfRule>
  </conditionalFormatting>
  <conditionalFormatting sqref="Y65">
    <cfRule type="cellIs" dxfId="296" priority="250" operator="equal">
      <formula>"NÃO"</formula>
    </cfRule>
    <cfRule type="cellIs" dxfId="295" priority="251" operator="equal">
      <formula>"SIM"</formula>
    </cfRule>
  </conditionalFormatting>
  <conditionalFormatting sqref="Z65">
    <cfRule type="cellIs" dxfId="294" priority="249" operator="equal">
      <formula>"OPORTUNIDADE"</formula>
    </cfRule>
  </conditionalFormatting>
  <conditionalFormatting sqref="Z65">
    <cfRule type="cellIs" dxfId="293" priority="247" operator="equal">
      <formula>"NÃO"</formula>
    </cfRule>
    <cfRule type="cellIs" dxfId="292" priority="248" operator="equal">
      <formula>"SIM"</formula>
    </cfRule>
  </conditionalFormatting>
  <conditionalFormatting sqref="Z65">
    <cfRule type="cellIs" dxfId="291" priority="246" operator="equal">
      <formula>"OPORTUNIDADE"</formula>
    </cfRule>
  </conditionalFormatting>
  <conditionalFormatting sqref="Z65">
    <cfRule type="cellIs" dxfId="290" priority="244" operator="equal">
      <formula>"NÃO"</formula>
    </cfRule>
    <cfRule type="cellIs" dxfId="289" priority="245" operator="equal">
      <formula>"SIM"</formula>
    </cfRule>
  </conditionalFormatting>
  <conditionalFormatting sqref="Z65">
    <cfRule type="cellIs" dxfId="288" priority="243" operator="equal">
      <formula>"OPORTUNIDADE"</formula>
    </cfRule>
  </conditionalFormatting>
  <conditionalFormatting sqref="Z65">
    <cfRule type="cellIs" dxfId="287" priority="241" operator="equal">
      <formula>"NÃO"</formula>
    </cfRule>
    <cfRule type="cellIs" dxfId="286" priority="242" operator="equal">
      <formula>"SIM"</formula>
    </cfRule>
  </conditionalFormatting>
  <conditionalFormatting sqref="Y73:Y75">
    <cfRule type="cellIs" dxfId="285" priority="240" operator="equal">
      <formula>"OPORTUNIDADE"</formula>
    </cfRule>
  </conditionalFormatting>
  <conditionalFormatting sqref="Y73:Y75">
    <cfRule type="cellIs" dxfId="284" priority="238" operator="equal">
      <formula>"NÃO"</formula>
    </cfRule>
    <cfRule type="cellIs" dxfId="283" priority="239" operator="equal">
      <formula>"SIM"</formula>
    </cfRule>
  </conditionalFormatting>
  <conditionalFormatting sqref="Z73:Z74">
    <cfRule type="cellIs" dxfId="282" priority="237" operator="equal">
      <formula>"OPORTUNIDADE"</formula>
    </cfRule>
  </conditionalFormatting>
  <conditionalFormatting sqref="Z73:Z74">
    <cfRule type="cellIs" dxfId="281" priority="235" operator="equal">
      <formula>"NÃO"</formula>
    </cfRule>
    <cfRule type="cellIs" dxfId="280" priority="236" operator="equal">
      <formula>"SIM"</formula>
    </cfRule>
  </conditionalFormatting>
  <conditionalFormatting sqref="Z72">
    <cfRule type="cellIs" dxfId="279" priority="234" operator="equal">
      <formula>"OPORTUNIDADE"</formula>
    </cfRule>
  </conditionalFormatting>
  <conditionalFormatting sqref="Z72">
    <cfRule type="cellIs" dxfId="278" priority="232" operator="equal">
      <formula>"NÃO"</formula>
    </cfRule>
    <cfRule type="cellIs" dxfId="277" priority="233" operator="equal">
      <formula>"SIM"</formula>
    </cfRule>
  </conditionalFormatting>
  <conditionalFormatting sqref="Z72">
    <cfRule type="cellIs" dxfId="276" priority="231" operator="equal">
      <formula>"OPORTUNIDADE"</formula>
    </cfRule>
  </conditionalFormatting>
  <conditionalFormatting sqref="Z72">
    <cfRule type="cellIs" dxfId="275" priority="229" operator="equal">
      <formula>"NÃO"</formula>
    </cfRule>
    <cfRule type="cellIs" dxfId="274" priority="230" operator="equal">
      <formula>"SIM"</formula>
    </cfRule>
  </conditionalFormatting>
  <conditionalFormatting sqref="Z72">
    <cfRule type="cellIs" dxfId="273" priority="228" operator="equal">
      <formula>"OPORTUNIDADE"</formula>
    </cfRule>
  </conditionalFormatting>
  <conditionalFormatting sqref="Z72">
    <cfRule type="cellIs" dxfId="272" priority="226" operator="equal">
      <formula>"NÃO"</formula>
    </cfRule>
    <cfRule type="cellIs" dxfId="271" priority="227" operator="equal">
      <formula>"SIM"</formula>
    </cfRule>
  </conditionalFormatting>
  <conditionalFormatting sqref="Y72:Y73">
    <cfRule type="cellIs" dxfId="270" priority="225" operator="equal">
      <formula>"OPORTUNIDADE"</formula>
    </cfRule>
  </conditionalFormatting>
  <conditionalFormatting sqref="Y72:Y73">
    <cfRule type="cellIs" dxfId="269" priority="223" operator="equal">
      <formula>"NÃO"</formula>
    </cfRule>
    <cfRule type="cellIs" dxfId="268" priority="224" operator="equal">
      <formula>"SIM"</formula>
    </cfRule>
  </conditionalFormatting>
  <conditionalFormatting sqref="BK38">
    <cfRule type="iconSet" priority="222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67" priority="221" operator="equal">
      <formula>"OPORTUNIDADE"</formula>
    </cfRule>
  </conditionalFormatting>
  <conditionalFormatting sqref="Z72:Z73">
    <cfRule type="cellIs" dxfId="266" priority="219" operator="equal">
      <formula>"NÃO"</formula>
    </cfRule>
    <cfRule type="cellIs" dxfId="265" priority="220" operator="equal">
      <formula>"SIM"</formula>
    </cfRule>
  </conditionalFormatting>
  <conditionalFormatting sqref="Y71">
    <cfRule type="cellIs" dxfId="264" priority="218" operator="equal">
      <formula>"OPORTUNIDADE"</formula>
    </cfRule>
  </conditionalFormatting>
  <conditionalFormatting sqref="Y71">
    <cfRule type="cellIs" dxfId="263" priority="216" operator="equal">
      <formula>"NÃO"</formula>
    </cfRule>
    <cfRule type="cellIs" dxfId="262" priority="217" operator="equal">
      <formula>"SIM"</formula>
    </cfRule>
  </conditionalFormatting>
  <conditionalFormatting sqref="Z71">
    <cfRule type="cellIs" dxfId="261" priority="215" operator="equal">
      <formula>"OPORTUNIDADE"</formula>
    </cfRule>
  </conditionalFormatting>
  <conditionalFormatting sqref="Z71">
    <cfRule type="cellIs" dxfId="260" priority="213" operator="equal">
      <formula>"NÃO"</formula>
    </cfRule>
    <cfRule type="cellIs" dxfId="259" priority="214" operator="equal">
      <formula>"SIM"</formula>
    </cfRule>
  </conditionalFormatting>
  <conditionalFormatting sqref="Z71">
    <cfRule type="cellIs" dxfId="258" priority="212" operator="equal">
      <formula>"OPORTUNIDADE"</formula>
    </cfRule>
  </conditionalFormatting>
  <conditionalFormatting sqref="Z71">
    <cfRule type="cellIs" dxfId="257" priority="210" operator="equal">
      <formula>"NÃO"</formula>
    </cfRule>
    <cfRule type="cellIs" dxfId="256" priority="211" operator="equal">
      <formula>"SIM"</formula>
    </cfRule>
  </conditionalFormatting>
  <conditionalFormatting sqref="Z71">
    <cfRule type="cellIs" dxfId="255" priority="209" operator="equal">
      <formula>"OPORTUNIDADE"</formula>
    </cfRule>
  </conditionalFormatting>
  <conditionalFormatting sqref="Z71">
    <cfRule type="cellIs" dxfId="254" priority="207" operator="equal">
      <formula>"NÃO"</formula>
    </cfRule>
    <cfRule type="cellIs" dxfId="253" priority="208" operator="equal">
      <formula>"SIM"</formula>
    </cfRule>
  </conditionalFormatting>
  <conditionalFormatting sqref="Z75">
    <cfRule type="cellIs" dxfId="252" priority="200" operator="equal">
      <formula>"OPORTUNIDADE"</formula>
    </cfRule>
  </conditionalFormatting>
  <conditionalFormatting sqref="Z75">
    <cfRule type="cellIs" dxfId="251" priority="198" operator="equal">
      <formula>"NÃO"</formula>
    </cfRule>
    <cfRule type="cellIs" dxfId="250" priority="199" operator="equal">
      <formula>"SIM"</formula>
    </cfRule>
  </conditionalFormatting>
  <conditionalFormatting sqref="Y75">
    <cfRule type="cellIs" dxfId="249" priority="197" operator="equal">
      <formula>"OPORTUNIDADE"</formula>
    </cfRule>
  </conditionalFormatting>
  <conditionalFormatting sqref="Y75">
    <cfRule type="cellIs" dxfId="248" priority="195" operator="equal">
      <formula>"NÃO"</formula>
    </cfRule>
    <cfRule type="cellIs" dxfId="247" priority="196" operator="equal">
      <formula>"SIM"</formula>
    </cfRule>
  </conditionalFormatting>
  <conditionalFormatting sqref="BK33">
    <cfRule type="iconSet" priority="194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46" priority="193" operator="equal">
      <formula>"OPORTUNIDADE"</formula>
    </cfRule>
  </conditionalFormatting>
  <conditionalFormatting sqref="Y68:Y69">
    <cfRule type="cellIs" dxfId="245" priority="191" operator="equal">
      <formula>"NÃO"</formula>
    </cfRule>
    <cfRule type="cellIs" dxfId="244" priority="192" operator="equal">
      <formula>"SIM"</formula>
    </cfRule>
  </conditionalFormatting>
  <conditionalFormatting sqref="Z68">
    <cfRule type="cellIs" dxfId="243" priority="190" operator="equal">
      <formula>"OPORTUNIDADE"</formula>
    </cfRule>
  </conditionalFormatting>
  <conditionalFormatting sqref="Z68">
    <cfRule type="cellIs" dxfId="242" priority="188" operator="equal">
      <formula>"NÃO"</formula>
    </cfRule>
    <cfRule type="cellIs" dxfId="241" priority="189" operator="equal">
      <formula>"SIM"</formula>
    </cfRule>
  </conditionalFormatting>
  <conditionalFormatting sqref="Z68">
    <cfRule type="cellIs" dxfId="240" priority="187" operator="equal">
      <formula>"OPORTUNIDADE"</formula>
    </cfRule>
  </conditionalFormatting>
  <conditionalFormatting sqref="Z68">
    <cfRule type="cellIs" dxfId="239" priority="185" operator="equal">
      <formula>"NÃO"</formula>
    </cfRule>
    <cfRule type="cellIs" dxfId="238" priority="186" operator="equal">
      <formula>"SIM"</formula>
    </cfRule>
  </conditionalFormatting>
  <conditionalFormatting sqref="Z68">
    <cfRule type="cellIs" dxfId="237" priority="184" operator="equal">
      <formula>"OPORTUNIDADE"</formula>
    </cfRule>
  </conditionalFormatting>
  <conditionalFormatting sqref="Z68">
    <cfRule type="cellIs" dxfId="236" priority="182" operator="equal">
      <formula>"NÃO"</formula>
    </cfRule>
    <cfRule type="cellIs" dxfId="235" priority="183" operator="equal">
      <formula>"SIM"</formula>
    </cfRule>
  </conditionalFormatting>
  <conditionalFormatting sqref="Z68">
    <cfRule type="cellIs" dxfId="234" priority="181" operator="equal">
      <formula>"OPORTUNIDADE"</formula>
    </cfRule>
  </conditionalFormatting>
  <conditionalFormatting sqref="Z68">
    <cfRule type="cellIs" dxfId="233" priority="179" operator="equal">
      <formula>"NÃO"</formula>
    </cfRule>
    <cfRule type="cellIs" dxfId="232" priority="180" operator="equal">
      <formula>"SIM"</formula>
    </cfRule>
  </conditionalFormatting>
  <conditionalFormatting sqref="Z68">
    <cfRule type="cellIs" dxfId="231" priority="178" operator="equal">
      <formula>"OPORTUNIDADE"</formula>
    </cfRule>
  </conditionalFormatting>
  <conditionalFormatting sqref="Z68">
    <cfRule type="cellIs" dxfId="230" priority="176" operator="equal">
      <formula>"NÃO"</formula>
    </cfRule>
    <cfRule type="cellIs" dxfId="229" priority="177" operator="equal">
      <formula>"SIM"</formula>
    </cfRule>
  </conditionalFormatting>
  <conditionalFormatting sqref="Z68">
    <cfRule type="cellIs" dxfId="228" priority="175" operator="equal">
      <formula>"OPORTUNIDADE"</formula>
    </cfRule>
  </conditionalFormatting>
  <conditionalFormatting sqref="Z68">
    <cfRule type="cellIs" dxfId="227" priority="173" operator="equal">
      <formula>"NÃO"</formula>
    </cfRule>
    <cfRule type="cellIs" dxfId="226" priority="174" operator="equal">
      <formula>"SIM"</formula>
    </cfRule>
  </conditionalFormatting>
  <conditionalFormatting sqref="Z68">
    <cfRule type="cellIs" dxfId="225" priority="172" operator="equal">
      <formula>"OPORTUNIDADE"</formula>
    </cfRule>
  </conditionalFormatting>
  <conditionalFormatting sqref="Z68">
    <cfRule type="cellIs" dxfId="224" priority="170" operator="equal">
      <formula>"NÃO"</formula>
    </cfRule>
    <cfRule type="cellIs" dxfId="223" priority="171" operator="equal">
      <formula>"SIM"</formula>
    </cfRule>
  </conditionalFormatting>
  <conditionalFormatting sqref="Z68">
    <cfRule type="cellIs" dxfId="222" priority="169" operator="equal">
      <formula>"OPORTUNIDADE"</formula>
    </cfRule>
  </conditionalFormatting>
  <conditionalFormatting sqref="Z68">
    <cfRule type="cellIs" dxfId="221" priority="167" operator="equal">
      <formula>"NÃO"</formula>
    </cfRule>
    <cfRule type="cellIs" dxfId="220" priority="168" operator="equal">
      <formula>"SIM"</formula>
    </cfRule>
  </conditionalFormatting>
  <conditionalFormatting sqref="Y67:Y69">
    <cfRule type="cellIs" dxfId="219" priority="166" operator="equal">
      <formula>"OPORTUNIDADE"</formula>
    </cfRule>
  </conditionalFormatting>
  <conditionalFormatting sqref="Y67:Y69">
    <cfRule type="cellIs" dxfId="218" priority="164" operator="equal">
      <formula>"NÃO"</formula>
    </cfRule>
    <cfRule type="cellIs" dxfId="217" priority="165" operator="equal">
      <formula>"SIM"</formula>
    </cfRule>
  </conditionalFormatting>
  <conditionalFormatting sqref="Z67:Z68">
    <cfRule type="cellIs" dxfId="216" priority="163" operator="equal">
      <formula>"OPORTUNIDADE"</formula>
    </cfRule>
  </conditionalFormatting>
  <conditionalFormatting sqref="Z67:Z68">
    <cfRule type="cellIs" dxfId="215" priority="161" operator="equal">
      <formula>"NÃO"</formula>
    </cfRule>
    <cfRule type="cellIs" dxfId="214" priority="162" operator="equal">
      <formula>"SIM"</formula>
    </cfRule>
  </conditionalFormatting>
  <conditionalFormatting sqref="Z69">
    <cfRule type="cellIs" dxfId="213" priority="160" operator="equal">
      <formula>"OPORTUNIDADE"</formula>
    </cfRule>
  </conditionalFormatting>
  <conditionalFormatting sqref="Z69">
    <cfRule type="cellIs" dxfId="212" priority="158" operator="equal">
      <formula>"NÃO"</formula>
    </cfRule>
    <cfRule type="cellIs" dxfId="211" priority="159" operator="equal">
      <formula>"SIM"</formula>
    </cfRule>
  </conditionalFormatting>
  <conditionalFormatting sqref="Z69">
    <cfRule type="cellIs" dxfId="210" priority="157" operator="equal">
      <formula>"OPORTUNIDADE"</formula>
    </cfRule>
  </conditionalFormatting>
  <conditionalFormatting sqref="Z69">
    <cfRule type="cellIs" dxfId="209" priority="155" operator="equal">
      <formula>"NÃO"</formula>
    </cfRule>
    <cfRule type="cellIs" dxfId="208" priority="156" operator="equal">
      <formula>"SIM"</formula>
    </cfRule>
  </conditionalFormatting>
  <conditionalFormatting sqref="Z69">
    <cfRule type="cellIs" dxfId="207" priority="154" operator="equal">
      <formula>"OPORTUNIDADE"</formula>
    </cfRule>
  </conditionalFormatting>
  <conditionalFormatting sqref="Z69">
    <cfRule type="cellIs" dxfId="206" priority="152" operator="equal">
      <formula>"NÃO"</formula>
    </cfRule>
    <cfRule type="cellIs" dxfId="205" priority="153" operator="equal">
      <formula>"SIM"</formula>
    </cfRule>
  </conditionalFormatting>
  <conditionalFormatting sqref="Z69">
    <cfRule type="cellIs" dxfId="204" priority="151" operator="equal">
      <formula>"OPORTUNIDADE"</formula>
    </cfRule>
  </conditionalFormatting>
  <conditionalFormatting sqref="Z69">
    <cfRule type="cellIs" dxfId="203" priority="149" operator="equal">
      <formula>"NÃO"</formula>
    </cfRule>
    <cfRule type="cellIs" dxfId="202" priority="150" operator="equal">
      <formula>"SIM"</formula>
    </cfRule>
  </conditionalFormatting>
  <conditionalFormatting sqref="BK37">
    <cfRule type="iconSet" priority="142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141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140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138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137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136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135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134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133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132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131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130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129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128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127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126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125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01" priority="123" operator="equal">
      <formula>"OPORTUNIDADE"</formula>
    </cfRule>
  </conditionalFormatting>
  <conditionalFormatting sqref="Z91:Z92">
    <cfRule type="cellIs" dxfId="200" priority="121" operator="equal">
      <formula>"NÃO"</formula>
    </cfRule>
    <cfRule type="cellIs" dxfId="199" priority="122" operator="equal">
      <formula>"SIM"</formula>
    </cfRule>
  </conditionalFormatting>
  <conditionalFormatting sqref="Y91:Y100">
    <cfRule type="cellIs" dxfId="198" priority="120" operator="equal">
      <formula>"OPORTUNIDADE"</formula>
    </cfRule>
  </conditionalFormatting>
  <conditionalFormatting sqref="Y91:Y100">
    <cfRule type="cellIs" dxfId="197" priority="118" operator="equal">
      <formula>"NÃO"</formula>
    </cfRule>
    <cfRule type="cellIs" dxfId="196" priority="119" operator="equal">
      <formula>"SIM"</formula>
    </cfRule>
  </conditionalFormatting>
  <conditionalFormatting sqref="BK81">
    <cfRule type="iconSet" priority="117">
      <iconSet showValue="0">
        <cfvo type="percent" val="0"/>
        <cfvo type="num" val="1"/>
        <cfvo type="num" val="1" gte="0"/>
      </iconSet>
    </cfRule>
  </conditionalFormatting>
  <conditionalFormatting sqref="Z96">
    <cfRule type="cellIs" dxfId="195" priority="114" operator="equal">
      <formula>"OPORTUNIDADE"</formula>
    </cfRule>
  </conditionalFormatting>
  <conditionalFormatting sqref="Z96">
    <cfRule type="cellIs" dxfId="194" priority="112" operator="equal">
      <formula>"NÃO"</formula>
    </cfRule>
    <cfRule type="cellIs" dxfId="193" priority="113" operator="equal">
      <formula>"SIM"</formula>
    </cfRule>
  </conditionalFormatting>
  <conditionalFormatting sqref="BP84">
    <cfRule type="iconSet" priority="102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101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100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99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96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95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92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91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90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89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88">
      <iconSet showValue="0">
        <cfvo type="percent" val="0"/>
        <cfvo type="num" val="1"/>
        <cfvo type="num" val="1" gte="0"/>
      </iconSet>
    </cfRule>
  </conditionalFormatting>
  <conditionalFormatting sqref="Y104:Y112">
    <cfRule type="cellIs" dxfId="192" priority="78" operator="equal">
      <formula>"OPORTUNIDADE"</formula>
    </cfRule>
  </conditionalFormatting>
  <conditionalFormatting sqref="Y104:Y112">
    <cfRule type="cellIs" dxfId="191" priority="76" operator="equal">
      <formula>"NÃO"</formula>
    </cfRule>
    <cfRule type="cellIs" dxfId="190" priority="77" operator="equal">
      <formula>"SIM"</formula>
    </cfRule>
  </conditionalFormatting>
  <conditionalFormatting sqref="Z109">
    <cfRule type="cellIs" dxfId="189" priority="72" operator="equal">
      <formula>"OPORTUNIDADE"</formula>
    </cfRule>
  </conditionalFormatting>
  <conditionalFormatting sqref="Z109">
    <cfRule type="cellIs" dxfId="188" priority="70" operator="equal">
      <formula>"NÃO"</formula>
    </cfRule>
    <cfRule type="cellIs" dxfId="187" priority="71" operator="equal">
      <formula>"SIM"</formula>
    </cfRule>
  </conditionalFormatting>
  <conditionalFormatting sqref="Z109">
    <cfRule type="cellIs" dxfId="186" priority="69" operator="equal">
      <formula>"OPORTUNIDADE"</formula>
    </cfRule>
  </conditionalFormatting>
  <conditionalFormatting sqref="Z109">
    <cfRule type="cellIs" dxfId="185" priority="67" operator="equal">
      <formula>"NÃO"</formula>
    </cfRule>
    <cfRule type="cellIs" dxfId="184" priority="68" operator="equal">
      <formula>"SIM"</formula>
    </cfRule>
  </conditionalFormatting>
  <conditionalFormatting sqref="Z109">
    <cfRule type="cellIs" dxfId="183" priority="66" operator="equal">
      <formula>"OPORTUNIDADE"</formula>
    </cfRule>
  </conditionalFormatting>
  <conditionalFormatting sqref="Z109">
    <cfRule type="cellIs" dxfId="182" priority="64" operator="equal">
      <formula>"NÃO"</formula>
    </cfRule>
    <cfRule type="cellIs" dxfId="181" priority="65" operator="equal">
      <formula>"SIM"</formula>
    </cfRule>
  </conditionalFormatting>
  <conditionalFormatting sqref="Z109">
    <cfRule type="cellIs" dxfId="180" priority="60" operator="equal">
      <formula>"OPORTUNIDADE"</formula>
    </cfRule>
  </conditionalFormatting>
  <conditionalFormatting sqref="Z109">
    <cfRule type="cellIs" dxfId="179" priority="58" operator="equal">
      <formula>"NÃO"</formula>
    </cfRule>
    <cfRule type="cellIs" dxfId="178" priority="59" operator="equal">
      <formula>"SIM"</formula>
    </cfRule>
  </conditionalFormatting>
  <conditionalFormatting sqref="Z107:Z108">
    <cfRule type="cellIs" dxfId="177" priority="51" operator="equal">
      <formula>"OPORTUNIDADE"</formula>
    </cfRule>
  </conditionalFormatting>
  <conditionalFormatting sqref="Z107:Z108">
    <cfRule type="cellIs" dxfId="176" priority="49" operator="equal">
      <formula>"NÃO"</formula>
    </cfRule>
    <cfRule type="cellIs" dxfId="175" priority="50" operator="equal">
      <formula>"SIM"</formula>
    </cfRule>
  </conditionalFormatting>
  <conditionalFormatting sqref="BP96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174" priority="38" operator="equal">
      <formula>"OPORTUNIDADE"</formula>
    </cfRule>
  </conditionalFormatting>
  <conditionalFormatting sqref="Z108">
    <cfRule type="cellIs" dxfId="173" priority="36" operator="equal">
      <formula>"NÃO"</formula>
    </cfRule>
    <cfRule type="cellIs" dxfId="172" priority="37" operator="equal">
      <formula>"SIM"</formula>
    </cfRule>
  </conditionalFormatting>
  <conditionalFormatting sqref="Z111">
    <cfRule type="cellIs" dxfId="171" priority="32" operator="equal">
      <formula>"OPORTUNIDADE"</formula>
    </cfRule>
  </conditionalFormatting>
  <conditionalFormatting sqref="Z111">
    <cfRule type="cellIs" dxfId="170" priority="30" operator="equal">
      <formula>"NÃO"</formula>
    </cfRule>
    <cfRule type="cellIs" dxfId="169" priority="31" operator="equal">
      <formula>"SIM"</formula>
    </cfRule>
  </conditionalFormatting>
  <conditionalFormatting sqref="Z104">
    <cfRule type="cellIs" dxfId="168" priority="26" operator="equal">
      <formula>"OPORTUNIDADE"</formula>
    </cfRule>
  </conditionalFormatting>
  <conditionalFormatting sqref="Z104">
    <cfRule type="cellIs" dxfId="167" priority="24" operator="equal">
      <formula>"NÃO"</formula>
    </cfRule>
    <cfRule type="cellIs" dxfId="166" priority="25" operator="equal">
      <formula>"SIM"</formula>
    </cfRule>
  </conditionalFormatting>
  <conditionalFormatting sqref="Y104:Y112">
    <cfRule type="cellIs" dxfId="165" priority="23" operator="equal">
      <formula>"OPORTUNIDADE"</formula>
    </cfRule>
  </conditionalFormatting>
  <conditionalFormatting sqref="Y104:Y112">
    <cfRule type="cellIs" dxfId="164" priority="21" operator="equal">
      <formula>"NÃO"</formula>
    </cfRule>
    <cfRule type="cellIs" dxfId="163" priority="22" operator="equal">
      <formula>"SIM"</formula>
    </cfRule>
  </conditionalFormatting>
  <conditionalFormatting sqref="Z107">
    <cfRule type="cellIs" dxfId="162" priority="20" operator="equal">
      <formula>"OPORTUNIDADE"</formula>
    </cfRule>
  </conditionalFormatting>
  <conditionalFormatting sqref="Z107">
    <cfRule type="cellIs" dxfId="161" priority="18" operator="equal">
      <formula>"NÃO"</formula>
    </cfRule>
    <cfRule type="cellIs" dxfId="160" priority="19" operator="equal">
      <formula>"SIM"</formula>
    </cfRule>
  </conditionalFormatting>
  <conditionalFormatting sqref="Z106">
    <cfRule type="cellIs" dxfId="159" priority="17" operator="equal">
      <formula>"OPORTUNIDADE"</formula>
    </cfRule>
  </conditionalFormatting>
  <conditionalFormatting sqref="Z106">
    <cfRule type="cellIs" dxfId="158" priority="15" operator="equal">
      <formula>"NÃO"</formula>
    </cfRule>
    <cfRule type="cellIs" dxfId="157" priority="16" operator="equal">
      <formula>"SIM"</formula>
    </cfRule>
  </conditionalFormatting>
  <conditionalFormatting sqref="Y106">
    <cfRule type="cellIs" dxfId="156" priority="14" operator="equal">
      <formula>"OPORTUNIDADE"</formula>
    </cfRule>
  </conditionalFormatting>
  <conditionalFormatting sqref="Y106">
    <cfRule type="cellIs" dxfId="155" priority="12" operator="equal">
      <formula>"NÃO"</formula>
    </cfRule>
    <cfRule type="cellIs" dxfId="154" priority="13" operator="equal">
      <formula>"SIM"</formula>
    </cfRule>
  </conditionalFormatting>
  <conditionalFormatting sqref="BP95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Y106">
    <cfRule type="cellIs" dxfId="153" priority="9" operator="equal">
      <formula>"OPORTUNIDADE"</formula>
    </cfRule>
  </conditionalFormatting>
  <conditionalFormatting sqref="Y106">
    <cfRule type="cellIs" dxfId="152" priority="7" operator="equal">
      <formula>"NÃO"</formula>
    </cfRule>
    <cfRule type="cellIs" dxfId="151" priority="8" operator="equal">
      <formula>"SIM"</formula>
    </cfRule>
  </conditionalFormatting>
  <conditionalFormatting sqref="BJ105:BK105"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BJ104:BK104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08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K109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abSelected="1" topLeftCell="A112" workbookViewId="0">
      <selection activeCell="A1003" sqref="A1003:O1004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6" t="s">
        <v>1457</v>
      </c>
      <c r="D5" s="307"/>
      <c r="E5" s="307"/>
      <c r="F5" s="307"/>
      <c r="G5" s="307"/>
      <c r="H5" s="307"/>
      <c r="I5" s="307"/>
      <c r="J5" s="308"/>
      <c r="K5" s="309" t="s">
        <v>1458</v>
      </c>
      <c r="L5" s="310"/>
      <c r="M5" s="310"/>
      <c r="N5" s="310"/>
      <c r="O5" s="311" t="s">
        <v>1459</v>
      </c>
      <c r="P5" s="311"/>
      <c r="Q5" s="312"/>
    </row>
    <row r="6" spans="1:17" s="102" customFormat="1" ht="15" customHeight="1">
      <c r="A6" s="96" t="s">
        <v>1460</v>
      </c>
      <c r="B6" s="103" t="s">
        <v>1461</v>
      </c>
      <c r="C6" s="104" t="s">
        <v>1166</v>
      </c>
      <c r="D6" s="105" t="s">
        <v>1167</v>
      </c>
      <c r="E6" s="104" t="s">
        <v>1462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1463</v>
      </c>
      <c r="M6" s="150" t="s">
        <v>30</v>
      </c>
      <c r="N6" s="151" t="s">
        <v>1161</v>
      </c>
      <c r="O6" s="170" t="s">
        <v>1204</v>
      </c>
      <c r="P6" s="170"/>
      <c r="Q6" s="219" t="s">
        <v>1464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 hidden="1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 hidden="1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Verificando faixa com o CCO</v>
      </c>
    </row>
    <row r="94" spans="1:17" hidden="1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 hidden="1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-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-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 hidden="1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>Aguardando envio MC1</v>
      </c>
    </row>
    <row r="97" spans="1:17" ht="27" hidden="1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 hidden="1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 hidden="1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 hidden="1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>Aguardando envio MC1</v>
      </c>
    </row>
    <row r="101" spans="1:17" ht="33.75" hidden="1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customHeight="1">
      <c r="A105" s="106">
        <f>IF(FN_MC!B104="","*",FN_MC!B104)</f>
        <v>45939</v>
      </c>
      <c r="B105" s="107" t="str">
        <f>IF(FN_MC!X104="","*",FN_MC!X104)</f>
        <v>Oportunidade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E14</v>
      </c>
      <c r="F105" s="108" t="str">
        <f>IF(FN_MC!H104="","*",FN_MC!H104)</f>
        <v>TSF1</v>
      </c>
      <c r="G105" s="108" t="str">
        <f>IF(FN_MC!M104="","*",FN_MC!M104)</f>
        <v>TIQ-TBS</v>
      </c>
      <c r="H105" s="166">
        <f>IF(FN_MC!K104="","*",FN_MC!K104)</f>
        <v>616</v>
      </c>
      <c r="I105" s="141">
        <f>IF(FN_MC!O104="","*",FN_MC!O104)</f>
        <v>0.875</v>
      </c>
      <c r="J105" s="141">
        <f>IF(FN_MC!P104="","*",FN_MC!P104)</f>
        <v>4.1666666666666664E-2</v>
      </c>
      <c r="K105" s="152" t="str">
        <f>IF(FN_MC!AK104="","*",FN_MC!AK104)</f>
        <v>TSF1</v>
      </c>
      <c r="L105" s="152" t="str">
        <f>IF(FN_MC!AM104="","*",FN_MC!AM104)</f>
        <v>TIQ-TBS</v>
      </c>
      <c r="M105" s="152">
        <f>IF(FN_MC!AP104="","*",FN_MC!AP104)</f>
        <v>616</v>
      </c>
      <c r="N105" s="152" t="str">
        <f>IF(FN_MC!AM104="","*",FN_MC!AM104)</f>
        <v>TIQ-TBS</v>
      </c>
      <c r="O105" s="198">
        <f>IF(FN_MC!BH104="","*",FN_MC!BH104)</f>
        <v>1</v>
      </c>
      <c r="P105" s="99"/>
      <c r="Q105" s="157" t="str">
        <f>IF($A$2=1,IF(FN_MC!BJ104="","*",FN_MC!BJ104),IF(FN_MC!BK104="","*",FN_MC!BK104))</f>
        <v>Verificando faixa com o CCO</v>
      </c>
    </row>
    <row r="106" spans="1:17">
      <c r="A106" s="106">
        <f>IF(FN_MC!B105="","*",FN_MC!B105)</f>
        <v>45939</v>
      </c>
      <c r="B106" s="107" t="str">
        <f>IF(FN_MC!X105="","*",FN_MC!X105)</f>
        <v>Contrato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W71</v>
      </c>
      <c r="F106" s="108" t="str">
        <f>IF(FN_MC!H105="","*",FN_MC!H105)</f>
        <v>TAG2</v>
      </c>
      <c r="G106" s="108" t="str">
        <f>IF(FN_MC!M105="","*",FN_MC!M105)</f>
        <v>TGA-TRO</v>
      </c>
      <c r="H106" s="166">
        <f>IF(FN_MC!K105="","*",FN_MC!K105)</f>
        <v>502</v>
      </c>
      <c r="I106" s="141">
        <f>IF(FN_MC!O105="","*",FN_MC!O105)</f>
        <v>0.79166666666666663</v>
      </c>
      <c r="J106" s="141">
        <f>IF(FN_MC!P105="","*",FN_MC!P105)</f>
        <v>4.1666666666666664E-2</v>
      </c>
      <c r="K106" s="152" t="str">
        <f>IF(FN_MC!AK105="","*",FN_MC!AK105)</f>
        <v>TAG2</v>
      </c>
      <c r="L106" s="152" t="str">
        <f>IF(FN_MC!AM105="","*",FN_MC!AM105)</f>
        <v>TGA-TRO</v>
      </c>
      <c r="M106" s="152">
        <f>IF(FN_MC!AP105="","*",FN_MC!AP105)</f>
        <v>502</v>
      </c>
      <c r="N106" s="152" t="str">
        <f>IF(FN_MC!AM105="","*",FN_MC!AM105)</f>
        <v>TGA-TRO</v>
      </c>
      <c r="O106" s="198">
        <f>IF(FN_MC!BH105="","*",FN_MC!BH105)</f>
        <v>1</v>
      </c>
      <c r="P106" s="99"/>
      <c r="Q106" s="157" t="str">
        <f>IF($A$2=1,IF(FN_MC!BJ105="","*",FN_MC!BJ105),IF(FN_MC!BK105="","*",FN_MC!BK105))</f>
        <v>Confirmando FX com CCO para deslocamento do W71 de TGR-RVD, MC1 às 19h00</v>
      </c>
    </row>
    <row r="107" spans="1:17" ht="12.75" customHeight="1">
      <c r="A107" s="106">
        <f>IF(FN_MC!B106="","*",FN_MC!B106)</f>
        <v>45939</v>
      </c>
      <c r="B107" s="107" t="str">
        <f>IF(FN_MC!X106="","*",FN_MC!X106)</f>
        <v>Contrato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TGR-TRO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TGR-TRO</v>
      </c>
      <c r="M107" s="152">
        <f>IF(FN_MC!AP106="","*",FN_MC!AP106)</f>
        <v>500</v>
      </c>
      <c r="N107" s="152" t="str">
        <f>IF(FN_MC!AM106="","*",FN_MC!AM106)</f>
        <v>TGR-TRO</v>
      </c>
      <c r="O107" s="198">
        <f>IF(FN_MC!BH106="","*",FN_MC!BH106)</f>
        <v>1</v>
      </c>
      <c r="P107" s="99"/>
      <c r="Q107" s="157" t="str">
        <f>IF($A$2=1,IF(FN_MC!BJ106="","*",FN_MC!BJ106),IF(FN_MC!BK106="","*",FN_MC!BK106))</f>
        <v>Aguardando envio MC1</v>
      </c>
    </row>
    <row r="108" spans="1:17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-</v>
      </c>
      <c r="G108" s="108" t="str">
        <f>IF(FN_MC!M107="","*",FN_MC!M107)</f>
        <v>TOM-1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-</v>
      </c>
      <c r="L108" s="152" t="str">
        <f>IF(FN_MC!AM107="","*",FN_MC!AM107)</f>
        <v>TOM-1</v>
      </c>
      <c r="M108" s="152">
        <f>IF(FN_MC!AP107="","*",FN_MC!AP107)</f>
        <v>406.1</v>
      </c>
      <c r="N108" s="152" t="str">
        <f>IF(FN_MC!AM107="","*",FN_MC!AM107)</f>
        <v>TOM-1</v>
      </c>
      <c r="O108" s="198">
        <f>IF(FN_MC!BH107="","*",FN_MC!BH107)</f>
        <v>1</v>
      </c>
      <c r="P108" s="99"/>
      <c r="Q108" s="157" t="str">
        <f>IF($A$2=1,IF(FN_MC!BJ107="","*",FN_MC!BJ107),IF(FN_MC!BK107="","*",FN_MC!BK107))</f>
        <v>TP pronta 08:04, aguardando manobra do Q75 previsao 09hrs</v>
      </c>
    </row>
    <row r="109" spans="1:17" ht="30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>
        <f>IF(FN_MC!BH108="","*",FN_MC!BH108)</f>
        <v>0</v>
      </c>
      <c r="P109" s="99"/>
      <c r="Q109" s="157" t="str">
        <f>IF($A$2=1,IF(FN_MC!BJ108="","*",FN_MC!BJ108),IF(FN_MC!BK108="","*",FN_MC!BK108))</f>
        <v xml:space="preserve">Sem oportunidade devido priorizar a circulação , sem faixa </v>
      </c>
    </row>
    <row r="110" spans="1:17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>
        <f>IF(FN_MC!BH109="","*",FN_MC!BH109)</f>
        <v>0</v>
      </c>
      <c r="P110" s="99"/>
      <c r="Q110" s="157" t="str">
        <f>IF($A$2=1,IF(FN_MC!BJ109="","*",FN_MC!BJ109),IF(FN_MC!BK109="","*",FN_MC!BK109))</f>
        <v xml:space="preserve">Sem oportunidade devido priorizar a circulação , sem faixa </v>
      </c>
    </row>
    <row r="111" spans="1:17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-</v>
      </c>
      <c r="G111" s="108" t="str">
        <f>IF(FN_MC!M110="","*",FN_MC!M110)</f>
        <v>TQI-2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-</v>
      </c>
      <c r="L111" s="152" t="str">
        <f>IF(FN_MC!AM110="","*",FN_MC!AM110)</f>
        <v>TQI-2</v>
      </c>
      <c r="M111" s="152">
        <f>IF(FN_MC!AP110="","*",FN_MC!AP110)</f>
        <v>62.2</v>
      </c>
      <c r="N111" s="152" t="str">
        <f>IF(FN_MC!AM110="","*",FN_MC!AM110)</f>
        <v>TQI-2</v>
      </c>
      <c r="O111" s="198">
        <f>IF(FN_MC!BH110="","*",FN_MC!BH110)</f>
        <v>1</v>
      </c>
      <c r="P111" s="99"/>
      <c r="Q111" s="157" t="str">
        <f>IF($A$2=1,IF(FN_MC!BJ110="","*",FN_MC!BJ110),IF(FN_MC!BK110="","*",FN_MC!BK110))</f>
        <v>Aguardando TP ficar pronta</v>
      </c>
    </row>
    <row r="112" spans="1:17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>
        <f>IF(FN_MC!BH111="","*",FN_MC!BH111)</f>
        <v>1</v>
      </c>
      <c r="P112" s="99"/>
      <c r="Q112" s="157" t="str">
        <f>IF($A$2=1,IF(FN_MC!BJ111="","*",FN_MC!BJ111),IF(FN_MC!BK111="","*",FN_MC!BK111))</f>
        <v>Aguardando envio MC1</v>
      </c>
    </row>
    <row r="113" spans="1:17" ht="35.25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>
        <f>IF(FN_MC!BH112="","*",FN_MC!BH112)</f>
        <v>1</v>
      </c>
      <c r="P113" s="99"/>
      <c r="Q113" s="157" t="str">
        <f>IF($A$2=1,IF(FN_MC!BJ112="","*",FN_MC!BJ112),IF(FN_MC!BK112="","*",FN_MC!BK112))</f>
        <v>Aguardando envio MC1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 t="str">
        <f>IF(FN_MC!B116="","*",FN_MC!B116)</f>
        <v>*</v>
      </c>
      <c r="B117" s="107" t="str">
        <f>IF(FN_MC!X116="","*",FN_MC!X116)</f>
        <v>*</v>
      </c>
      <c r="C117" s="108" t="str">
        <f>IF(FN_MC!S116="","*",FN_MC!S116)</f>
        <v>-</v>
      </c>
      <c r="D117" s="108" t="str">
        <f>IF(FN_MC!T116="","*",FN_MC!T116)</f>
        <v>-</v>
      </c>
      <c r="E117" s="108" t="str">
        <f>IF(FN_MC!D116="","*",FN_MC!D116)</f>
        <v>*</v>
      </c>
      <c r="F117" s="108" t="str">
        <f>IF(FN_MC!H116="","*",FN_MC!H116)</f>
        <v>*</v>
      </c>
      <c r="G117" s="108" t="str">
        <f>IF(FN_MC!M116="","*",FN_MC!M116)</f>
        <v>-</v>
      </c>
      <c r="H117" s="166" t="str">
        <f>IF(FN_MC!K116="","*",FN_MC!K116)</f>
        <v>*</v>
      </c>
      <c r="I117" s="141" t="str">
        <f>IF(FN_MC!O116="","*",FN_MC!O116)</f>
        <v>*</v>
      </c>
      <c r="J117" s="141" t="str">
        <f>IF(FN_MC!P116="","*",FN_MC!P116)</f>
        <v>*</v>
      </c>
      <c r="K117" s="152">
        <f>IF(FN_MC!AK116="","*",FN_MC!AK116)</f>
        <v>0</v>
      </c>
      <c r="L117" s="152" t="str">
        <f>IF(FN_MC!AM116="","*",FN_MC!AM116)</f>
        <v>-</v>
      </c>
      <c r="M117" s="152">
        <f>IF(FN_MC!AP116="","*",FN_MC!AP116)</f>
        <v>0</v>
      </c>
      <c r="N117" s="152" t="str">
        <f>IF(FN_MC!AM116="","*",FN_MC!AM116)</f>
        <v>-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 t="str">
        <f>IF(FN_MC!B117="","*",FN_MC!B117)</f>
        <v>*</v>
      </c>
      <c r="B118" s="107" t="str">
        <f>IF(FN_MC!X117="","*",FN_MC!X117)</f>
        <v>*</v>
      </c>
      <c r="C118" s="108" t="str">
        <f>IF(FN_MC!S117="","*",FN_MC!S117)</f>
        <v>-</v>
      </c>
      <c r="D118" s="108" t="str">
        <f>IF(FN_MC!T117="","*",FN_MC!T117)</f>
        <v>-</v>
      </c>
      <c r="E118" s="108" t="str">
        <f>IF(FN_MC!D117="","*",FN_MC!D117)</f>
        <v>*</v>
      </c>
      <c r="F118" s="108" t="str">
        <f>IF(FN_MC!H117="","*",FN_MC!H117)</f>
        <v>*</v>
      </c>
      <c r="G118" s="108" t="str">
        <f>IF(FN_MC!M117="","*",FN_MC!M117)</f>
        <v>-</v>
      </c>
      <c r="H118" s="166" t="str">
        <f>IF(FN_MC!K117="","*",FN_MC!K117)</f>
        <v>*</v>
      </c>
      <c r="I118" s="141" t="str">
        <f>IF(FN_MC!O117="","*",FN_MC!O117)</f>
        <v>*</v>
      </c>
      <c r="J118" s="141" t="str">
        <f>IF(FN_MC!P117="","*",FN_MC!P117)</f>
        <v>*</v>
      </c>
      <c r="K118" s="152">
        <f>IF(FN_MC!AK117="","*",FN_MC!AK117)</f>
        <v>0</v>
      </c>
      <c r="L118" s="152" t="str">
        <f>IF(FN_MC!AM117="","*",FN_MC!AM117)</f>
        <v>-</v>
      </c>
      <c r="M118" s="152">
        <f>IF(FN_MC!AP117="","*",FN_MC!AP117)</f>
        <v>0</v>
      </c>
      <c r="N118" s="152" t="str">
        <f>IF(FN_MC!AM117="","*",FN_MC!AM117)</f>
        <v>-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 s="248"/>
      <c r="B1003" s="247"/>
      <c r="C1003" s="246"/>
      <c r="D1003" s="246"/>
      <c r="E1003" s="246"/>
      <c r="F1003" s="246"/>
      <c r="G1003" s="246"/>
      <c r="H1003" s="245"/>
      <c r="I1003" s="244"/>
      <c r="J1003" s="244"/>
      <c r="K1003" s="243"/>
      <c r="L1003" s="243"/>
      <c r="M1003" s="243"/>
      <c r="N1003" s="243"/>
      <c r="O1003" s="242"/>
      <c r="P1003" s="258"/>
      <c r="Q1003" s="157"/>
    </row>
    <row r="1004" spans="1:17">
      <c r="A1004" s="248"/>
      <c r="B1004" s="247"/>
      <c r="C1004" s="246"/>
      <c r="D1004" s="246"/>
      <c r="E1004" s="246"/>
      <c r="F1004" s="246"/>
      <c r="G1004" s="246"/>
      <c r="H1004" s="245"/>
      <c r="I1004" s="244"/>
      <c r="J1004" s="244"/>
      <c r="K1004" s="243"/>
      <c r="L1004" s="243"/>
      <c r="M1004" s="243"/>
      <c r="N1004" s="243"/>
      <c r="O1004" s="242"/>
      <c r="P1004" s="219" t="s">
        <v>1464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9" dateTimeGrouping="day"/>
      </filters>
    </filterColumn>
  </autoFilter>
  <mergeCells count="3">
    <mergeCell ref="C5:J5"/>
    <mergeCell ref="K5:N5"/>
    <mergeCell ref="O5:Q5"/>
  </mergeCells>
  <conditionalFormatting sqref="A2">
    <cfRule type="iconSet" priority="12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1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9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5">
      <iconSet showValue="0">
        <cfvo type="percent" val="0"/>
        <cfvo type="num" val="1"/>
        <cfvo type="num" val="1" gte="0"/>
      </iconSet>
    </cfRule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2">
      <iconSet>
        <cfvo type="percent" val="0"/>
        <cfvo type="percent" val="33"/>
        <cfvo type="percent" val="67"/>
      </iconSet>
    </cfRule>
  </conditionalFormatting>
  <conditionalFormatting sqref="O1003:O1004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>
    <tabColor rgb="FF0070C0"/>
    <pageSetUpPr fitToPage="1"/>
  </sheetPr>
  <dimension ref="A1:Y3002"/>
  <sheetViews>
    <sheetView showGridLines="0" topLeftCell="O1" workbookViewId="0">
      <selection activeCell="B101" sqref="B101:U109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3"/>
      <c r="B1" s="314"/>
      <c r="C1" s="315"/>
      <c r="L1" s="110"/>
      <c r="M1" s="133"/>
      <c r="O1" s="192"/>
      <c r="P1" s="191"/>
      <c r="Q1" s="316" t="s">
        <v>1214</v>
      </c>
      <c r="R1" s="317"/>
      <c r="U1" s="111"/>
      <c r="V1" s="318" t="s">
        <v>1465</v>
      </c>
      <c r="W1" s="318"/>
      <c r="X1" s="318"/>
      <c r="Y1" s="113"/>
    </row>
    <row r="2" spans="1:25" s="109" customFormat="1" ht="11.25" customHeight="1">
      <c r="A2" s="114" t="s">
        <v>1466</v>
      </c>
      <c r="B2" s="114" t="s">
        <v>1461</v>
      </c>
      <c r="C2" s="114" t="s">
        <v>7</v>
      </c>
      <c r="D2" s="115" t="s">
        <v>1166</v>
      </c>
      <c r="E2" s="115" t="s">
        <v>1167</v>
      </c>
      <c r="F2" s="115" t="s">
        <v>1460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1467</v>
      </c>
      <c r="U2" s="117" t="s">
        <v>1169</v>
      </c>
      <c r="V2" s="112">
        <f ca="1">TODAY()-1</f>
        <v>45938</v>
      </c>
      <c r="W2" s="112">
        <f ca="1">V2-1</f>
        <v>45937</v>
      </c>
      <c r="X2" s="112">
        <f ca="1">W2-1</f>
        <v>45936</v>
      </c>
      <c r="Y2" s="113"/>
    </row>
    <row r="3" spans="1:25" s="122" customFormat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1</v>
      </c>
      <c r="X3" s="121">
        <f ca="1">_xlfn.XLOOKUP(G3&amp;$X$2,BS_CONTROLE[CHAVE],BS_CONTROLE[Quantidade_11],"-")</f>
        <v>0</v>
      </c>
    </row>
    <row r="4" spans="1:25" s="122" customFormat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2</v>
      </c>
      <c r="X4" s="121">
        <f ca="1">_xlfn.XLOOKUP(G4&amp;$X$2,BS_CONTROLE[CHAVE],BS_CONTROLE[Quantidade_11],"-")</f>
        <v>0</v>
      </c>
    </row>
    <row r="5" spans="1:25" s="122" customFormat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>
        <f ca="1">_xlfn.XLOOKUP(G5&amp;$W$2,BS_CONTROLE[CHAVE],BS_CONTROLE[Quantidade_11],"-")</f>
        <v>1</v>
      </c>
      <c r="X5" s="121" t="str">
        <f ca="1">_xlfn.XLOOKUP(G5&amp;$X$2,BS_CONTROLE[CHAVE],BS_CONTROLE[Quantidade_11],"-")</f>
        <v>-</v>
      </c>
    </row>
    <row r="6" spans="1:25" s="122" customFormat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>
        <f ca="1">_xlfn.XLOOKUP(G6&amp;$W$2,BS_CONTROLE[CHAVE],BS_CONTROLE[Quantidade_11],"-")</f>
        <v>0</v>
      </c>
      <c r="X6" s="121" t="str">
        <f ca="1">_xlfn.XLOOKUP(G6&amp;$X$2,BS_CONTROLE[CHAVE],BS_CONTROLE[Quantidade_11],"-")</f>
        <v>-</v>
      </c>
    </row>
    <row r="7" spans="1:25" s="122" customFormat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0</v>
      </c>
      <c r="X7" s="121">
        <f ca="1">_xlfn.XLOOKUP(G7&amp;$X$2,BS_CONTROLE[CHAVE],BS_CONTROLE[Quantidade_11],"-")</f>
        <v>28220</v>
      </c>
    </row>
    <row r="8" spans="1:25" s="122" customFormat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 t="str">
        <f ca="1">_xlfn.XLOOKUP(G8&amp;$W$2,BS_CONTROLE[CHAVE],BS_CONTROLE[Quantidade_11],"-")</f>
        <v>-</v>
      </c>
      <c r="X8" s="121">
        <f ca="1">_xlfn.XLOOKUP(G8&amp;$X$2,BS_CONTROLE[CHAVE],BS_CONTROLE[Quantidade_11],"-")</f>
        <v>1</v>
      </c>
    </row>
    <row r="9" spans="1:25" s="122" customFormat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 t="str">
        <f ca="1">_xlfn.XLOOKUP(G9&amp;$V$2,BS_CONTROLE[CHAVE],BS_CONTROLE[Quantidade_11],"-")</f>
        <v>-</v>
      </c>
      <c r="W9" s="121">
        <f ca="1">_xlfn.XLOOKUP(G9&amp;$W$2,BS_CONTROLE[CHAVE],BS_CONTROLE[Quantidade_11],"-")</f>
        <v>0</v>
      </c>
      <c r="X9" s="121" t="str">
        <f ca="1">_xlfn.XLOOKUP(G9&amp;$X$2,BS_CONTROLE[CHAVE],BS_CONTROLE[Quantidade_11],"-")</f>
        <v>-</v>
      </c>
    </row>
    <row r="10" spans="1:25" s="122" customFormat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 t="str">
        <f ca="1">_xlfn.XLOOKUP(G11&amp;$V$2,BS_CONTROLE[CHAVE],BS_CONTROLE[Quantidade_11],"-")</f>
        <v>-</v>
      </c>
      <c r="W11" s="121">
        <f ca="1">_xlfn.XLOOKUP(G11&amp;$W$2,BS_CONTROLE[CHAVE],BS_CONTROLE[Quantidade_11],"-")</f>
        <v>600</v>
      </c>
      <c r="X11" s="121">
        <f ca="1">_xlfn.XLOOKUP(G11&amp;$X$2,BS_CONTROLE[CHAVE],BS_CONTROLE[Quantidade_11],"-")</f>
        <v>0</v>
      </c>
    </row>
    <row r="12" spans="1:25" s="122" customFormat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1</v>
      </c>
      <c r="X15" s="121">
        <f ca="1">_xlfn.XLOOKUP(G15&amp;$X$2,BS_CONTROLE[CHAVE],BS_CONTROLE[Quantidade_11],"-")</f>
        <v>0</v>
      </c>
    </row>
    <row r="16" spans="1:25" s="122" customFormat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>
        <f ca="1">_xlfn.XLOOKUP(G16&amp;$W$2,BS_CONTROLE[CHAVE],BS_CONTROLE[Quantidade_11],"-")</f>
        <v>1</v>
      </c>
      <c r="X16" s="121" t="str">
        <f ca="1">_xlfn.XLOOKUP(G16&amp;$X$2,BS_CONTROLE[CHAVE],BS_CONTROLE[Quantidade_11],"-")</f>
        <v>-</v>
      </c>
    </row>
    <row r="17" spans="1:24" s="122" customFormat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2</v>
      </c>
      <c r="X17" s="121">
        <f ca="1">_xlfn.XLOOKUP(G17&amp;$X$2,BS_CONTROLE[CHAVE],BS_CONTROLE[Quantidade_11],"-")</f>
        <v>0</v>
      </c>
    </row>
    <row r="18" spans="1:24" s="122" customFormat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 t="str">
        <f ca="1">_xlfn.XLOOKUP(G18&amp;$V$2,BS_CONTROLE[CHAVE],BS_CONTROLE[Quantidade_11],"-")</f>
        <v>-</v>
      </c>
      <c r="W18" s="121">
        <f ca="1">_xlfn.XLOOKUP(G18&amp;$W$2,BS_CONTROLE[CHAVE],BS_CONTROLE[Quantidade_11],"-")</f>
        <v>1</v>
      </c>
      <c r="X18" s="121" t="str">
        <f ca="1">_xlfn.XLOOKUP(G18&amp;$X$2,BS_CONTROLE[CHAVE],BS_CONTROLE[Quantidade_11],"-")</f>
        <v>-</v>
      </c>
    </row>
    <row r="19" spans="1:24" s="122" customFormat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0</v>
      </c>
      <c r="X19" s="121">
        <f ca="1">_xlfn.XLOOKUP(G19&amp;$X$2,BS_CONTROLE[CHAVE],BS_CONTROLE[Quantidade_11],"-")</f>
        <v>28220</v>
      </c>
    </row>
    <row r="20" spans="1:24" s="122" customFormat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>
        <f ca="1">_xlfn.XLOOKUP(G20&amp;$W$2,BS_CONTROLE[CHAVE],BS_CONTROLE[Quantidade_11],"-")</f>
        <v>0</v>
      </c>
      <c r="X20" s="121" t="str">
        <f ca="1">_xlfn.XLOOKUP(G20&amp;$X$2,BS_CONTROLE[CHAVE],BS_CONTROLE[Quantidade_11],"-")</f>
        <v>-</v>
      </c>
    </row>
    <row r="21" spans="1:24" s="122" customFormat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 t="str">
        <f ca="1">_xlfn.XLOOKUP(G21&amp;$V$2,BS_CONTROLE[CHAVE],BS_CONTROLE[Quantidade_11],"-")</f>
        <v>-</v>
      </c>
      <c r="W21" s="121">
        <f ca="1">_xlfn.XLOOKUP(G21&amp;$W$2,BS_CONTROLE[CHAVE],BS_CONTROLE[Quantidade_11],"-")</f>
        <v>0</v>
      </c>
      <c r="X21" s="121" t="str">
        <f ca="1">_xlfn.XLOOKUP(G21&amp;$X$2,BS_CONTROLE[CHAVE],BS_CONTROLE[Quantidade_11],"-")</f>
        <v>-</v>
      </c>
    </row>
    <row r="22" spans="1:24" s="122" customFormat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 t="str">
        <f ca="1">_xlfn.XLOOKUP(G23&amp;$W$2,BS_CONTROLE[CHAVE],BS_CONTROLE[Quantidade_11],"-")</f>
        <v>-</v>
      </c>
      <c r="X23" s="121">
        <f ca="1">_xlfn.XLOOKUP(G23&amp;$X$2,BS_CONTROLE[CHAVE],BS_CONTROLE[Quantidade_11],"-")</f>
        <v>1</v>
      </c>
    </row>
    <row r="24" spans="1:24" s="122" customFormat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>
        <f ca="1">_xlfn.XLOOKUP(G31&amp;$W$2,BS_CONTROLE[CHAVE],BS_CONTROLE[Quantidade_11],"-")</f>
        <v>1</v>
      </c>
      <c r="X31" s="121" t="str">
        <f ca="1">_xlfn.XLOOKUP(G31&amp;$X$2,BS_CONTROLE[CHAVE],BS_CONTROLE[Quantidade_11],"-")</f>
        <v>-</v>
      </c>
    </row>
    <row r="32" spans="1:24" s="122" customFormat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2</v>
      </c>
      <c r="X32" s="121">
        <f ca="1">_xlfn.XLOOKUP(G32&amp;$X$2,BS_CONTROLE[CHAVE],BS_CONTROLE[Quantidade_11],"-")</f>
        <v>0</v>
      </c>
    </row>
    <row r="33" spans="1:24" s="122" customFormat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1</v>
      </c>
      <c r="X33" s="121">
        <f ca="1">_xlfn.XLOOKUP(G33&amp;$X$2,BS_CONTROLE[CHAVE],BS_CONTROLE[Quantidade_11],"-")</f>
        <v>0</v>
      </c>
    </row>
    <row r="34" spans="1:24" s="122" customFormat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0</v>
      </c>
      <c r="X34" s="121">
        <f ca="1">_xlfn.XLOOKUP(G34&amp;$X$2,BS_CONTROLE[CHAVE],BS_CONTROLE[Quantidade_11],"-")</f>
        <v>28220</v>
      </c>
    </row>
    <row r="35" spans="1:24" s="122" customFormat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>
        <f ca="1">_xlfn.XLOOKUP(G35&amp;$W$2,BS_CONTROLE[CHAVE],BS_CONTROLE[Quantidade_11],"-")</f>
        <v>0</v>
      </c>
      <c r="X35" s="121" t="str">
        <f ca="1">_xlfn.XLOOKUP(G35&amp;$X$2,BS_CONTROLE[CHAVE],BS_CONTROLE[Quantidade_11],"-")</f>
        <v>-</v>
      </c>
    </row>
    <row r="36" spans="1:24" s="122" customFormat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 t="str">
        <f ca="1">_xlfn.XLOOKUP(G36&amp;$W$2,BS_CONTROLE[CHAVE],BS_CONTROLE[Quantidade_11],"-")</f>
        <v>-</v>
      </c>
      <c r="X36" s="121">
        <f ca="1">_xlfn.XLOOKUP(G36&amp;$X$2,BS_CONTROLE[CHAVE],BS_CONTROLE[Quantidade_11],"-")</f>
        <v>1</v>
      </c>
    </row>
    <row r="37" spans="1:24" s="122" customFormat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 t="str">
        <f ca="1">_xlfn.XLOOKUP(G37&amp;$V$2,BS_CONTROLE[CHAVE],BS_CONTROLE[Quantidade_11],"-")</f>
        <v>-</v>
      </c>
      <c r="W37" s="121">
        <f ca="1">_xlfn.XLOOKUP(G37&amp;$W$2,BS_CONTROLE[CHAVE],BS_CONTROLE[Quantidade_11],"-")</f>
        <v>0</v>
      </c>
      <c r="X37" s="121" t="str">
        <f ca="1">_xlfn.XLOOKUP(G37&amp;$X$2,BS_CONTROLE[CHAVE],BS_CONTROLE[Quantidade_11],"-")</f>
        <v>-</v>
      </c>
    </row>
    <row r="38" spans="1:24" s="122" customFormat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 t="str">
        <f ca="1">_xlfn.XLOOKUP(G39&amp;$W$2,BS_CONTROLE[CHAVE],BS_CONTROLE[Quantidade_11],"-")</f>
        <v>-</v>
      </c>
      <c r="X39" s="121">
        <f ca="1">_xlfn.XLOOKUP(G39&amp;$X$2,BS_CONTROLE[CHAVE],BS_CONTROLE[Quantidade_11],"-")</f>
        <v>1</v>
      </c>
    </row>
    <row r="40" spans="1:24" s="122" customFormat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 t="str">
        <f ca="1">_xlfn.XLOOKUP(G40&amp;$V$2,BS_CONTROLE[CHAVE],BS_CONTROLE[Quantidade_11],"-")</f>
        <v>-</v>
      </c>
      <c r="W40" s="121">
        <f ca="1">_xlfn.XLOOKUP(G40&amp;$W$2,BS_CONTROLE[CHAVE],BS_CONTROLE[Quantidade_11],"-")</f>
        <v>600</v>
      </c>
      <c r="X40" s="121">
        <f ca="1">_xlfn.XLOOKUP(G40&amp;$X$2,BS_CONTROLE[CHAVE],BS_CONTROLE[Quantidade_11],"-")</f>
        <v>0</v>
      </c>
    </row>
    <row r="41" spans="1:24" s="122" customFormat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1</v>
      </c>
      <c r="X44" s="121">
        <f ca="1">_xlfn.XLOOKUP(G44&amp;$X$2,BS_CONTROLE[CHAVE],BS_CONTROLE[Quantidade_11],"-")</f>
        <v>0</v>
      </c>
    </row>
    <row r="45" spans="1:24" s="122" customFormat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1</v>
      </c>
      <c r="X45" s="121">
        <f ca="1">_xlfn.XLOOKUP(G45&amp;$X$2,BS_CONTROLE[CHAVE],BS_CONTROLE[Quantidade_11],"-")</f>
        <v>0</v>
      </c>
    </row>
    <row r="46" spans="1:24" s="122" customFormat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>
        <f ca="1">_xlfn.XLOOKUP(G46&amp;$W$2,BS_CONTROLE[CHAVE],BS_CONTROLE[Quantidade_11],"-")</f>
        <v>1</v>
      </c>
      <c r="X46" s="121" t="str">
        <f ca="1">_xlfn.XLOOKUP(G46&amp;$X$2,BS_CONTROLE[CHAVE],BS_CONTROLE[Quantidade_11],"-")</f>
        <v>-</v>
      </c>
    </row>
    <row r="47" spans="1:24" s="122" customFormat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0</v>
      </c>
      <c r="X47" s="121">
        <f ca="1">_xlfn.XLOOKUP(G47&amp;$X$2,BS_CONTROLE[CHAVE],BS_CONTROLE[Quantidade_11],"-")</f>
        <v>28220</v>
      </c>
    </row>
    <row r="48" spans="1:24" s="122" customFormat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 t="str">
        <f ca="1">_xlfn.XLOOKUP(G48&amp;$V$2,BS_CONTROLE[CHAVE],BS_CONTROLE[Quantidade_11],"-")</f>
        <v>-</v>
      </c>
      <c r="W48" s="121">
        <f ca="1">_xlfn.XLOOKUP(G48&amp;$W$2,BS_CONTROLE[CHAVE],BS_CONTROLE[Quantidade_11],"-")</f>
        <v>1</v>
      </c>
      <c r="X48" s="121" t="str">
        <f ca="1">_xlfn.XLOOKUP(G48&amp;$X$2,BS_CONTROLE[CHAVE],BS_CONTROLE[Quantidade_11],"-")</f>
        <v>-</v>
      </c>
    </row>
    <row r="49" spans="1:24" s="122" customFormat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2</v>
      </c>
      <c r="X52" s="121">
        <f ca="1">_xlfn.XLOOKUP(G52&amp;$X$2,BS_CONTROLE[CHAVE],BS_CONTROLE[Quantidade_11],"-")</f>
        <v>0</v>
      </c>
    </row>
    <row r="53" spans="1:24" s="122" customFormat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 t="str">
        <f ca="1">_xlfn.XLOOKUP(G53&amp;$V$2,BS_CONTROLE[CHAVE],BS_CONTROLE[Quantidade_11],"-")</f>
        <v>-</v>
      </c>
      <c r="W53" s="121">
        <f ca="1">_xlfn.XLOOKUP(G53&amp;$W$2,BS_CONTROLE[CHAVE],BS_CONTROLE[Quantidade_11],"-")</f>
        <v>0</v>
      </c>
      <c r="X53" s="121" t="str">
        <f ca="1">_xlfn.XLOOKUP(G53&amp;$X$2,BS_CONTROLE[CHAVE],BS_CONTROLE[Quantidade_11],"-")</f>
        <v>-</v>
      </c>
    </row>
    <row r="54" spans="1:24" s="122" customFormat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 t="str">
        <f ca="1">_xlfn.XLOOKUP(G54&amp;$W$2,BS_CONTROLE[CHAVE],BS_CONTROLE[Quantidade_11],"-")</f>
        <v>-</v>
      </c>
      <c r="X54" s="121">
        <f ca="1">_xlfn.XLOOKUP(G54&amp;$X$2,BS_CONTROLE[CHAVE],BS_CONTROLE[Quantidade_11],"-")</f>
        <v>1</v>
      </c>
    </row>
    <row r="55" spans="1:24" s="122" customFormat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>
        <f ca="1">_xlfn.XLOOKUP(G55&amp;$W$2,BS_CONTROLE[CHAVE],BS_CONTROLE[Quantidade_11],"-")</f>
        <v>0</v>
      </c>
      <c r="X55" s="121" t="str">
        <f ca="1">_xlfn.XLOOKUP(G55&amp;$X$2,BS_CONTROLE[CHAVE],BS_CONTROLE[Quantidade_11],"-")</f>
        <v>-</v>
      </c>
    </row>
    <row r="56" spans="1:24" s="122" customFormat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0</v>
      </c>
      <c r="X61" s="121">
        <f ca="1">_xlfn.XLOOKUP(G61&amp;$X$2,BS_CONTROLE[CHAVE],BS_CONTROLE[Quantidade_11],"-")</f>
        <v>28220</v>
      </c>
    </row>
    <row r="62" spans="1:24" s="122" customFormat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 t="str">
        <f ca="1">_xlfn.XLOOKUP(G62&amp;$V$2,BS_CONTROLE[CHAVE],BS_CONTROLE[Quantidade_11],"-")</f>
        <v>-</v>
      </c>
      <c r="W62" s="121">
        <f ca="1">_xlfn.XLOOKUP(G62&amp;$W$2,BS_CONTROLE[CHAVE],BS_CONTROLE[Quantidade_11],"-")</f>
        <v>1</v>
      </c>
      <c r="X62" s="121" t="str">
        <f ca="1">_xlfn.XLOOKUP(G62&amp;$X$2,BS_CONTROLE[CHAVE],BS_CONTROLE[Quantidade_11],"-")</f>
        <v>-</v>
      </c>
    </row>
    <row r="63" spans="1:24" s="122" customFormat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 t="str">
        <f ca="1">_xlfn.XLOOKUP(G63&amp;$W$2,BS_CONTROLE[CHAVE],BS_CONTROLE[Quantidade_11],"-")</f>
        <v>-</v>
      </c>
      <c r="X63" s="121">
        <f ca="1">_xlfn.XLOOKUP(G63&amp;$X$2,BS_CONTROLE[CHAVE],BS_CONTROLE[Quantidade_11],"-")</f>
        <v>1</v>
      </c>
    </row>
    <row r="64" spans="1:24" s="122" customFormat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0</v>
      </c>
      <c r="X64" s="121">
        <f ca="1">_xlfn.XLOOKUP(G64&amp;$X$2,BS_CONTROLE[CHAVE],BS_CONTROLE[Quantidade_11],"-")</f>
        <v>28220</v>
      </c>
    </row>
    <row r="65" spans="1:24" s="122" customFormat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>
        <f ca="1">_xlfn.XLOOKUP(G65&amp;$W$2,BS_CONTROLE[CHAVE],BS_CONTROLE[Quantidade_11],"-")</f>
        <v>1</v>
      </c>
      <c r="X65" s="121" t="str">
        <f ca="1">_xlfn.XLOOKUP(G65&amp;$X$2,BS_CONTROLE[CHAVE],BS_CONTROLE[Quantidade_11],"-")</f>
        <v>-</v>
      </c>
    </row>
    <row r="66" spans="1:24" s="122" customFormat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1</v>
      </c>
      <c r="X66" s="121">
        <f ca="1">_xlfn.XLOOKUP(G66&amp;$X$2,BS_CONTROLE[CHAVE],BS_CONTROLE[Quantidade_11],"-")</f>
        <v>0</v>
      </c>
    </row>
    <row r="67" spans="1:24" s="122" customFormat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2</v>
      </c>
      <c r="X67" s="121">
        <f ca="1">_xlfn.XLOOKUP(G67&amp;$X$2,BS_CONTROLE[CHAVE],BS_CONTROLE[Quantidade_11],"-")</f>
        <v>0</v>
      </c>
    </row>
    <row r="68" spans="1:24" s="122" customFormat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 t="str">
        <f ca="1">_xlfn.XLOOKUP(G68&amp;$V$2,BS_CONTROLE[CHAVE],BS_CONTROLE[Quantidade_11],"-")</f>
        <v>-</v>
      </c>
      <c r="W68" s="121">
        <f ca="1">_xlfn.XLOOKUP(G68&amp;$W$2,BS_CONTROLE[CHAVE],BS_CONTROLE[Quantidade_11],"-")</f>
        <v>1</v>
      </c>
      <c r="X68" s="121" t="str">
        <f ca="1">_xlfn.XLOOKUP(G68&amp;$X$2,BS_CONTROLE[CHAVE],BS_CONTROLE[Quantidade_11],"-")</f>
        <v>-</v>
      </c>
    </row>
    <row r="69" spans="1:24" s="122" customFormat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 t="str">
        <f ca="1">_xlfn.XLOOKUP(G69&amp;$V$2,BS_CONTROLE[CHAVE],BS_CONTROLE[Quantidade_11],"-")</f>
        <v>-</v>
      </c>
      <c r="W69" s="121">
        <f ca="1">_xlfn.XLOOKUP(G69&amp;$W$2,BS_CONTROLE[CHAVE],BS_CONTROLE[Quantidade_11],"-")</f>
        <v>0</v>
      </c>
      <c r="X69" s="121" t="str">
        <f ca="1">_xlfn.XLOOKUP(G69&amp;$X$2,BS_CONTROLE[CHAVE],BS_CONTROLE[Quantidade_11],"-")</f>
        <v>-</v>
      </c>
    </row>
    <row r="70" spans="1:24" s="122" customFormat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>
        <f ca="1">_xlfn.XLOOKUP(G70&amp;$V$2,BS_CONTROLE[CHAVE],BS_CONTROLE[Quantidade_11],"-")</f>
        <v>0</v>
      </c>
      <c r="W70" s="121" t="str">
        <f ca="1">_xlfn.XLOOKUP(G70&amp;$W$2,BS_CONTROLE[CHAVE],BS_CONTROLE[Quantidade_11],"-")</f>
        <v>-</v>
      </c>
      <c r="X70" s="121">
        <f ca="1">_xlfn.XLOOKUP(G70&amp;$X$2,BS_CONTROLE[CHAVE],BS_CONTROLE[Quantidade_11],"-")</f>
        <v>290</v>
      </c>
    </row>
    <row r="71" spans="1:24" s="122" customFormat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 t="str">
        <f ca="1">_xlfn.XLOOKUP(G71&amp;$W$2,BS_CONTROLE[CHAVE],BS_CONTROLE[Quantidade_11],"-")</f>
        <v>-</v>
      </c>
      <c r="X71" s="121">
        <f ca="1">_xlfn.XLOOKUP(G71&amp;$X$2,BS_CONTROLE[CHAVE],BS_CONTROLE[Quantidade_11],"-")</f>
        <v>1</v>
      </c>
    </row>
    <row r="72" spans="1:24" s="122" customFormat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 t="str">
        <f ca="1">_xlfn.XLOOKUP(G72&amp;$W$2,BS_CONTROLE[CHAVE],BS_CONTROLE[Quantidade_11],"-")</f>
        <v>-</v>
      </c>
      <c r="X72" s="121">
        <f ca="1">_xlfn.XLOOKUP(G72&amp;$X$2,BS_CONTROLE[CHAVE],BS_CONTROLE[Quantidade_11],"-")</f>
        <v>1</v>
      </c>
    </row>
    <row r="73" spans="1:24" s="122" customFormat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 t="str">
        <f ca="1">_xlfn.XLOOKUP(G73&amp;$V$2,BS_CONTROLE[CHAVE],BS_CONTROLE[Quantidade_11],"-")</f>
        <v>-</v>
      </c>
      <c r="W73" s="121">
        <f ca="1">_xlfn.XLOOKUP(G73&amp;$W$2,BS_CONTROLE[CHAVE],BS_CONTROLE[Quantidade_11],"-")</f>
        <v>600</v>
      </c>
      <c r="X73" s="121">
        <f ca="1">_xlfn.XLOOKUP(G73&amp;$X$2,BS_CONTROLE[CHAVE],BS_CONTROLE[Quantidade_11],"-")</f>
        <v>0</v>
      </c>
    </row>
    <row r="74" spans="1:24" s="122" customFormat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447</v>
      </c>
      <c r="W74" s="121">
        <f ca="1">_xlfn.XLOOKUP(G74&amp;$W$2,BS_CONTROLE[CHAVE],BS_CONTROLE[Quantidade_11],"-")</f>
        <v>50</v>
      </c>
      <c r="X74" s="121">
        <f ca="1">_xlfn.XLOOKUP(G74&amp;$X$2,BS_CONTROLE[CHAVE],BS_CONTROLE[Quantidade_11],"-")</f>
        <v>200</v>
      </c>
    </row>
    <row r="75" spans="1:24" s="122" customFormat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0</v>
      </c>
      <c r="X75" s="121">
        <f ca="1">_xlfn.XLOOKUP(G75&amp;$X$2,BS_CONTROLE[CHAVE],BS_CONTROLE[Quantidade_11],"-")</f>
        <v>28220</v>
      </c>
    </row>
    <row r="76" spans="1:24" s="122" customFormat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>
        <f ca="1">_xlfn.XLOOKUP(G76&amp;$W$2,BS_CONTROLE[CHAVE],BS_CONTROLE[Quantidade_11],"-")</f>
        <v>1</v>
      </c>
      <c r="X76" s="121" t="str">
        <f ca="1">_xlfn.XLOOKUP(G76&amp;$X$2,BS_CONTROLE[CHAVE],BS_CONTROLE[Quantidade_11],"-")</f>
        <v>-</v>
      </c>
    </row>
    <row r="77" spans="1:24" s="122" customFormat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1</v>
      </c>
      <c r="X77" s="121">
        <f ca="1">_xlfn.XLOOKUP(G77&amp;$X$2,BS_CONTROLE[CHAVE],BS_CONTROLE[Quantidade_11],"-")</f>
        <v>0</v>
      </c>
    </row>
    <row r="78" spans="1:24" s="122" customFormat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2</v>
      </c>
      <c r="X78" s="121">
        <f ca="1">_xlfn.XLOOKUP(G78&amp;$X$2,BS_CONTROLE[CHAVE],BS_CONTROLE[Quantidade_11],"-")</f>
        <v>0</v>
      </c>
    </row>
    <row r="79" spans="1:24" s="122" customFormat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>
        <f ca="1">_xlfn.XLOOKUP(G79&amp;$W$2,BS_CONTROLE[CHAVE],BS_CONTROLE[Quantidade_11],"-")</f>
        <v>0</v>
      </c>
      <c r="X79" s="121" t="str">
        <f ca="1">_xlfn.XLOOKUP(G79&amp;$X$2,BS_CONTROLE[CHAVE],BS_CONTROLE[Quantidade_11],"-")</f>
        <v>-</v>
      </c>
    </row>
    <row r="80" spans="1:24" s="122" customFormat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 t="str">
        <f ca="1">_xlfn.XLOOKUP(G80&amp;$V$2,BS_CONTROLE[CHAVE],BS_CONTROLE[Quantidade_11],"-")</f>
        <v>-</v>
      </c>
      <c r="W80" s="121">
        <f ca="1">_xlfn.XLOOKUP(G80&amp;$W$2,BS_CONTROLE[CHAVE],BS_CONTROLE[Quantidade_11],"-")</f>
        <v>1</v>
      </c>
      <c r="X80" s="121" t="str">
        <f ca="1">_xlfn.XLOOKUP(G80&amp;$X$2,BS_CONTROLE[CHAVE],BS_CONTROLE[Quantidade_11],"-")</f>
        <v>-</v>
      </c>
    </row>
    <row r="81" spans="1:24" s="122" customFormat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>
        <f ca="1">_xlfn.XLOOKUP(G81&amp;$W$2,BS_CONTROLE[CHAVE],BS_CONTROLE[Quantidade_11],"-")</f>
        <v>0</v>
      </c>
      <c r="X81" s="121" t="str">
        <f ca="1">_xlfn.XLOOKUP(G81&amp;$X$2,BS_CONTROLE[CHAVE],BS_CONTROLE[Quantidade_11],"-")</f>
        <v>-</v>
      </c>
    </row>
    <row r="82" spans="1:24" s="122" customFormat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>
        <f ca="1">_xlfn.XLOOKUP(G82&amp;$W$2,BS_CONTROLE[CHAVE],BS_CONTROLE[Quantidade_11],"-")</f>
        <v>0</v>
      </c>
      <c r="X82" s="121" t="str">
        <f ca="1">_xlfn.XLOOKUP(G82&amp;$X$2,BS_CONTROLE[CHAVE],BS_CONTROLE[Quantidade_11],"-")</f>
        <v>-</v>
      </c>
    </row>
    <row r="83" spans="1:24" s="122" customFormat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 t="str">
        <f ca="1">_xlfn.XLOOKUP(G83&amp;$V$2,BS_CONTROLE[CHAVE],BS_CONTROLE[Quantidade_11],"-")</f>
        <v>-</v>
      </c>
      <c r="W83" s="121">
        <f ca="1">_xlfn.XLOOKUP(G83&amp;$W$2,BS_CONTROLE[CHAVE],BS_CONTROLE[Quantidade_11],"-")</f>
        <v>0</v>
      </c>
      <c r="X83" s="121" t="str">
        <f ca="1">_xlfn.XLOOKUP(G83&amp;$X$2,BS_CONTROLE[CHAVE],BS_CONTROLE[Quantidade_11],"-")</f>
        <v>-</v>
      </c>
    </row>
    <row r="84" spans="1:24" s="122" customFormat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 t="str">
        <f ca="1">_xlfn.XLOOKUP(G84&amp;$V$2,BS_CONTROLE[CHAVE],BS_CONTROLE[Quantidade_11],"-")</f>
        <v>-</v>
      </c>
      <c r="W84" s="121">
        <f ca="1">_xlfn.XLOOKUP(G84&amp;$W$2,BS_CONTROLE[CHAVE],BS_CONTROLE[Quantidade_11],"-")</f>
        <v>600</v>
      </c>
      <c r="X84" s="121">
        <f ca="1">_xlfn.XLOOKUP(G84&amp;$X$2,BS_CONTROLE[CHAVE],BS_CONTROLE[Quantidade_11],"-")</f>
        <v>0</v>
      </c>
    </row>
    <row r="85" spans="1:24" s="122" customFormat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447</v>
      </c>
      <c r="W86" s="121">
        <f ca="1">_xlfn.XLOOKUP(G86&amp;$W$2,BS_CONTROLE[CHAVE],BS_CONTROLE[Quantidade_11],"-")</f>
        <v>50</v>
      </c>
      <c r="X86" s="121">
        <f ca="1">_xlfn.XLOOKUP(G86&amp;$X$2,BS_CONTROLE[CHAVE],BS_CONTROLE[Quantidade_11],"-")</f>
        <v>200</v>
      </c>
    </row>
    <row r="87" spans="1:24" s="122" customFormat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DESLOCAMENTO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BINÁRIO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1</v>
      </c>
      <c r="X88" s="121">
        <f ca="1">_xlfn.XLOOKUP(G88&amp;$X$2,BS_CONTROLE[CHAVE],BS_CONTROLE[Quantidade_11],"-")</f>
        <v>0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0</v>
      </c>
      <c r="X89" s="121">
        <f ca="1">_xlfn.XLOOKUP(G89&amp;$X$2,BS_CONTROLE[CHAVE],BS_CONTROLE[Quantidade_11],"-")</f>
        <v>28220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>
        <f ca="1">_xlfn.XLOOKUP(G90&amp;$W$2,BS_CONTROLE[CHAVE],BS_CONTROLE[Quantidade_11],"-")</f>
        <v>1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-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2</v>
      </c>
      <c r="X91" s="121">
        <f ca="1">_xlfn.XLOOKUP(G91&amp;$X$2,BS_CONTROLE[CHAVE],BS_CONTROLE[Quantidade_11],"-")</f>
        <v>0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>
        <f ca="1">_xlfn.XLOOKUP(G92&amp;$W$2,BS_CONTROLE[CHAVE],BS_CONTROLE[Quantidade_11],"-")</f>
        <v>0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>
        <f ca="1">_xlfn.XLOOKUP(G93&amp;$V$2,BS_CONTROLE[CHAVE],BS_CONTROLE[Quantidade_11],"-")</f>
        <v>0</v>
      </c>
      <c r="W93" s="121" t="str">
        <f ca="1">_xlfn.XLOOKUP(G93&amp;$W$2,BS_CONTROLE[CHAVE],BS_CONTROLE[Quantidade_11],"-")</f>
        <v>-</v>
      </c>
      <c r="X93" s="121">
        <f ca="1">_xlfn.XLOOKUP(G93&amp;$X$2,BS_CONTROLE[CHAVE],BS_CONTROLE[Quantidade_11],"-")</f>
        <v>290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>
        <f ca="1">_xlfn.XLOOKUP(G94&amp;$W$2,BS_CONTROLE[CHAVE],BS_CONTROLE[Quantidade_11],"-")</f>
        <v>0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>
        <f ca="1">_xlfn.XLOOKUP(G95&amp;$W$2,BS_CONTROLE[CHAVE],BS_CONTROLE[Quantidade_11],"-")</f>
        <v>0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447</v>
      </c>
      <c r="W96" s="121">
        <f ca="1">_xlfn.XLOOKUP(G96&amp;$W$2,BS_CONTROLE[CHAVE],BS_CONTROLE[Quantidade_11],"-")</f>
        <v>50</v>
      </c>
      <c r="X96" s="121">
        <f ca="1">_xlfn.XLOOKUP(G96&amp;$X$2,BS_CONTROLE[CHAVE],BS_CONTROLE[Quantidade_11],"-")</f>
        <v>200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>
        <f ca="1">_xlfn.XLOOKUP(G97&amp;$V$2,BS_CONTROLE[CHAVE],BS_CONTROLE[Quantidade_11],"-")</f>
        <v>1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>
      <c r="A101" s="118" t="str">
        <f>IF(FN_MC!Y104="","*",FN_MC!Y104)</f>
        <v>OPORTUNIDADE</v>
      </c>
      <c r="B101" s="118" t="str">
        <f>IF(FN_MC!X104="","*",FN_MC!X104)</f>
        <v>Oportunidade</v>
      </c>
      <c r="C101" s="118" t="str">
        <f>IF(FN_MC!Z104="","*",FN_MC!Z104)</f>
        <v>P1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E14</v>
      </c>
      <c r="H101" s="119" t="str">
        <f>IF(FN_MC!F104="","*",FN_MC!F104)</f>
        <v>MECANIZAÇÃO - ESMERILHADORA</v>
      </c>
      <c r="I101" s="119" t="str">
        <f>IF(FN_MC!H104="","*",FN_MC!H104)</f>
        <v>TSF1</v>
      </c>
      <c r="J101" s="119" t="str">
        <f>IF(FN_MC!I104="","*",FN_MC!I104)</f>
        <v>TSF1</v>
      </c>
      <c r="K101" s="119" t="str">
        <f>IF(FN_MC!M104="","*",FN_MC!M104)</f>
        <v>TIQ-TBS</v>
      </c>
      <c r="L101" s="119" t="str">
        <f>IF(FN_MC!N104="","*",FN_MC!N104)</f>
        <v>TIQTBS</v>
      </c>
      <c r="M101" s="120">
        <f>IF(FN_MC!J104="","*",FN_MC!J104)</f>
        <v>98</v>
      </c>
      <c r="N101" s="120">
        <f>IF(FN_MC!K104="","*",FN_MC!K104)</f>
        <v>616</v>
      </c>
      <c r="O101" s="120">
        <f>IF(FN_MC!L104="","*",FN_MC!L104)</f>
        <v>662</v>
      </c>
      <c r="P101" s="120"/>
      <c r="Q101" s="137">
        <f>IF(FN_MC!O104="","*",FN_MC!O104)</f>
        <v>0.875</v>
      </c>
      <c r="R101" s="137">
        <f>IF(FN_MC!P104="","*",FN_MC!P104)</f>
        <v>4.1666666666666664E-2</v>
      </c>
      <c r="S101" s="119" t="str">
        <f>IF(FN_MC!Q104="","*",CONCATENATE(FN_MC!Q104," ",FN_MC!R104))</f>
        <v>50000 M</v>
      </c>
      <c r="T101" s="119" t="str">
        <f>IF(FN_MC!V104="","*",FN_MC!V104)</f>
        <v xml:space="preserve">Fernanda </v>
      </c>
      <c r="U101" s="119" t="str">
        <f>IF(FN_MC!W104="","*",FN_MC!W104)</f>
        <v>Deslocamento de TSF para TIQ, após segue a 16km/h de TIQ a TBS após segue a TSF 30km/h</v>
      </c>
      <c r="V101" s="121">
        <f ca="1">_xlfn.XLOOKUP(G101&amp;$V$2,BS_CONTROLE[CHAVE],BS_CONTROLE[Quantidade_11],"-")</f>
        <v>0</v>
      </c>
      <c r="W101" s="121">
        <f ca="1">_xlfn.XLOOKUP(G101&amp;$W$2,BS_CONTROLE[CHAVE],BS_CONTROLE[Quantidade_11],"-")</f>
        <v>0</v>
      </c>
      <c r="X101" s="121">
        <f ca="1">_xlfn.XLOOKUP(G101&amp;$X$2,BS_CONTROLE[CHAVE],BS_CONTROLE[Quantidade_11],"-")</f>
        <v>28220</v>
      </c>
    </row>
    <row r="102" spans="1:24" s="122" customFormat="1">
      <c r="A102" s="118" t="str">
        <f>IF(FN_MC!Y105="","*",FN_MC!Y105)</f>
        <v>SIM</v>
      </c>
      <c r="B102" s="118" t="str">
        <f>IF(FN_MC!X105="","*",FN_MC!X105)</f>
        <v>Contrato</v>
      </c>
      <c r="C102" s="118" t="str">
        <f>IF(FN_MC!Z105="","*",FN_MC!Z105)</f>
        <v>P0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W71</v>
      </c>
      <c r="H102" s="119" t="str">
        <f>IF(FN_MC!F105="","*",FN_MC!F105)</f>
        <v>PDM - PEDRA - DESCARGA</v>
      </c>
      <c r="I102" s="119" t="str">
        <f>IF(FN_MC!H105="","*",FN_MC!H105)</f>
        <v>TAG2</v>
      </c>
      <c r="J102" s="119" t="str">
        <f>IF(FN_MC!I105="","*",FN_MC!I105)</f>
        <v>TRO</v>
      </c>
      <c r="K102" s="119" t="str">
        <f>IF(FN_MC!M105="","*",FN_MC!M105)</f>
        <v>TGA-TRO</v>
      </c>
      <c r="L102" s="119" t="str">
        <f>IF(FN_MC!N105="","*",FN_MC!N105)</f>
        <v>TAGTRO</v>
      </c>
      <c r="M102" s="120">
        <f>IF(FN_MC!J105="","*",FN_MC!J105)</f>
        <v>98</v>
      </c>
      <c r="N102" s="120">
        <f>IF(FN_MC!K105="","*",FN_MC!K105)</f>
        <v>502</v>
      </c>
      <c r="O102" s="120" t="str">
        <f>IF(FN_MC!L105="","*",FN_MC!L105)</f>
        <v>-</v>
      </c>
      <c r="P102" s="120"/>
      <c r="Q102" s="137">
        <f>IF(FN_MC!O105="","*",FN_MC!O105)</f>
        <v>0.79166666666666663</v>
      </c>
      <c r="R102" s="137">
        <f>IF(FN_MC!P105="","*",FN_MC!P105)</f>
        <v>4.1666666666666664E-2</v>
      </c>
      <c r="S102" s="119" t="str">
        <f>IF(FN_MC!Q105="","*",CONCATENATE(FN_MC!Q105," ",FN_MC!R105))</f>
        <v>1 VAGÕES</v>
      </c>
      <c r="T102" s="119" t="str">
        <f>IF(FN_MC!V105="","*",FN_MC!V105)</f>
        <v xml:space="preserve">Marcelo </v>
      </c>
      <c r="U102" s="119" t="str">
        <f>IF(FN_MC!W105="","*",FN_MC!W105)</f>
        <v xml:space="preserve">Deslocamento   </v>
      </c>
      <c r="V102" s="121">
        <f ca="1">_xlfn.XLOOKUP(G102&amp;$V$2,BS_CONTROLE[CHAVE],BS_CONTROLE[Quantidade_11],"-")</f>
        <v>1</v>
      </c>
      <c r="W102" s="121">
        <f ca="1">_xlfn.XLOOKUP(G102&amp;$W$2,BS_CONTROLE[CHAVE],BS_CONTROLE[Quantidade_11],"-")</f>
        <v>1</v>
      </c>
      <c r="X102" s="121">
        <f ca="1">_xlfn.XLOOKUP(G102&amp;$X$2,BS_CONTROLE[CHAVE],BS_CONTROLE[Quantidade_11],"-")</f>
        <v>0</v>
      </c>
    </row>
    <row r="103" spans="1:24" s="122" customFormat="1">
      <c r="A103" s="118" t="str">
        <f>IF(FN_MC!Y106="","*",FN_MC!Y106)</f>
        <v>SIM</v>
      </c>
      <c r="B103" s="118" t="str">
        <f>IF(FN_MC!X106="","*",FN_MC!X106)</f>
        <v>Contrato</v>
      </c>
      <c r="C103" s="118" t="str">
        <f>IF(FN_MC!Z106="","*",FN_MC!Z106)</f>
        <v>P0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TGR-TRO</v>
      </c>
      <c r="L103" s="119" t="str">
        <f>IF(FN_MC!N106="","*",FN_MC!N106)</f>
        <v>TGRTRO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>
        <f ca="1">_xlfn.XLOOKUP(G103&amp;$V$2,BS_CONTROLE[CHAVE],BS_CONTROLE[Quantidade_11],"-")</f>
        <v>0</v>
      </c>
      <c r="W103" s="121" t="str">
        <f ca="1">_xlfn.XLOOKUP(G103&amp;$W$2,BS_CONTROLE[CHAVE],BS_CONTROLE[Quantidade_11],"-")</f>
        <v>-</v>
      </c>
      <c r="X103" s="121">
        <f ca="1">_xlfn.XLOOKUP(G103&amp;$X$2,BS_CONTROLE[CHAVE],BS_CONTROLE[Quantidade_11],"-")</f>
        <v>290</v>
      </c>
    </row>
    <row r="104" spans="1:24" s="122" customFormat="1">
      <c r="A104" s="118" t="str">
        <f>IF(FN_MC!Y107="","*",FN_MC!Y107)</f>
        <v>OPORTUNIDADE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-</v>
      </c>
      <c r="J104" s="119" t="str">
        <f>IF(FN_MC!I107="","*",FN_MC!I107)</f>
        <v>-</v>
      </c>
      <c r="K104" s="119" t="str">
        <f>IF(FN_MC!M107="","*",FN_MC!M107)</f>
        <v>TOM-1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2</v>
      </c>
      <c r="X104" s="121">
        <f ca="1">_xlfn.XLOOKUP(G104&amp;$X$2,BS_CONTROLE[CHAVE],BS_CONTROLE[Quantidade_11],"-")</f>
        <v>0</v>
      </c>
    </row>
    <row r="105" spans="1:24" s="122" customFormat="1">
      <c r="A105" s="118" t="str">
        <f>IF(FN_MC!Y108="","*",FN_MC!Y108)</f>
        <v>OPORTUNIDADE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>
        <f ca="1">_xlfn.XLOOKUP(G105&amp;$W$2,BS_CONTROLE[CHAVE],BS_CONTROLE[Quantidade_11],"-")</f>
        <v>0</v>
      </c>
      <c r="X105" s="121" t="str">
        <f ca="1">_xlfn.XLOOKUP(G105&amp;$X$2,BS_CONTROLE[CHAVE],BS_CONTROLE[Quantidade_11],"-")</f>
        <v>-</v>
      </c>
    </row>
    <row r="106" spans="1:24" s="122" customFormat="1">
      <c r="A106" s="118" t="str">
        <f>IF(FN_MC!Y109="","*",FN_MC!Y109)</f>
        <v>OPORTUNIDADE</v>
      </c>
      <c r="B106" s="118" t="str">
        <f>IF(FN_MC!X109="","*",FN_MC!X109)</f>
        <v>Oportunidade</v>
      </c>
      <c r="C106" s="118" t="str">
        <f>IF(FN_MC!Z109="","*",FN_MC!Z109)</f>
        <v>P0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DESCARGA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Descarga de pedra </v>
      </c>
      <c r="V106" s="121" t="str">
        <f ca="1">_xlfn.XLOOKUP(G106&amp;$V$2,BS_CONTROLE[CHAVE],BS_CONTROLE[Quantidade_11],"-")</f>
        <v>-</v>
      </c>
      <c r="W106" s="121">
        <f ca="1">_xlfn.XLOOKUP(G106&amp;$W$2,BS_CONTROLE[CHAVE],BS_CONTROLE[Quantidade_11],"-")</f>
        <v>0</v>
      </c>
      <c r="X106" s="121" t="str">
        <f ca="1">_xlfn.XLOOKUP(G106&amp;$X$2,BS_CONTROLE[CHAVE],BS_CONTROLE[Quantidade_11],"-")</f>
        <v>-</v>
      </c>
    </row>
    <row r="107" spans="1:24" s="122" customFormat="1">
      <c r="A107" s="118" t="str">
        <f>IF(FN_MC!Y110="","*",FN_MC!Y110)</f>
        <v>OPORTUNIDADE</v>
      </c>
      <c r="B107" s="118" t="str">
        <f>IF(FN_MC!X110="","*",FN_MC!X110)</f>
        <v>Oportunidade</v>
      </c>
      <c r="C107" s="118" t="str">
        <f>IF(FN_MC!Z110="","*",FN_MC!Z110)</f>
        <v>P1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-</v>
      </c>
      <c r="J107" s="119" t="str">
        <f>IF(FN_MC!I110="","*",FN_MC!I110)</f>
        <v>-</v>
      </c>
      <c r="K107" s="119" t="str">
        <f>IF(FN_MC!M110="","*",FN_MC!M110)</f>
        <v>TQI-2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-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>
      <c r="A108" s="118" t="str">
        <f>IF(FN_MC!Y111="","*",FN_MC!Y111)</f>
        <v>OPORTUNIDADE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>
      <c r="A109" s="118" t="str">
        <f>IF(FN_MC!Y112="","*",FN_MC!Y112)</f>
        <v>OPORTUNIDADE</v>
      </c>
      <c r="B109" s="118" t="str">
        <f>IF(FN_MC!X112="","*",FN_MC!X112)</f>
        <v>Oportunidade</v>
      </c>
      <c r="C109" s="118" t="str">
        <f>IF(FN_MC!Z112="","*",FN_MC!Z112)</f>
        <v>P0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>
        <f ca="1">_xlfn.XLOOKUP(G109&amp;$V$2,BS_CONTROLE[CHAVE],BS_CONTROLE[Quantidade_11],"-")</f>
        <v>1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>
      <c r="A113" s="118" t="str">
        <f>IF(FN_MC!Y116="","*",FN_MC!Y116)</f>
        <v>*</v>
      </c>
      <c r="B113" s="118" t="str">
        <f>IF(FN_MC!X116="","*",FN_MC!X116)</f>
        <v>*</v>
      </c>
      <c r="C113" s="118" t="str">
        <f>IF(FN_MC!Z116="","*",FN_MC!Z116)</f>
        <v>*</v>
      </c>
      <c r="D113" s="119" t="str">
        <f>IF(FN_MC!S116="","*",FN_MC!S116)</f>
        <v>-</v>
      </c>
      <c r="E113" s="119" t="str">
        <f>IF(FN_MC!T116="","*",FN_MC!T116)</f>
        <v>-</v>
      </c>
      <c r="F113" s="119" t="str">
        <f>IF(FN_MC!B116="","*",FN_MC!B116)</f>
        <v>*</v>
      </c>
      <c r="G113" s="119" t="str">
        <f>IF(FN_MC!D116="","*",FN_MC!D116)</f>
        <v>*</v>
      </c>
      <c r="H113" s="119" t="str">
        <f>IF(FN_MC!F116="","*",FN_MC!F116)</f>
        <v>*</v>
      </c>
      <c r="I113" s="119" t="str">
        <f>IF(FN_MC!H116="","*",FN_MC!H116)</f>
        <v>*</v>
      </c>
      <c r="J113" s="119" t="str">
        <f>IF(FN_MC!I116="","*",FN_MC!I116)</f>
        <v>*</v>
      </c>
      <c r="K113" s="119" t="str">
        <f>IF(FN_MC!M116="","*",FN_MC!M116)</f>
        <v>-</v>
      </c>
      <c r="L113" s="119" t="str">
        <f>IF(FN_MC!N116="","*",FN_MC!N116)</f>
        <v>-</v>
      </c>
      <c r="M113" s="120" t="str">
        <f>IF(FN_MC!J116="","*",FN_MC!J116)</f>
        <v>*</v>
      </c>
      <c r="N113" s="120" t="str">
        <f>IF(FN_MC!K116="","*",FN_MC!K116)</f>
        <v>*</v>
      </c>
      <c r="O113" s="120" t="str">
        <f>IF(FN_MC!L116="","*",FN_MC!L116)</f>
        <v>*</v>
      </c>
      <c r="P113" s="120"/>
      <c r="Q113" s="137" t="str">
        <f>IF(FN_MC!O116="","*",FN_MC!O116)</f>
        <v>*</v>
      </c>
      <c r="R113" s="137" t="str">
        <f>IF(FN_MC!P116="","*",FN_MC!P116)</f>
        <v>*</v>
      </c>
      <c r="S113" s="119" t="str">
        <f>IF(FN_MC!Q116="","*",CONCATENATE(FN_MC!Q116," ",FN_MC!R116))</f>
        <v>*</v>
      </c>
      <c r="T113" s="119" t="str">
        <f>IF(FN_MC!V116="","*",FN_MC!V116)</f>
        <v>*</v>
      </c>
      <c r="U113" s="119" t="str">
        <f>IF(FN_MC!W116="","*",FN_MC!W116)</f>
        <v>*</v>
      </c>
      <c r="V113" s="121" t="str">
        <f ca="1">_xlfn.XLOOKUP(G113&amp;$V$2,BS_CONTROLE[CHAVE],BS_CONTROLE[Quantidade_11],"-")</f>
        <v>-</v>
      </c>
      <c r="W113" s="121" t="str">
        <f ca="1">_xlfn.XLOOKUP(G113&amp;$W$2,BS_CONTROLE[CHAVE],BS_CONTROLE[Quantidade_11],"-")</f>
        <v>-</v>
      </c>
      <c r="X113" s="121" t="str">
        <f ca="1">_xlfn.XLOOKUP(G113&amp;$X$2,BS_CONTROLE[CHAVE],BS_CONTROLE[Quantidade_11],"-")</f>
        <v>-</v>
      </c>
    </row>
    <row r="114" spans="1:24" s="122" customFormat="1">
      <c r="A114" s="118" t="str">
        <f>IF(FN_MC!Y117="","*",FN_MC!Y117)</f>
        <v>*</v>
      </c>
      <c r="B114" s="118" t="str">
        <f>IF(FN_MC!X117="","*",FN_MC!X117)</f>
        <v>*</v>
      </c>
      <c r="C114" s="118" t="str">
        <f>IF(FN_MC!Z117="","*",FN_MC!Z117)</f>
        <v>*</v>
      </c>
      <c r="D114" s="119" t="str">
        <f>IF(FN_MC!S117="","*",FN_MC!S117)</f>
        <v>-</v>
      </c>
      <c r="E114" s="119" t="str">
        <f>IF(FN_MC!T117="","*",FN_MC!T117)</f>
        <v>-</v>
      </c>
      <c r="F114" s="119" t="str">
        <f>IF(FN_MC!B117="","*",FN_MC!B117)</f>
        <v>*</v>
      </c>
      <c r="G114" s="119" t="str">
        <f>IF(FN_MC!D117="","*",FN_MC!D117)</f>
        <v>*</v>
      </c>
      <c r="H114" s="119" t="str">
        <f>IF(FN_MC!F117="","*",FN_MC!F117)</f>
        <v>*</v>
      </c>
      <c r="I114" s="119" t="str">
        <f>IF(FN_MC!H117="","*",FN_MC!H117)</f>
        <v>*</v>
      </c>
      <c r="J114" s="119" t="str">
        <f>IF(FN_MC!I117="","*",FN_MC!I117)</f>
        <v>*</v>
      </c>
      <c r="K114" s="119" t="str">
        <f>IF(FN_MC!M117="","*",FN_MC!M117)</f>
        <v>-</v>
      </c>
      <c r="L114" s="119" t="str">
        <f>IF(FN_MC!N117="","*",FN_MC!N117)</f>
        <v>-</v>
      </c>
      <c r="M114" s="120" t="str">
        <f>IF(FN_MC!J117="","*",FN_MC!J117)</f>
        <v>*</v>
      </c>
      <c r="N114" s="120" t="str">
        <f>IF(FN_MC!K117="","*",FN_MC!K117)</f>
        <v>*</v>
      </c>
      <c r="O114" s="120" t="str">
        <f>IF(FN_MC!L117="","*",FN_MC!L117)</f>
        <v>*</v>
      </c>
      <c r="P114" s="120"/>
      <c r="Q114" s="137" t="str">
        <f>IF(FN_MC!O117="","*",FN_MC!O117)</f>
        <v>*</v>
      </c>
      <c r="R114" s="137" t="str">
        <f>IF(FN_MC!P117="","*",FN_MC!P117)</f>
        <v>*</v>
      </c>
      <c r="S114" s="119" t="str">
        <f>IF(FN_MC!Q117="","*",CONCATENATE(FN_MC!Q117," ",FN_MC!R117))</f>
        <v>*</v>
      </c>
      <c r="T114" s="119" t="str">
        <f>IF(FN_MC!V117="","*",FN_MC!V117)</f>
        <v>*</v>
      </c>
      <c r="U114" s="119" t="str">
        <f>IF(FN_MC!W117="","*",FN_MC!W117)</f>
        <v>*</v>
      </c>
      <c r="V114" s="121" t="str">
        <f ca="1">_xlfn.XLOOKUP(G114&amp;$V$2,BS_CONTROLE[CHAVE],BS_CONTROLE[Quantidade_11],"-")</f>
        <v>-</v>
      </c>
      <c r="W114" s="121" t="str">
        <f ca="1">_xlfn.XLOOKUP(G114&amp;$W$2,BS_CONTROLE[CHAVE],BS_CONTROLE[Quantidade_11],"-")</f>
        <v>-</v>
      </c>
      <c r="X114" s="121" t="str">
        <f ca="1">_xlfn.XLOOKUP(G114&amp;$X$2,BS_CONTROLE[CHAVE],BS_CONTROLE[Quantidade_11],"-")</f>
        <v>-</v>
      </c>
    </row>
    <row r="115" spans="1:24" s="122" customFormat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1468</v>
      </c>
    </row>
  </sheetData>
  <autoFilter ref="A2:O3000" xr:uid="{D1126E52-FA3F-4EAC-A720-DDE9797BEFF6}"/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1469</v>
      </c>
      <c r="C2" s="104" t="s">
        <v>1151</v>
      </c>
      <c r="D2" s="104" t="s">
        <v>1153</v>
      </c>
      <c r="E2" s="104" t="s">
        <v>1470</v>
      </c>
      <c r="F2" s="104" t="s">
        <v>1471</v>
      </c>
      <c r="G2" s="104" t="s">
        <v>1472</v>
      </c>
      <c r="H2" s="104" t="s">
        <v>1473</v>
      </c>
      <c r="I2" s="104" t="s">
        <v>1474</v>
      </c>
      <c r="J2" s="104" t="s">
        <v>1475</v>
      </c>
      <c r="K2" s="140" t="s">
        <v>1476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-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OPORTUNIDADE</v>
      </c>
      <c r="C101" s="130">
        <f>IF(FN_MC!B104="","*",FN_MC!B104)</f>
        <v>45939</v>
      </c>
      <c r="D101" s="130" t="str">
        <f>IF(FN_MC!D104="","*",FN_MC!D104)</f>
        <v>E14</v>
      </c>
      <c r="E101" s="130" t="str">
        <f>IF(FN_MC!H104="","*",FN_MC!H104)</f>
        <v>TSF1</v>
      </c>
      <c r="F101" s="148" t="str">
        <f>IF(FN_MC!M104="","*",FN_MC!M104)</f>
        <v>TIQ-TBS</v>
      </c>
      <c r="G101" s="130" t="str">
        <f>IF(FN_MC!I104="","*",FN_MC!I104)</f>
        <v>TSF1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0.83333333333333337</v>
      </c>
    </row>
    <row r="102" spans="2:11" s="132" customFormat="1" hidden="1">
      <c r="B102" s="129" t="str">
        <f>IF(FN_MC!Y105="","*",FN_MC!Y105)</f>
        <v>SIM</v>
      </c>
      <c r="C102" s="130">
        <f>IF(FN_MC!B105="","*",FN_MC!B105)</f>
        <v>45939</v>
      </c>
      <c r="D102" s="130" t="str">
        <f>IF(FN_MC!D105="","*",FN_MC!D105)</f>
        <v>W71</v>
      </c>
      <c r="E102" s="130" t="str">
        <f>IF(FN_MC!H105="","*",FN_MC!H105)</f>
        <v>TAG2</v>
      </c>
      <c r="F102" s="148" t="str">
        <f>IF(FN_MC!M105="","*",FN_MC!M105)</f>
        <v>TGA-TRO</v>
      </c>
      <c r="G102" s="130" t="str">
        <f>IF(FN_MC!I105="","*",FN_MC!I105)</f>
        <v>TRO</v>
      </c>
      <c r="H102" s="130" t="str">
        <f>IF(FN_MC!AB105="","*",FN_MC!AB105)</f>
        <v>FIXO</v>
      </c>
      <c r="I102" s="130" t="str">
        <f>IF(FN_MC!AC105="","*",FN_MC!AC105)</f>
        <v>-</v>
      </c>
      <c r="J102" s="131">
        <f>IF(FN_MC!AA105="","*",FN_MC!AA105)</f>
        <v>1</v>
      </c>
      <c r="K102" s="143">
        <f>IF(FN_MC!AD105="","*",FN_MC!AD105)</f>
        <v>0.75</v>
      </c>
    </row>
    <row r="103" spans="2:11" s="132" customFormat="1" hidden="1">
      <c r="B103" s="129" t="str">
        <f>IF(FN_MC!Y106="","*",FN_MC!Y106)</f>
        <v>SIM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TGR-TRO</v>
      </c>
      <c r="G103" s="130" t="str">
        <f>IF(FN_MC!I106="","*",FN_MC!I106)</f>
        <v>TRO</v>
      </c>
      <c r="H103" s="130" t="str">
        <f>IF(FN_MC!AB106="","*",FN_MC!AB106)</f>
        <v>FIXO</v>
      </c>
      <c r="I103" s="130" t="str">
        <f>IF(FN_MC!AC106="","*",FN_MC!AC106)</f>
        <v>ACIONAMENTO</v>
      </c>
      <c r="J103" s="131">
        <f>IF(FN_MC!AA106="","*",FN_MC!AA106)</f>
        <v>1</v>
      </c>
      <c r="K103" s="143">
        <f>IF(FN_MC!AD106="","*",FN_MC!AD106)</f>
        <v>0.29166666666666669</v>
      </c>
    </row>
    <row r="104" spans="2:11" s="132" customFormat="1" hidden="1">
      <c r="B104" s="129" t="str">
        <f>IF(FN_MC!Y107="","*",FN_MC!Y107)</f>
        <v>OPORTUNIDADE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-</v>
      </c>
      <c r="F104" s="148" t="str">
        <f>IF(FN_MC!M107="","*",FN_MC!M107)</f>
        <v>TOM-1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OPORTUNIDADE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OPORTUNIDADE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OPORTUNIDADE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-</v>
      </c>
      <c r="F107" s="148" t="str">
        <f>IF(FN_MC!M110="","*",FN_MC!M110)</f>
        <v>TQI-2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OPORTUNIDADE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OPORTUNIDADE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 t="str">
        <f>IF(FN_MC!B116="","*",FN_MC!B116)</f>
        <v>*</v>
      </c>
      <c r="D113" s="130" t="str">
        <f>IF(FN_MC!D116="","*",FN_MC!D116)</f>
        <v>*</v>
      </c>
      <c r="E113" s="130" t="str">
        <f>IF(FN_MC!H116="","*",FN_MC!H116)</f>
        <v>*</v>
      </c>
      <c r="F113" s="148" t="str">
        <f>IF(FN_MC!M116="","*",FN_MC!M116)</f>
        <v>-</v>
      </c>
      <c r="G113" s="130" t="str">
        <f>IF(FN_MC!I116="","*",FN_MC!I116)</f>
        <v>*</v>
      </c>
      <c r="H113" s="130" t="str">
        <f>IF(FN_MC!AB116="","*",FN_MC!AB116)</f>
        <v>*</v>
      </c>
      <c r="I113" s="130" t="str">
        <f>IF(FN_MC!AC116="","*",FN_MC!AC116)</f>
        <v>*</v>
      </c>
      <c r="J113" s="131" t="str">
        <f>IF(FN_MC!AA116="","*",FN_MC!AA116)</f>
        <v>*</v>
      </c>
      <c r="K113" s="143" t="str">
        <f>IF(FN_MC!AD116="","*",FN_MC!AD116)</f>
        <v>*</v>
      </c>
    </row>
    <row r="114" spans="2:11" s="132" customFormat="1" hidden="1">
      <c r="B114" s="129" t="str">
        <f>IF(FN_MC!Y117="","*",FN_MC!Y117)</f>
        <v>*</v>
      </c>
      <c r="C114" s="130" t="str">
        <f>IF(FN_MC!B117="","*",FN_MC!B117)</f>
        <v>*</v>
      </c>
      <c r="D114" s="130" t="str">
        <f>IF(FN_MC!D117="","*",FN_MC!D117)</f>
        <v>*</v>
      </c>
      <c r="E114" s="130" t="str">
        <f>IF(FN_MC!H117="","*",FN_MC!H117)</f>
        <v>*</v>
      </c>
      <c r="F114" s="148" t="str">
        <f>IF(FN_MC!M117="","*",FN_MC!M117)</f>
        <v>-</v>
      </c>
      <c r="G114" s="130" t="str">
        <f>IF(FN_MC!I117="","*",FN_MC!I117)</f>
        <v>*</v>
      </c>
      <c r="H114" s="130" t="str">
        <f>IF(FN_MC!AB117="","*",FN_MC!AB117)</f>
        <v>*</v>
      </c>
      <c r="I114" s="130" t="str">
        <f>IF(FN_MC!AC117="","*",FN_MC!AC117)</f>
        <v>*</v>
      </c>
      <c r="J114" s="131" t="str">
        <f>IF(FN_MC!AA117="","*",FN_MC!AA117)</f>
        <v>*</v>
      </c>
      <c r="K114" s="143" t="str">
        <f>IF(FN_MC!AD117="","*",FN_MC!AD117)</f>
        <v>*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��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00ADBE2-482E-49FB-A485-E6D9721DDFFA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AE577B29-A12D-44B2-AE2B-B358D5AF3846}"/>
</file>

<file path=customXml/itemProps4.xml><?xml version="1.0" encoding="utf-8"?>
<ds:datastoreItem xmlns:ds="http://schemas.openxmlformats.org/officeDocument/2006/customXml" ds:itemID="{FE173240-9C3E-47ED-AF9C-6121B69378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2025-10-09T11:31:47Z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