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791" documentId="8_{B6337239-1A00-434D-AAD0-422EA1FEB5AE}" xr6:coauthVersionLast="47" xr6:coauthVersionMax="47" xr10:uidLastSave="{5D02A7B1-AE73-4427-8976-09E6FB996BA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13" i="1" l="1"/>
  <c r="N327" i="1" a="1"/>
  <c r="N327" i="1" s="1"/>
  <c r="M327" i="1" a="1"/>
  <c r="M327" i="1" s="1"/>
  <c r="S334" i="1" a="1"/>
  <c r="S334" i="1"/>
  <c r="N335" i="1" a="1"/>
  <c r="N335" i="1" s="1"/>
  <c r="M336" i="1" a="1"/>
  <c r="M336" i="1" s="1"/>
  <c r="N336" i="1" a="1"/>
  <c r="N336" i="1" s="1"/>
  <c r="M338" i="1" a="1"/>
  <c r="M338" i="1" s="1"/>
  <c r="N338" i="1" a="1"/>
  <c r="N338" i="1" s="1"/>
  <c r="N325" i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M322" i="1" a="1"/>
  <c r="M322" i="1" s="1"/>
  <c r="N321" i="1" a="1"/>
  <c r="N321" i="1" s="1"/>
  <c r="N320" i="1" a="1"/>
  <c r="N320" i="1" s="1"/>
  <c r="M320" i="1" a="1"/>
  <c r="M320" i="1" s="1"/>
  <c r="N319" i="1" a="1"/>
  <c r="N319" i="1" s="1"/>
  <c r="M319" i="1" a="1"/>
  <c r="M319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M333" i="1" a="1"/>
  <c r="M333" i="1" s="1"/>
  <c r="N332" i="1" a="1"/>
  <c r="N332" i="1" s="1"/>
  <c r="M332" i="1" a="1"/>
  <c r="M332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 s="1"/>
  <c r="BC466" i="1" a="1"/>
  <c r="BC466" i="1" s="1"/>
  <c r="BC467" i="1" a="1"/>
  <c r="BC467" i="1" s="1"/>
  <c r="BC468" i="1" a="1"/>
  <c r="BC468" i="1" s="1"/>
  <c r="BC469" i="1" a="1"/>
  <c r="BC469" i="1" s="1"/>
  <c r="BC470" i="1" a="1"/>
  <c r="BC470" i="1" s="1"/>
  <c r="BC471" i="1" a="1"/>
  <c r="BC471" i="1" s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 s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 s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 s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 s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D326" i="12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L330" i="12"/>
  <c r="L324" i="12"/>
  <c r="L321" i="12"/>
  <c r="L318" i="12"/>
  <c r="AN325" i="1"/>
  <c r="AN323" i="1"/>
  <c r="AN320" i="1"/>
  <c r="L309" i="12"/>
  <c r="AN314" i="1"/>
  <c r="L302" i="12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AN278" i="1" s="1"/>
  <c r="N277" i="1" a="1"/>
  <c r="N277" i="1" s="1"/>
  <c r="N262" i="1" a="1"/>
  <c r="N262" i="1" s="1"/>
  <c r="AN262" i="1" s="1"/>
  <c r="N261" i="1" a="1"/>
  <c r="N261" i="1" s="1"/>
  <c r="A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AN240" i="1" s="1"/>
  <c r="N234" i="1" a="1"/>
  <c r="N234" i="1" s="1"/>
  <c r="AN234" i="1" s="1"/>
  <c r="N232" i="1" a="1"/>
  <c r="N232" i="1" s="1"/>
  <c r="L229" i="12" s="1"/>
  <c r="N231" i="1" a="1"/>
  <c r="N231" i="1" s="1"/>
  <c r="A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A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R308" i="1"/>
  <c r="BS308" i="1"/>
  <c r="BS309" i="1"/>
  <c r="BS310" i="1"/>
  <c r="BS311" i="1"/>
  <c r="BS312" i="1"/>
  <c r="BS313" i="1"/>
  <c r="BS314" i="1"/>
  <c r="BS315" i="1"/>
  <c r="BR316" i="1"/>
  <c r="BS316" i="1"/>
  <c r="BR317" i="1"/>
  <c r="BS317" i="1"/>
  <c r="BR318" i="1"/>
  <c r="BS318" i="1"/>
  <c r="BR319" i="1"/>
  <c r="BS319" i="1"/>
  <c r="BR320" i="1"/>
  <c r="BS320" i="1"/>
  <c r="BS321" i="1"/>
  <c r="BS322" i="1"/>
  <c r="BR323" i="1"/>
  <c r="BS323" i="1"/>
  <c r="BR324" i="1"/>
  <c r="BS324" i="1"/>
  <c r="BR325" i="1"/>
  <c r="BS325" i="1"/>
  <c r="BR326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BR295" i="1" s="1"/>
  <c r="C78" i="1"/>
  <c r="G78" i="1"/>
  <c r="R78" i="1"/>
  <c r="S75" i="12" s="1"/>
  <c r="AY78" i="1"/>
  <c r="C296" i="1"/>
  <c r="G296" i="1"/>
  <c r="R296" i="1"/>
  <c r="S288" i="12" s="1"/>
  <c r="AY296" i="1"/>
  <c r="BR296" i="1" s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BR303" i="1" s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BR310" i="1" s="1"/>
  <c r="C136" i="1"/>
  <c r="G136" i="1"/>
  <c r="R136" i="1"/>
  <c r="S133" i="12" s="1"/>
  <c r="AY136" i="1"/>
  <c r="G311" i="1"/>
  <c r="R311" i="1"/>
  <c r="S303" i="12" s="1"/>
  <c r="AY311" i="1"/>
  <c r="BR311" i="1" s="1"/>
  <c r="C312" i="1"/>
  <c r="G312" i="1"/>
  <c r="R312" i="1"/>
  <c r="AY312" i="1"/>
  <c r="BR312" i="1" s="1"/>
  <c r="C313" i="1"/>
  <c r="G313" i="1"/>
  <c r="R313" i="1"/>
  <c r="BR313" i="1"/>
  <c r="C314" i="1"/>
  <c r="G314" i="1"/>
  <c r="R314" i="1"/>
  <c r="S306" i="12" s="1"/>
  <c r="AY314" i="1"/>
  <c r="BR314" i="1" s="1"/>
  <c r="C315" i="1"/>
  <c r="G315" i="1"/>
  <c r="R315" i="1"/>
  <c r="AY315" i="1"/>
  <c r="BR315" i="1" s="1"/>
  <c r="G316" i="1"/>
  <c r="R316" i="1"/>
  <c r="S308" i="12" s="1"/>
  <c r="AY316" i="1"/>
  <c r="G317" i="1"/>
  <c r="R317" i="1"/>
  <c r="AY317" i="1"/>
  <c r="G318" i="1"/>
  <c r="R318" i="1"/>
  <c r="S310" i="12" s="1"/>
  <c r="AY318" i="1"/>
  <c r="C319" i="1"/>
  <c r="G319" i="1"/>
  <c r="R319" i="1"/>
  <c r="AY319" i="1"/>
  <c r="C320" i="1"/>
  <c r="G320" i="1"/>
  <c r="R320" i="1"/>
  <c r="S312" i="12" s="1"/>
  <c r="AY320" i="1"/>
  <c r="C321" i="1"/>
  <c r="G321" i="1"/>
  <c r="R321" i="1"/>
  <c r="S313" i="12" s="1"/>
  <c r="AY321" i="1"/>
  <c r="BR321" i="1" s="1"/>
  <c r="C322" i="1"/>
  <c r="G322" i="1"/>
  <c r="R322" i="1"/>
  <c r="S314" i="12" s="1"/>
  <c r="AY322" i="1"/>
  <c r="BR322" i="1" s="1"/>
  <c r="G323" i="1"/>
  <c r="R323" i="1"/>
  <c r="S315" i="12" s="1"/>
  <c r="AY323" i="1"/>
  <c r="G324" i="1"/>
  <c r="R324" i="1"/>
  <c r="AY324" i="1"/>
  <c r="G325" i="1"/>
  <c r="R325" i="1"/>
  <c r="AY325" i="1"/>
  <c r="G326" i="1"/>
  <c r="R326" i="1"/>
  <c r="AY326" i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S326" i="12" s="1"/>
  <c r="AY334" i="1"/>
  <c r="BR334" i="1" s="1"/>
  <c r="C335" i="1"/>
  <c r="G335" i="1"/>
  <c r="R335" i="1"/>
  <c r="S327" i="12" s="1"/>
  <c r="AY335" i="1"/>
  <c r="BR335" i="1" s="1"/>
  <c r="C336" i="1"/>
  <c r="G336" i="1"/>
  <c r="R336" i="1"/>
  <c r="S328" i="12" s="1"/>
  <c r="AY336" i="1"/>
  <c r="BR336" i="1" s="1"/>
  <c r="C337" i="1"/>
  <c r="G337" i="1"/>
  <c r="R337" i="1"/>
  <c r="AY337" i="1"/>
  <c r="BR337" i="1" s="1"/>
  <c r="C338" i="1"/>
  <c r="G338" i="1"/>
  <c r="R338" i="1"/>
  <c r="S330" i="12" s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27" i="1" l="1"/>
  <c r="AJ326" i="1"/>
  <c r="AJ339" i="1"/>
  <c r="AJ308" i="1"/>
  <c r="AJ320" i="1"/>
  <c r="AJ319" i="1"/>
  <c r="AJ321" i="1"/>
  <c r="AJ309" i="1"/>
  <c r="AJ310" i="1"/>
  <c r="K418" i="12"/>
  <c r="AJ312" i="1"/>
  <c r="AJ322" i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<sst xmlns="http://schemas.openxmlformats.org/spreadsheetml/2006/main" count="9931" uniqueCount="1913">
  <si>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</si>
  <si>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</si>
  <si>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</si>
  <si>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</si>
  <si>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</si>
  <si>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</si>
  <si>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</si>
  <si>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</si>
  <si>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</si>
  <si>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</si>
  <si>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</si>
  <si>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</si>
  <si>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</si>
  <si>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</si>
  <si>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</si>
  <si>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</si>
  <si>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</si>
  <si>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</si>
  <si>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</si>
  <si>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</si>
  <si>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</si>
  <si>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</si>
  <si>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</si>
  <si>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</si>
  <si>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</si>
  <si>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</si>
  <si>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</si>
  <si>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</si>
  <si>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</si>
  <si>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</si>
  <si>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</si>
  <si>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</si>
  <si>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</si>
  <si>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</si>
  <si>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</si>
  <si>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</si>
  <si>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</si>
  <si>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</si>
  <si>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</si>
  <si>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</si>
  <si>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</si>
  <si>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</si>
  <si>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</si>
  <si>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</si>
  <si>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</si>
  <si>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</si>
  <si>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</si>
  <si>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</si>
  <si>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</si>
  <si>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</si>
  <si>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</si>
  <si>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</si>
  <si>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</si>
  <si>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</si>
  <si>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</si>
  <si>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</si>
  <si>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</si>
  <si>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</si>
  <si>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</si>
  <si>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</si>
  <si>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</si>
  <si>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</si>
  <si>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</si>
  <si>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</si>
  <si>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</si>
  <si>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</si>
  <si>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</si>
  <si>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</si>
  <si>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</si>
  <si>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</si>
  <si>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</si>
  <si>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</si>
  <si>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</si>
  <si>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</si>
  <si>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</si>
  <si>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</si>
  <si>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</si>
  <si>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</si>
  <si>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</si>
  <si>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</si>
  <si>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</si>
  <si>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</si>
  <si>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</si>
  <si>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</si>
  <si>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</si>
  <si>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</si>
  <si>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</si>
  <si>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</si>
  <si>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</si>
  <si>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</si>
  <si>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</si>
  <si>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</si>
  <si>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</si>
  <si>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</si>
  <si>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</si>
  <si>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</si>
  <si>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</si>
  <si>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</si>
  <si>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</si>
  <si>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</si>
  <si>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</si>
  <si>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</si>
  <si>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</si>
  <si>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</si>
  <si>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</si>
  <si>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</si>
  <si>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</si>
  <si>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</si>
  <si>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</si>
  <si>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</si>
  <si>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</si>
  <si>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</si>
  <si>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</si>
  <si>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</si>
  <si>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</si>
  <si>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</si>
  <si>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</si>
  <si>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</si>
  <si>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</si>
  <si>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</si>
  <si>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</si>
  <si>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</si>
  <si>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</si>
  <si>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</si>
  <si>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</si>
  <si>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</si>
  <si>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</si>
  <si>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</si>
  <si>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</si>
  <si>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</si>
  <si>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</si>
  <si>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</si>
  <si>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</si>
  <si>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</si>
  <si>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</si>
  <si>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</si>
  <si>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</si>
  <si>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</si>
  <si>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</si>
  <si>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</si>
  <si>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</si>
  <si>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</si>
  <si>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</si>
  <si>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</si>
  <si>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</si>
  <si>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</si>
  <si>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</si>
  <si>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</si>
  <si>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</si>
  <si>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</si>
  <si>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</si>
  <si>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</si>
  <si>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</si>
  <si>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</si>
  <si>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</si>
  <si>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</si>
  <si>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</si>
  <si>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</si>
  <si>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</si>
  <si>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</si>
  <si>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</si>
  <si>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</si>
  <si>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</si>
  <si>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</si>
  <si>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</si>
  <si>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</si>
  <si>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</si>
  <si>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</si>
  <si>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</si>
  <si>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</si>
  <si>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</si>
  <si>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</si>
  <si>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</si>
  <si>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</si>
  <si>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</si>
  <si>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</si>
  <si>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</si>
  <si>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</si>
  <si>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</si>
  <si>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</si>
  <si>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</si>
  <si>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</si>
  <si>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</si>
  <si>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</si>
  <si>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</si>
  <si>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</si>
  <si>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</si>
  <si>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</si>
  <si>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</si>
  <si>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</si>
  <si>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</si>
  <si>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</si>
  <si>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</si>
  <si>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</si>
  <si>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</si>
  <si>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</si>
  <si>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</si>
  <si>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</si>
  <si>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</si>
  <si>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</si>
  <si>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</si>
  <si>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</si>
  <si>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</si>
  <si>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</si>
  <si>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</si>
  <si>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</si>
  <si>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</si>
  <si>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</si>
  <si>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</si>
  <si>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</si>
  <si>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</si>
  <si>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</si>
  <si>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</si>
  <si>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</si>
  <si>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</si>
  <si>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</si>
  <si>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</si>
  <si>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</si>
  <si>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</si>
  <si>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</si>
  <si>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</si>
  <si>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</si>
  <si>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</si>
  <si>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</si>
  <si>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</si>
  <si>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</si>
  <si>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</si>
  <si>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</si>
  <si>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</si>
  <si>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</si>
  <si>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</si>
  <si>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</si>
  <si>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</si>
  <si>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</si>
  <si>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</si>
  <si>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</si>
  <si>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</si>
  <si>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</si>
  <si>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</si>
  <si>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</si>
  <si>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</si>
  <si>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</si>
  <si>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</si>
  <si>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</si>
  <si>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</si>
  <si>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</si>
  <si>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</si>
  <si>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</si>
  <si>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</si>
  <si>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</si>
  <si>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</si>
  <si>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</si>
  <si>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</si>
  <si>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</si>
  <si>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</si>
  <si>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</si>
  <si>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</si>
  <si>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</si>
  <si>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</si>
  <si>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</si>
  <si>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</si>
  <si>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</si>
  <si>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</si>
  <si>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</si>
  <si>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</si>
  <si>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</si>
  <si>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</si>
  <si>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</si>
  <si>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</si>
  <si>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</si>
  <si>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</si>
  <si>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</si>
  <si>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</si>
  <si>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</si>
  <si>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</si>
  <si>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</si>
  <si>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</si>
  <si>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</si>
  <si>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</si>
  <si>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</si>
  <si>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</si>
  <si>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</si>
  <si>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</si>
  <si>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</si>
  <si>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</si>
  <si>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</si>
  <si>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</si>
  <si>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</si>
  <si>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</si>
  <si>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</si>
  <si>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</si>
  <si>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</si>
  <si>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</si>
  <si>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</si>
  <si>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</si>
  <si>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</si>
  <si>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</si>
  <si>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</si>
  <si>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</si>
  <si>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</si>
  <si>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</si>
  <si>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</si>
  <si>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</si>
  <si>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</si>
  <si>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</si>
  <si>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</si>
  <si>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</si>
  <si>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</si>
  <si>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</si>
  <si>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</si>
  <si>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</si>
  <si>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</si>
  <si>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</si>
  <si>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</si>
  <si>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</si>
  <si>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</si>
  <si>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</si>
  <si>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</si>
  <si>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</si>
  <si>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</si>
  <si>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</si>
  <si>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</si>
  <si>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</si>
  <si>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</si>
  <si>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</si>
  <si>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</si>
  <si>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</si>
  <si>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</si>
  <si>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</si>
  <si>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</si>
  <si>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</si>
  <si>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</si>
  <si>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</si>
  <si>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</si>
  <si>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</si>
  <si>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</si>
  <si>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</si>
  <si>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</si>
  <si>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</si>
  <si>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</si>
  <si>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</si>
  <si>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</si>
  <si>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</si>
  <si>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</si>
  <si>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</si>
  <si>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</si>
  <si>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</si>
  <si>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</si>
  <si>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</si>
  <si>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</si>
  <si>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</si>
  <si>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</si>
  <si>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</si>
  <si>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</si>
  <si>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</si>
  <si>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</si>
  <si>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</si>
  <si>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</si>
  <si>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</si>
  <si>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</si>
  <si>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</si>
  <si>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</si>
  <si>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</si>
  <si>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</si>
  <si>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</si>
  <si>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</si>
  <si>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</si>
  <si>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</si>
  <si>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</si>
  <si>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</si>
  <si>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</si>
  <si>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</si>
  <si>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</si>
  <si>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</si>
  <si>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</si>
  <si>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</si>
  <si>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</si>
  <si>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</si>
  <si>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</si>
  <si>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</si>
  <si>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</si>
  <si>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</si>
  <si>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</si>
  <si>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</si>
  <si>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</si>
  <si>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</si>
  <si>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</si>
  <si>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</si>
  <si>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</si>
  <si>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</si>
  <si>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</si>
  <si>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</si>
  <si>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</si>
  <si>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</si>
  <si>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</si>
  <si>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</si>
  <si>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</si>
  <si>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</si>
  <si>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</si>
  <si>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</si>
  <si>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</si>
  <si>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</si>
  <si>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</si>
  <si>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</si>
  <si>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</si>
  <si>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</si>
  <si>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</si>
  <si>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</si>
  <si>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</si>
  <si>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</si>
  <si>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</si>
  <si>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</si>
  <si>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</si>
  <si>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</si>
  <si>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</si>
  <si>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</si>
  <si>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</si>
  <si>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</si>
  <si>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</si>
  <si>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</si>
  <si>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</si>
  <si>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</si>
  <si>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</si>
  <si>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</si>
  <si>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</si>
  <si>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</si>
  <si>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</si>
  <si>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</si>
  <si>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</si>
  <si>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</si>
  <si>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</si>
  <si>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</si>
  <si>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</si>
  <si>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</si>
  <si>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</si>
  <si>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</si>
  <si>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</si>
  <si>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</si>
  <si>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</si>
  <si>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</si>
  <si>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</si>
  <si>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</si>
  <si>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</si>
  <si>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</si>
  <si>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</si>
  <si>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</si>
  <si>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</si>
  <si>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</si>
  <si>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</si>
  <si>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</si>
  <si>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</si>
  <si>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</si>
  <si>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</si>
  <si>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</si>
  <si>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</si>
  <si>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</si>
  <si>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</si>
  <si>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</si>
  <si>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</si>
  <si>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</si>
  <si>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</si>
  <si>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</si>
  <si>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</si>
  <si>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</si>
  <si>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</si>
  <si>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</si>
  <si>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</si>
  <si>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</si>
  <si>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</si>
  <si>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</si>
  <si>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</si>
  <si>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</si>
  <si>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</si>
  <si>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</si>
  <si>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</si>
  <si>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</si>
  <si>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</si>
  <si>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</si>
  <si>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</si>
  <si>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</si>
  <si>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</si>
  <si>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</si>
  <si>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</si>
  <si>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</si>
  <si>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</si>
  <si>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</si>
  <si>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</si>
  <si>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</si>
  <si>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</si>
  <si>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</si>
  <si>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</si>
  <si>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</si>
  <si>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</si>
  <si>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</si>
  <si>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</si>
  <si>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</si>
  <si>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</si>
  <si>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</si>
  <si>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</si>
  <si>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</si>
  <si>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</si>
  <si>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</si>
  <si>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</si>
  <si>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</si>
  <si>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</si>
  <si>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</si>
  <si>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</si>
  <si>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</si>
  <si>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</si>
  <si>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</si>
  <si>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</si>
  <si>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</si>
  <si>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</si>
  <si>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</si>
  <si>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</si>
  <si>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</si>
  <si>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</si>
  <si>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</si>
  <si>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</si>
  <si>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</si>
  <si>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</si>
  <si>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</si>
  <si>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</si>
  <si>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</si>
  <si>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</si>
  <si>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</si>
  <si>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</si>
  <si>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</si>
  <si>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</si>
  <si>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</si>
  <si>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</si>
  <si>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</si>
  <si>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</si>
  <si>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</si>
  <si>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</si>
  <si>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</si>
  <si>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</si>
  <si>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</si>
  <si>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</si>
  <si>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</si>
  <si>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</si>
  <si>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</si>
  <si>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</si>
  <si>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</si>
  <si>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</si>
  <si>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</si>
  <si>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</si>
  <si>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</si>
  <si>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</si>
  <si>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</si>
  <si>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</si>
  <si>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</si>
  <si>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</si>
  <si>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</si>
  <si>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</si>
  <si>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</si>
  <si>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</si>
  <si>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</si>
  <si>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</si>
  <si>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</si>
  <si>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</si>
  <si>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</si>
  <si>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</si>
  <si>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</si>
  <si>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</si>
  <si>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</si>
  <si>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</si>
  <si>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</si>
  <si>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</si>
  <si>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</si>
  <si>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</si>
  <si>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</si>
  <si>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</si>
  <si>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</si>
  <si>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</si>
  <si>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</si>
  <si>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</si>
  <si>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</si>
  <si>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</si>
  <si>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</si>
  <si>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</si>
  <si>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</si>
  <si>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</si>
  <si>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</si>
  <si>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</si>
  <si>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</si>
  <si>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</si>
  <si>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</si>
  <si>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</si>
  <si>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</si>
  <si>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</si>
  <si>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</si>
  <si>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</si>
  <si>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</si>
  <si>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</si>
  <si>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</si>
  <si>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</si>
  <si>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</si>
  <si>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</si>
  <si>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</si>
  <si>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</si>
  <si>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</si>
  <si>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</si>
  <si>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</si>
  <si>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</si>
  <si>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</si>
  <si>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</si>
  <si>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</si>
  <si>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</si>
  <si>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</si>
  <si>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</si>
  <si>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</si>
  <si>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</si>
  <si>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</si>
  <si>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</si>
  <si>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</si>
  <si>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</si>
  <si>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</si>
  <si>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</si>
  <si>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</si>
  <si>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</si>
  <si>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</si>
  <si>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</si>
  <si>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</si>
  <si>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</si>
  <si>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</si>
  <si>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</si>
  <si>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</si>
  <si>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</si>
  <si>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</si>
  <si>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</si>
  <si>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</si>
  <si>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</si>
  <si>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</si>
  <si>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</si>
  <si>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</si>
  <si>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</si>
  <si>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</si>
  <si>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</si>
  <si>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</si>
  <si>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</si>
  <si>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</si>
  <si>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</si>
  <si>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</si>
  <si>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</si>
  <si>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</si>
  <si>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</si>
  <si>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</si>
  <si>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</si>
  <si>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</si>
  <si>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</si>
  <si>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</si>
  <si>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</si>
  <si>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</si>
  <si>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</si>
  <si>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</si>
  <si>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</si>
  <si>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</si>
  <si>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</si>
  <si>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</si>
  <si>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</si>
  <si>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</si>
  <si>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</si>
  <si>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</si>
  <si>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</si>
  <si>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</si>
  <si>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</si>
  <si>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</si>
  <si>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</si>
  <si>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</si>
  <si>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</si>
  <si>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</si>
  <si>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</si>
  <si>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</si>
  <si>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</si>
  <si>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</si>
  <si>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</si>
  <si>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</si>
  <si>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</si>
  <si>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</si>
  <si>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</si>
  <si>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</si>
  <si>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</si>
  <si>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</si>
  <si>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</si>
  <si>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</si>
  <si>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</si>
  <si>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</si>
  <si>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</si>
  <si>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</si>
  <si>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</si>
  <si>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</si>
  <si>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</si>
  <si>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</si>
  <si>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</si>
  <si>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</si>
  <si>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</si>
  <si>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</si>
  <si>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</si>
  <si>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</si>
  <si>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</si>
  <si>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</si>
  <si>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</si>
  <si>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</si>
  <si>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</si>
  <si>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</si>
  <si>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</si>
  <si>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</si>
  <si>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</si>
  <si>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</si>
  <si>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</si>
  <si>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</si>
  <si>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</si>
  <si>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</si>
  <si>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</si>
  <si>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</si>
  <si>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</si>
  <si>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</si>
  <si>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</si>
  <si>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</si>
  <si>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</si>
  <si>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</si>
  <si>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</si>
  <si>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</si>
  <si>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</si>
  <si>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</si>
  <si>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</si>
  <si>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</si>
  <si>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</si>
  <si>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</si>
  <si>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</si>
  <si>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</si>
  <si>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</si>
  <si>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</si>
  <si>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</si>
  <si>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</si>
  <si>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</si>
  <si>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</si>
  <si>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</si>
  <si>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</si>
  <si>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</si>
  <si>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</si>
  <si>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</si>
  <si>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</si>
  <si>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</si>
  <si>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</si>
  <si>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</si>
  <si>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</si>
  <si>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</si>
  <si>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</si>
  <si>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</si>
  <si>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</si>
  <si>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</si>
  <si>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</si>
  <si>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</si>
  <si>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</si>
  <si>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</si>
  <si>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</si>
  <si>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</si>
  <si>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</si>
  <si>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</si>
  <si>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</si>
  <si>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</si>
  <si>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</si>
  <si>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</si>
  <si>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</si>
  <si>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</si>
  <si>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</si>
  <si>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</si>
  <si>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</si>
  <si>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</si>
  <si>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</si>
  <si>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</si>
  <si>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</si>
  <si>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</si>
  <si>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</si>
  <si>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</si>
  <si>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</si>
  <si>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</si>
  <si>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</si>
  <si>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</si>
  <si>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</si>
  <si>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</si>
  <si>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</si>
  <si>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</si>
  <si>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</si>
  <si>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</si>
  <si>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</si>
  <si>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</si>
  <si>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</si>
  <si>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</si>
  <si>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</si>
  <si>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</si>
  <si>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</si>
  <si>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</si>
  <si>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</si>
  <si>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</si>
  <si>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</si>
  <si>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</si>
  <si>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</si>
  <si>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</si>
  <si>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</si>
  <si>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</si>
  <si>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</si>
  <si>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</si>
  <si>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</si>
  <si>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</si>
  <si>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</si>
  <si>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</si>
  <si>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</si>
  <si>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</si>
  <si>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</si>
  <si>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</si>
  <si>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</si>
  <si>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</si>
  <si>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</si>
  <si>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</si>
  <si>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</si>
  <si>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</si>
  <si>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</si>
  <si>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</si>
  <si>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</si>
  <si>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</si>
  <si>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</si>
  <si>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</si>
  <si>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</si>
  <si>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</si>
  <si>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</si>
  <si>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</si>
  <si>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</si>
  <si>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</si>
  <si>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</si>
  <si>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</si>
  <si>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</si>
  <si>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</si>
  <si>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</si>
  <si>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</si>
  <si>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</si>
  <si>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</si>
  <si>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</si>
  <si>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</si>
  <si>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</si>
  <si>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</si>
  <si>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</si>
  <si>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</si>
  <si>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</si>
  <si>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</si>
  <si>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</si>
  <si>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</si>
  <si>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</si>
  <si>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</si>
  <si>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</si>
  <si>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</si>
  <si>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</si>
  <si>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</si>
  <si>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</si>
  <si>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</si>
  <si>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</si>
  <si>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</si>
  <si>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</si>
  <si>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</si>
  <si>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</si>
  <si>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</si>
  <si>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</si>
  <si>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</si>
  <si>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</si>
  <si>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</si>
  <si>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</si>
  <si>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</si>
  <si>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</si>
  <si>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</si>
  <si>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</si>
  <si>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</si>
  <si>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</si>
  <si>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</si>
  <si>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</si>
  <si>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</si>
  <si>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</si>
  <si>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</si>
  <si>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</si>
  <si>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</si>
  <si>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</si>
  <si>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</si>
  <si>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</si>
  <si>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</si>
  <si>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</si>
  <si>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</si>
  <si>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</si>
  <si>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</si>
  <si>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</si>
  <si>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</si>
  <si>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</si>
  <si>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</si>
  <si>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</si>
  <si>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</si>
  <si>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</si>
  <si>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</si>
  <si>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</si>
  <si>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</si>
  <si>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</si>
  <si>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</si>
  <si>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</si>
  <si>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</si>
  <si>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</si>
  <si>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</si>
  <si>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</si>
  <si>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</si>
  <si>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</si>
  <si>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</si>
  <si>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</si>
  <si>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</si>
  <si>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</si>
  <si>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</si>
  <si>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</si>
  <si>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</si>
  <si>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</si>
  <si>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</si>
  <si>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</si>
  <si>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</si>
  <si>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</si>
  <si>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</si>
  <si>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</si>
  <si>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</si>
  <si>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</si>
  <si>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</si>
  <si>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</si>
  <si>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</si>
  <si>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</si>
  <si>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</si>
  <si>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</si>
  <si>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</si>
  <si>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</si>
  <si>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</si>
  <si>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</si>
  <si>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</si>
  <si>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</si>
  <si>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</si>
  <si>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</si>
  <si>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</si>
  <si>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</si>
  <si>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</si>
  <si>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</si>
  <si>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</si>
  <si>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</si>
  <si>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</si>
  <si>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</si>
  <si>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</si>
  <si>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</si>
  <si>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</si>
  <si>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</si>
  <si>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</si>
  <si>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</si>
  <si>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</si>
  <si>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</si>
  <si>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</si>
  <si>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</si>
  <si>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</si>
  <si>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</si>
  <si>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</si>
  <si>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</si>
  <si>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</si>
  <si>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</si>
  <si>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</si>
  <si>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</si>
  <si>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</si>
  <si>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</si>
  <si>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</si>
  <si>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</si>
  <si>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</si>
  <si>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</si>
  <si>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</si>
  <si>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</si>
  <si>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</si>
  <si>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</si>
  <si>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</si>
  <si>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</si>
  <si>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</si>
  <si>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</si>
  <si>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</si>
  <si>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</si>
  <si>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</si>
  <si>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</si>
  <si>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</si>
  <si>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</si>
  <si>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</si>
  <si>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</si>
  <si>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</si>
  <si>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</si>
  <si>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</si>
  <si>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</si>
  <si>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</si>
  <si>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</si>
  <si>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</si>
  <si>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</si>
  <si>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</si>
  <si>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</si>
  <si>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</si>
  <si>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</si>
  <si>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</si>
  <si>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</si>
  <si>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</si>
  <si>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</si>
  <si>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</si>
  <si>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</si>
  <si>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</si>
  <si>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</si>
  <si>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</si>
  <si>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</si>
  <si>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</si>
  <si>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</si>
  <si>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</si>
  <si>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</si>
  <si>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</si>
  <si>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</si>
  <si>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</si>
  <si>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</si>
  <si>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</si>
  <si>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</si>
  <si>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</si>
  <si>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</si>
  <si>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</si>
  <si>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</si>
  <si>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</si>
  <si>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</si>
  <si>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</si>
  <si>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</si>
  <si>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</si>
  <si>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</si>
  <si>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</si>
  <si>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</si>
  <si>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</si>
  <si>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</si>
  <si>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</si>
  <si>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</si>
  <si>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</si>
  <si>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</si>
  <si>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</si>
  <si>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</si>
  <si>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</si>
  <si>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</si>
  <si>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</si>
  <si>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</si>
  <si>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</si>
  <si>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</si>
  <si>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</si>
  <si>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</si>
  <si>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</si>
  <si>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</si>
  <si>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</si>
  <si>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</si>
  <si>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</si>
  <si>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</si>
  <si>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</si>
  <si>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</si>
  <si>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</si>
  <si>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</si>
  <si>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</si>
  <si>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</si>
  <si>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</si>
  <si>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</si>
  <si>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</si>
  <si>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</si>
  <si>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</si>
  <si>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</si>
  <si>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</si>
  <si>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</si>
  <si>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</si>
  <si>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</si>
  <si>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</si>
  <si>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</si>
  <si>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</si>
  <si>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</si>
  <si>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</si>
  <si>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</si>
  <si>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</si>
  <si>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</si>
  <si>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</si>
  <si>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</si>
  <si>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</si>
  <si>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</si>
  <si>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</si>
  <si>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</si>
  <si>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</si>
  <si>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</si>
  <si>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</si>
  <si>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</si>
  <si>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</si>
  <si>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</si>
  <si>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</si>
  <si>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</si>
  <si>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</si>
  <si>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</si>
  <si>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</si>
  <si>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</si>
  <si>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</si>
  <si>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</si>
  <si>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</si>
  <si>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</si>
  <si>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</si>
  <si>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</si>
  <si>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</si>
  <si>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</si>
  <si>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</si>
  <si>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</si>
  <si>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</si>
  <si>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</si>
  <si>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</si>
  <si>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</si>
  <si>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</si>
  <si>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</si>
  <si>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</si>
  <si>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</si>
  <si>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</si>
  <si>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</si>
  <si>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</si>
  <si>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</si>
  <si>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</si>
  <si>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</si>
  <si>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</si>
  <si>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</si>
  <si>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</si>
  <si>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</si>
  <si>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</si>
  <si>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</si>
  <si>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</si>
  <si>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</si>
  <si>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</si>
  <si>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</si>
  <si>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</si>
  <si>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</si>
  <si>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</si>
  <si>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</si>
  <si>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</si>
  <si>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</si>
  <si>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</si>
  <si>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</si>
  <si>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</si>
  <si>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</si>
  <si>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</si>
  <si>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</si>
  <si>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</si>
  <si>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</si>
  <si>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</si>
  <si>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</si>
  <si>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</si>
  <si>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</si>
  <si>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</si>
  <si>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</si>
  <si>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</si>
  <si>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</si>
  <si>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</si>
  <si>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</si>
  <si>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</si>
  <si>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</si>
  <si>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</si>
  <si>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</si>
  <si>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</si>
  <si>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</si>
  <si>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</si>
  <si>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</si>
  <si>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</si>
  <si>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</si>
  <si>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</si>
  <si>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</si>
  <si>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</si>
  <si>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</si>
  <si>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</si>
  <si>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</si>
  <si>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</si>
  <si>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</si>
  <si>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</si>
  <si>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</si>
  <si>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</si>
  <si>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</si>
  <si>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</si>
  <si>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</si>
  <si>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</si>
  <si>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</si>
  <si>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</si>
  <si>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</si>
  <si>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</si>
  <si>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</si>
  <si>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</si>
  <si>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</si>
  <si>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</si>
  <si>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</si>
  <si>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</si>
  <si>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</si>
  <si>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</si>
  <si>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</si>
  <si>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</si>
  <si>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</si>
  <si>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</si>
  <si>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</si>
  <si>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</si>
  <si>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</si>
  <si>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</si>
  <si>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</si>
  <si>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</si>
  <si>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</si>
  <si>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</si>
  <si>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</si>
  <si>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</si>
  <si>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</si>
  <si>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</si>
  <si>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</si>
  <si>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</si>
  <si>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</si>
  <si>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</si>
  <si>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</si>
  <si>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</si>
  <si>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</si>
  <si>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</si>
  <si>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</si>
  <si>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</si>
  <si>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</si>
  <si>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</si>
  <si>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</si>
  <si>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</si>
  <si>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</si>
  <si>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</si>
  <si>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</si>
  <si>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</si>
  <si>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</si>
  <si>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</si>
  <si>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</si>
  <si>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</si>
  <si>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</si>
  <si>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</si>
  <si>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</si>
  <si>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</si>
  <si>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</si>
  <si>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</si>
  <si>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</si>
  <si>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</si>
  <si>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</si>
  <si>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</si>
  <si>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</si>
  <si>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</si>
  <si>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</si>
  <si>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</si>
  <si>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</si>
  <si>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</si>
  <si>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</si>
  <si>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</si>
  <si>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</si>
  <si>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</si>
  <si>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</si>
  <si>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</si>
  <si>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</si>
  <si>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</si>
  <si>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</si>
  <si>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</si>
  <si>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</si>
  <si>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</si>
  <si>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</si>
  <si>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</si>
  <si>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</si>
  <si>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</si>
  <si>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</si>
  <si>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</si>
  <si>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</si>
  <si>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</si>
  <si>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</si>
  <si>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</si>
  <si>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</si>
  <si>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</si>
  <si>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</si>
  <si>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</si>
  <si>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</si>
  <si>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</si>
  <si>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</si>
  <si>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</si>
  <si>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</si>
  <si>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</si>
  <si>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</si>
  <si>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</si>
  <si>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</si>
  <si>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</si>
  <si>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</si>
  <si>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</si>
  <si>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</si>
  <si>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</si>
  <si>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</si>
  <si>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</si>
  <si>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</si>
  <si>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</si>
  <si>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</si>
  <si>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</si>
  <si>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</si>
  <si>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</si>
  <si>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</si>
  <si>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</si>
  <si>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</si>
  <si>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</si>
  <si>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</si>
  <si>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</si>
  <si>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</si>
  <si>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</si>
  <si>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</si>
  <si>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</si>
  <si>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</si>
  <si>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</si>
  <si>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</si>
  <si>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</si>
  <si>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</si>
  <si>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</si>
  <si>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</si>
  <si>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</si>
  <si>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</si>
  <si>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</si>
  <si>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</si>
  <si>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</si>
  <si>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</si>
  <si>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</si>
  <si>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</si>
  <si>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</si>
  <si>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</si>
  <si>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</si>
  <si>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</si>
  <si>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</si>
  <si>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</si>
  <si>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</si>
  <si>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</si>
  <si>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</si>
  <si>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</si>
  <si>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</si>
  <si>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</si>
  <si>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</si>
  <si>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</si>
  <si>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</si>
  <si>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</si>
  <si>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</si>
  <si>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</si>
  <si>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</si>
  <si>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</si>
  <si>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</si>
  <si>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</si>
  <si>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</si>
  <si>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</si>
  <si>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</si>
  <si>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</si>
  <si>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</si>
  <si>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</si>
  <si>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</si>
  <si>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</si>
  <si>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</si>
  <si>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</si>
  <si>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</si>
  <si>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</si>
  <si>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</si>
  <si>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</si>
  <si>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</si>
  <si>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</si>
  <si>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</si>
  <si>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</si>
  <si>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</si>
  <si>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</si>
  <si>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</si>
  <si>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</si>
  <si>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</si>
  <si>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</si>
  <si>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</si>
  <si>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</si>
  <si>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</si>
  <si>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</si>
  <si>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</si>
  <si>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</si>
  <si>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</si>
  <si>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</si>
  <si>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</si>
  <si>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</si>
  <si>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</si>
  <si>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</si>
  <si>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</si>
  <si>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</si>
  <si>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</si>
  <si>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</si>
  <si>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</si>
  <si>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</si>
  <si>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</si>
  <si>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</si>
  <si>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</si>
  <si>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</si>
  <si>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</si>
  <si>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</si>
  <si>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</si>
  <si>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</si>
  <si>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</si>
  <si>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</si>
  <si>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</si>
  <si>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</si>
  <si>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</si>
  <si>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</si>
  <si>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</si>
  <si>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</si>
  <si>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</si>
  <si>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</si>
  <si>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</si>
  <si>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</si>
  <si>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</si>
  <si>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</si>
  <si>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</si>
  <si>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</si>
  <si>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</si>
  <si>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</si>
  <si>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</si>
  <si>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</si>
  <si>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</si>
  <si>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</si>
  <si>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</si>
  <si>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</si>
  <si>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</si>
  <si>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</si>
  <si>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</si>
  <si>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</si>
  <si>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</si>
  <si>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</si>
  <si>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</si>
  <si>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</si>
  <si>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</si>
  <si>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</si>
  <si>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</si>
  <si>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</si>
  <si>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</si>
  <si>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</si>
  <si>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</si>
  <si>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</si>
  <si>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</si>
  <si>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</si>
  <si>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</si>
  <si>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</si>
  <si>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</si>
  <si>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</si>
  <si>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</si>
  <si>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</si>
  <si>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</si>
  <si>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</si>
  <si>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</si>
  <si>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</si>
  <si>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</si>
  <si>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</si>
  <si>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</si>
  <si>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</si>
  <si>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</si>
  <si>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</si>
  <si>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</si>
  <si>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</si>
  <si>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</si>
  <si>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</si>
  <si>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</si>
  <si>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</si>
  <si>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</si>
  <si>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</si>
  <si>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</si>
  <si>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</si>
  <si>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</si>
  <si>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</si>
  <si>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</si>
  <si>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</si>
  <si>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</si>
  <si>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</si>
  <si>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</si>
  <si>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</si>
  <si>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</si>
  <si>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</si>
  <si>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</si>
  <si>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</si>
  <si>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</si>
  <si>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</si>
  <si>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</si>
  <si>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</si>
  <si>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</si>
  <si>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</si>
  <si>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</si>
  <si>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</si>
  <si>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</si>
  <si>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</si>
  <si>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</si>
  <si>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</si>
  <si>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</si>
  <si>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</si>
  <si>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</si>
  <si>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</si>
  <si>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</si>
  <si>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</si>
  <si>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</si>
  <si>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</si>
  <si>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</si>
  <si>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</si>
  <si>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</si>
  <si>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</si>
  <si>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</si>
  <si>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</si>
  <si>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</si>
  <si>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</si>
  <si>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</si>
  <si>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</si>
  <si>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</si>
  <si>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</si>
  <si>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</si>
  <si>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</si>
  <si>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</si>
  <si>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</si>
  <si>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</si>
  <si>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</si>
  <si>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</si>
  <si>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</si>
  <si>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</si>
  <si>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</si>
  <si>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</si>
  <si>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</si>
  <si>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</si>
  <si>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</si>
  <si>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</si>
  <si>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</si>
  <si>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</si>
  <si>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</si>
  <si>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</si>
  <si>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</si>
  <si>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</si>
  <si>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</si>
  <si>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</si>
  <si>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</si>
  <si>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</si>
  <si>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</si>
  <si>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</si>
  <si>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</si>
  <si>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</si>
  <si>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</si>
  <si>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</si>
  <si>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</si>
  <si>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</si>
  <si>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</si>
  <si>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</si>
  <si>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</si>
  <si>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</si>
  <si>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</si>
  <si>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</si>
  <si>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</si>
  <si>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</si>
  <si>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</si>
  <si>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</si>
  <si>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</si>
  <si>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</si>
  <si>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</si>
  <si>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</si>
  <si>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</si>
  <si>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</si>
  <si>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</si>
  <si>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</si>
  <si>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</si>
  <si>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</si>
  <si>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</si>
  <si>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</si>
  <si>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</si>
  <si>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</si>
  <si>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</si>
  <si>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</si>
  <si>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</si>
  <si>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</si>
  <si>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</si>
  <si>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</si>
  <si>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</si>
  <si>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</si>
  <si>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</si>
  <si>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</si>
  <si>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</si>
  <si>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</si>
  <si>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</si>
  <si>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</si>
  <si>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</si>
  <si>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</si>
  <si>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</si>
  <si>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</si>
  <si>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</si>
  <si>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</si>
  <si>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</si>
  <si>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</si>
  <si>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</si>
  <si>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</si>
  <si>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</si>
  <si>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</si>
  <si>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</si>
  <si>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</si>
  <si>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</si>
  <si>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</si>
  <si>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</si>
  <si>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</si>
  <si>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</si>
  <si>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</si>
  <si>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</si>
  <si>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</si>
  <si>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</si>
  <si>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</si>
  <si>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</si>
  <si>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</si>
  <si>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</si>
  <si>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</si>
  <si>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</si>
  <si>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</si>
  <si>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</si>
  <si>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</si>
  <si>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</si>
  <si>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</si>
  <si>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</si>
  <si>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</si>
  <si>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</si>
  <si>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</si>
  <si>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</si>
  <si>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</si>
  <si>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</si>
  <si>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</si>
  <si>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</si>
  <si>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</si>
  <si>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</si>
  <si>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</si>
  <si>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</si>
  <si>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</si>
  <si>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</si>
  <si>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</si>
  <si>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</si>
  <si>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</si>
  <si>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</si>
  <si>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</si>
  <si>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</si>
  <si>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</si>
  <si>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</si>
  <si>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</si>
  <si>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</si>
  <si>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</si>
  <si>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</si>
  <si>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</si>
  <si>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</si>
  <si>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</si>
  <si>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</si>
  <si>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</si>
  <si>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</si>
  <si>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</si>
  <si>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</si>
  <si>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</si>
  <si>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</si>
  <si>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</si>
  <si>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</si>
  <si>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</si>
  <si>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</si>
  <si>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</si>
  <si>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</si>
  <si>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</si>
  <si>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</si>
  <si>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</si>
  <si>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</si>
  <si>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</si>
  <si>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</si>
  <si>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</si>
  <si>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</si>
  <si>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</si>
  <si>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</si>
  <si>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</si>
  <si>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</si>
  <si>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</si>
  <si>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</si>
  <si>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</si>
  <si>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</si>
  <si>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</si>
  <si>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</si>
  <si>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</si>
  <si>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</si>
  <si>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</si>
  <si>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</si>
  <si>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</si>
  <si>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</si>
  <si>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</si>
  <si>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</si>
  <si>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</si>
  <si>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</si>
  <si>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</si>
  <si>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</si>
  <si>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</si>
  <si>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</si>
  <si>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</si>
  <si>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</si>
  <si>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</si>
  <si>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</si>
  <si>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</si>
  <si>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</si>
  <si>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</si>
  <si>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</si>
  <si>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</si>
  <si>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</si>
  <si>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</si>
  <si>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</si>
  <si>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</si>
  <si>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</si>
  <si>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</si>
  <si>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</si>
  <si>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</si>
  <si>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</si>
  <si>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</si>
  <si>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</si>
  <si>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</si>
  <si>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</si>
  <si>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</si>
  <si>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</si>
  <si>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</si>
  <si>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</si>
  <si>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</si>
  <si>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</si>
  <si>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</si>
  <si>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</si>
  <si>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</si>
  <si>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</si>
  <si>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</si>
  <si>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</si>
  <si>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</si>
  <si>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</si>
  <si>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</si>
  <si>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</si>
  <si>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</si>
  <si>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</si>
  <si>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</si>
  <si>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</si>
  <si>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</si>
  <si>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</si>
  <si>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</si>
  <si>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</si>
  <si>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</si>
  <si>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</si>
  <si>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</si>
  <si>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</si>
  <si>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</si>
  <si>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</si>
  <si>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</si>
  <si>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</si>
  <si>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</si>
  <si>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</si>
  <si>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</si>
  <si>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</si>
  <si>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</si>
  <si>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</si>
  <si>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</si>
  <si>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</si>
  <si>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</si>
  <si>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</si>
  <si>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</si>
  <si>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</si>
  <si>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</si>
  <si>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</si>
  <si>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</si>
  <si>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</si>
  <si>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</si>
  <si>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</si>
  <si>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</si>
  <si>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</si>
  <si>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</si>
  <si>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</si>
  <si>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</si>
  <si>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</si>
  <si>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</si>
  <si>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</si>
  <si>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</si>
  <si>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</si>
  <si>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</si>
  <si>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</si>
  <si>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</si>
  <si>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</si>
  <si>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</si>
  <si>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</si>
  <si>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</si>
  <si>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</si>
  <si>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</si>
  <si>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</si>
  <si>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</si>
  <si>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</si>
  <si>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</si>
  <si>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</si>
  <si>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</si>
  <si>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</si>
  <si>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</si>
  <si>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</si>
  <si>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</si>
  <si>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</si>
  <si>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</si>
  <si>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</si>
  <si>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</si>
  <si>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</si>
  <si>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</si>
  <si>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</si>
  <si>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</si>
  <si>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</si>
  <si>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</si>
  <si>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</si>
  <si>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</si>
  <si>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</si>
  <si>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</si>
  <si>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</si>
  <si>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</si>
  <si>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</si>
  <si>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</si>
  <si>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</si>
  <si>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</si>
  <si>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</si>
  <si>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</si>
  <si>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</si>
  <si>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</si>
  <si>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</si>
  <si>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</si>
  <si>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</si>
  <si>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</si>
  <si>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</si>
  <si>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</si>
  <si>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</si>
  <si>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</si>
  <si>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</si>
  <si>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</si>
  <si>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</si>
  <si>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</si>
  <si>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</si>
  <si>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</si>
  <si>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</si>
  <si>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</si>
  <si>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</si>
  <si>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</si>
  <si>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</si>
  <si>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</si>
  <si>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</si>
  <si>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</si>
  <si>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</si>
  <si>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</si>
  <si>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</si>
  <si>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</si>
  <si>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</si>
  <si>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</si>
  <si>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</si>
  <si>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</si>
  <si>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</si>
  <si>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</si>
  <si>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</si>
  <si>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</si>
  <si>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</si>
  <si>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</si>
  <si>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</si>
  <si>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</si>
  <si>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</si>
  <si>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</si>
  <si>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</si>
  <si>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</si>
  <si>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</si>
  <si>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</si>
  <si>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</si>
  <si>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</si>
  <si>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</si>
  <si>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</si>
  <si>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</si>
  <si>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</si>
  <si>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</si>
  <si>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</si>
  <si>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</si>
  <si>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</si>
  <si>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</si>
  <si>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Confirmado faixa 23h</t>
  </si>
  <si>
    <t>TP em preparação</t>
  </si>
  <si>
    <t>TP pronto 09h00. solicitado 2h de intervalo, sem oportunidade de faixa.</t>
  </si>
  <si>
    <t>Aguardando solicitar MC1</t>
  </si>
  <si>
    <t>MC1 08h41/ sem oportunidade de faixa</t>
  </si>
  <si>
    <t>MC1 08h41/ autorizado entrada na via 09h44/ realizado intervalo das 10h32 até 11h32. Produção 0. Realizou trabalho somente de reguladora.</t>
  </si>
  <si>
    <t>MC1 08h41/ autorizado entrada na via 08h59/ realizado intervalo das 10h10 até 13h10. Produção 4 soldas.</t>
  </si>
  <si>
    <t>MC1 06h35/ Autorizado entrada na via 06h41/ em deslocamento para km de trabalho</t>
  </si>
  <si>
    <t>Realizado intervlo das 09h11 até 11h01</t>
  </si>
  <si>
    <t>Realizado intervalo. PRodução 2 soldas + substituição de tampãp 11m.</t>
  </si>
  <si>
    <t>MC1 07h04, aguradando passagem do i07 para autorização de entrada na via.</t>
  </si>
  <si>
    <t>Em deslocamento</t>
  </si>
  <si>
    <t>TOM-TVL</t>
  </si>
  <si>
    <t>TOMTVL</t>
  </si>
  <si>
    <t xml:space="preserve">Segue VMA 30KM de TOM-TVL, segue esmerilhando a 16km/h de TVL-TOM, encerrando em TOM </t>
  </si>
  <si>
    <t>Atividades com reguladora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</si>
  <si>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</si>
  <si>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</si>
  <si>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</si>
  <si>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</si>
  <si>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</si>
  <si>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</si>
  <si>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Solda + 20 metros trilho,  Condicionada à temperatura ( AMV TCES)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</si>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</sst>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5" dateTimeGrouping="day"/>
        <dateGroupItem year="2025" month="10" day="26" dateTimeGrouping="day"/>
        <dateGroupItem year="2025" month="10" day="27" dateTimeGrouping="day"/>
      </filters>
    </filterColumn>
    <filterColumn colId="3">
      <filters>
        <filter val="E17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308" activePane="bottomRight" state="frozen"/>
      <selection pane="bottomRight" activeCell="AU313" sqref="AU31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 hidden="1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 hidden="1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 hidden="1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 hidden="1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 hidden="1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 hidden="1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 hidden="1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 hidden="1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 hidden="1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 hidden="1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 hidden="1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 hidden="1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 hidden="1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187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7" t="str">
        <f t="shared" si="4"/>
        <v>OKOK</v>
      </c>
    </row>
    <row r="296" spans="1:72" ht="23.25" hidden="1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>
        <v>0.96944444444444444</v>
      </c>
      <c r="AS296" s="43">
        <v>0</v>
      </c>
      <c r="AT296" s="43">
        <v>4.1666666666666664E-2</v>
      </c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4.1666666666666664E-2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187" t="s">
        <v>1234</v>
      </c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</v>
      </c>
      <c r="BR296" s="23">
        <f>IF(OR(B296="",F296=""),"*",AY296/P296)</f>
        <v>1</v>
      </c>
      <c r="BS296" s="23">
        <f>IF(OR(B296="",F296=""),"*",BA296/Q296)</f>
        <v>0</v>
      </c>
      <c r="BT296" s="247" t="str">
        <f t="shared" si="4"/>
        <v/>
      </c>
    </row>
    <row r="297" spans="1:72" hidden="1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 hidden="1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 hidden="1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 hidden="1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 hidden="1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 hidden="1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 hidden="1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 hidden="1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 hidden="1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 hidden="1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 hidden="1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5000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/>
      <c r="AS308" s="43"/>
      <c r="AT308" s="43"/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0</v>
      </c>
      <c r="AZ308" s="15"/>
      <c r="BA308" s="76"/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>
        <v>1</v>
      </c>
      <c r="BI308" s="21"/>
      <c r="BJ308" s="21" t="s">
        <v>1859</v>
      </c>
      <c r="BK308" s="21" t="s">
        <v>1860</v>
      </c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Produção e Intervalo</v>
      </c>
      <c r="BR308" s="23">
        <f>IF(OR(B308="",F308=""),"*",AY308/P308)</f>
        <v>0</v>
      </c>
      <c r="BS308" s="23">
        <f>IF(OR(B308="",F308=""),"*",BA308/Q308)</f>
        <v>0</v>
      </c>
      <c r="BT308" s="247" t="str">
        <f t="shared" si="4"/>
        <v/>
      </c>
    </row>
    <row r="309" spans="1:72" hidden="1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1861</v>
      </c>
      <c r="BK309" s="21" t="s">
        <v>1862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1862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>SemOportunidadeSemOportunidade</v>
      </c>
    </row>
    <row r="310" spans="1:72" hidden="1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>
        <v>0.36180555555555555</v>
      </c>
      <c r="AS310" s="43">
        <v>0</v>
      </c>
      <c r="AT310" s="43">
        <v>0</v>
      </c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>
        <v>0</v>
      </c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>
        <v>0</v>
      </c>
      <c r="BI310" s="21"/>
      <c r="BJ310" s="21" t="s">
        <v>1863</v>
      </c>
      <c r="BK310" s="21" t="s">
        <v>1864</v>
      </c>
      <c r="BL310" s="20"/>
      <c r="BM310" s="18" t="s">
        <v>987</v>
      </c>
      <c r="BN310" s="18" t="s">
        <v>987</v>
      </c>
      <c r="BO310" s="173" t="s">
        <v>987</v>
      </c>
      <c r="BP310" s="22" t="s">
        <v>1864</v>
      </c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>SemOportunidadeSemOportunidade</v>
      </c>
    </row>
    <row r="311" spans="1:72" hidden="1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8.3333333333333329E-2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>
        <v>0.36180555555555555</v>
      </c>
      <c r="AS311" s="266">
        <v>0.43888888888888888</v>
      </c>
      <c r="AT311" s="266">
        <v>0.48055555555555557</v>
      </c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4.1666666666666685E-2</v>
      </c>
      <c r="AZ311" s="15"/>
      <c r="BA311" s="76">
        <v>0</v>
      </c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0</v>
      </c>
      <c r="BI311" s="21"/>
      <c r="BJ311" s="21" t="s">
        <v>1863</v>
      </c>
      <c r="BK311" s="21" t="s">
        <v>1865</v>
      </c>
      <c r="BL311" s="20"/>
      <c r="BM311" s="18" t="s">
        <v>973</v>
      </c>
      <c r="BN311" s="18" t="s">
        <v>993</v>
      </c>
      <c r="BO311" s="173" t="s">
        <v>1112</v>
      </c>
      <c r="BP311" s="22" t="s">
        <v>1865</v>
      </c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0.50000000000000022</v>
      </c>
      <c r="BS311" s="23">
        <f>IF(OR(B311="",F311=""),"*",BA311/Q311)</f>
        <v>0</v>
      </c>
      <c r="BT311" s="247" t="str">
        <f t="shared" si="4"/>
        <v>MecanizaçãoOperação</v>
      </c>
    </row>
    <row r="312" spans="1:72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>
        <v>0.36180555555555555</v>
      </c>
      <c r="AS312" s="43">
        <v>0.4236111111111111</v>
      </c>
      <c r="AT312" s="43">
        <v>0.54861111111111116</v>
      </c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0.12500000000000006</v>
      </c>
      <c r="AZ312" s="15"/>
      <c r="BA312" s="76">
        <v>4</v>
      </c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>
        <v>2</v>
      </c>
      <c r="BI312" s="21"/>
      <c r="BJ312" s="21" t="s">
        <v>1863</v>
      </c>
      <c r="BK312" s="21" t="s">
        <v>1866</v>
      </c>
      <c r="BL312" s="20"/>
      <c r="BM312" s="18" t="s">
        <v>981</v>
      </c>
      <c r="BN312" s="18" t="s">
        <v>981</v>
      </c>
      <c r="BO312" s="173" t="s">
        <v>981</v>
      </c>
      <c r="BP312" s="22" t="s">
        <v>609</v>
      </c>
      <c r="BQ312" s="13" t="str">
        <f>IF(AND(BR312&lt;1,BS312&lt;1),"Produção e Intervalo",IF(BR312&lt;1,"Intervalo",IF(BS312&lt;1,"Produção","Aderente")))</f>
        <v>Intervalo</v>
      </c>
      <c r="BR312" s="23">
        <f>IF(OR(B312="",F312=""),"*",AY312/P312)</f>
        <v>0.75000000000000033</v>
      </c>
      <c r="BS312" s="23">
        <f>IF(OR(B312="",F312=""),"*",BA312/Q312)</f>
        <v>1.3333333333333333</v>
      </c>
      <c r="BT312" s="247" t="str">
        <f t="shared" si="4"/>
        <v>OKOK</v>
      </c>
    </row>
    <row r="313" spans="1:72" hidden="1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8.3333333333333329E-2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>
        <v>0.27430555555555558</v>
      </c>
      <c r="AS313" s="43">
        <v>0.38263888888888886</v>
      </c>
      <c r="AT313" s="43">
        <v>0.45902777777777776</v>
      </c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7.6388888888888895E-2</v>
      </c>
      <c r="AZ313" s="15"/>
      <c r="BA313" s="76"/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>
        <v>2</v>
      </c>
      <c r="BI313" s="21"/>
      <c r="BJ313" s="21" t="s">
        <v>1867</v>
      </c>
      <c r="BK313" s="21" t="s">
        <v>1868</v>
      </c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Produção e Intervalo</v>
      </c>
      <c r="BR313" s="23">
        <f>IF(OR(B313="",F313=""),"*",AY313/P313)</f>
        <v>0.91666666666666674</v>
      </c>
      <c r="BS313" s="23">
        <f>IF(OR(B313="",F313=""),"*",BA313/Q313)</f>
        <v>0</v>
      </c>
      <c r="BT313" s="247" t="str">
        <f t="shared" si="4"/>
        <v/>
      </c>
    </row>
    <row r="314" spans="1:72" hidden="1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>
        <v>0.37152777777777779</v>
      </c>
      <c r="AS314" s="43">
        <v>0</v>
      </c>
      <c r="AT314" s="43">
        <v>0.125</v>
      </c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0.125</v>
      </c>
      <c r="AZ314" s="15"/>
      <c r="BA314" s="76">
        <v>2</v>
      </c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>
        <v>2</v>
      </c>
      <c r="BI314" s="21"/>
      <c r="BJ314" s="21" t="s">
        <v>1861</v>
      </c>
      <c r="BK314" s="21" t="s">
        <v>1869</v>
      </c>
      <c r="BL314" s="20"/>
      <c r="BM314" s="18" t="s">
        <v>981</v>
      </c>
      <c r="BN314" s="18" t="s">
        <v>981</v>
      </c>
      <c r="BO314" s="173" t="s">
        <v>981</v>
      </c>
      <c r="BP314" s="22" t="s">
        <v>609</v>
      </c>
      <c r="BQ314" s="13" t="str">
        <f>IF(AND(BR314&lt;1,BS314&lt;1),"Produção e Intervalo",IF(BR314&lt;1,"Intervalo",IF(BS314&lt;1,"Produção","Aderente")))</f>
        <v>Aderente</v>
      </c>
      <c r="BR314" s="23">
        <f>IF(OR(B314="",F314=""),"*",AY314/P314)</f>
        <v>1</v>
      </c>
      <c r="BS314" s="23">
        <f>IF(OR(B314="",F314=""),"*",BA314/Q314)</f>
        <v>2</v>
      </c>
      <c r="BT314" s="247" t="str">
        <f t="shared" si="4"/>
        <v>OKOK</v>
      </c>
    </row>
    <row r="315" spans="1:72" hidden="1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>
        <v>0.29444444444444445</v>
      </c>
      <c r="AS315" s="43">
        <v>0</v>
      </c>
      <c r="AT315" s="43">
        <v>0.125</v>
      </c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0.125</v>
      </c>
      <c r="AZ315" s="15"/>
      <c r="BA315" s="76">
        <v>1</v>
      </c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>
        <v>2</v>
      </c>
      <c r="BI315" s="21"/>
      <c r="BJ315" s="21" t="s">
        <v>1870</v>
      </c>
      <c r="BK315" s="21" t="s">
        <v>1871</v>
      </c>
      <c r="BL315" s="20"/>
      <c r="BM315" s="18" t="s">
        <v>981</v>
      </c>
      <c r="BN315" s="18" t="s">
        <v>981</v>
      </c>
      <c r="BO315" s="173" t="s">
        <v>981</v>
      </c>
      <c r="BP315" s="22" t="s">
        <v>609</v>
      </c>
      <c r="BQ315" s="13" t="str">
        <f>IF(AND(BR315&lt;1,BS315&lt;1),"Produção e Intervalo",IF(BR315&lt;1,"Intervalo",IF(BS315&lt;1,"Produção","Aderente")))</f>
        <v>Aderente</v>
      </c>
      <c r="BR315" s="23">
        <f>IF(OR(B315="",F315=""),"*",AY315/P315)</f>
        <v>1</v>
      </c>
      <c r="BS315" s="23">
        <f>IF(OR(B315="",F315=""),"*",BA315/Q315)</f>
        <v>1</v>
      </c>
      <c r="BT315" s="247" t="str">
        <f t="shared" si="4"/>
        <v>OKOK</v>
      </c>
    </row>
    <row r="316" spans="1:72" hidden="1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 hidden="1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 hidden="1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1872</v>
      </c>
      <c r="N318" s="234" t="s">
        <v>1873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1874</v>
      </c>
      <c r="X318" s="14" t="s">
        <v>957</v>
      </c>
      <c r="Y318" s="166" t="s">
        <v>960</v>
      </c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 hidden="1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 t="s">
        <v>960</v>
      </c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/>
      <c r="AS319" s="43"/>
      <c r="AT319" s="43"/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0</v>
      </c>
      <c r="AZ319" s="15"/>
      <c r="BA319" s="76"/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</v>
      </c>
      <c r="BS319" s="23">
        <f>IF(OR(B319="",F319=""),"*",BA319/Q319)</f>
        <v>0</v>
      </c>
      <c r="BT319" s="247" t="str">
        <f t="shared" si="4"/>
        <v/>
      </c>
    </row>
    <row r="320" spans="1:72" hidden="1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753</v>
      </c>
      <c r="G320" s="9" t="str">
        <f>IF(D320="","*",VLOOKUP(F320,BS_ATIVIDADE[#All],3,FALSE))</f>
        <v>OUTROS</v>
      </c>
      <c r="H320" s="17" t="s">
        <v>254</v>
      </c>
      <c r="I320" s="186" t="s">
        <v>254</v>
      </c>
      <c r="J320" s="234">
        <v>74</v>
      </c>
      <c r="K320" s="16">
        <v>214</v>
      </c>
      <c r="L320" s="80">
        <v>217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20" s="186">
        <v>0.375</v>
      </c>
      <c r="P320" s="186">
        <v>8.3333333333333329E-2</v>
      </c>
      <c r="Q320" s="89">
        <v>1</v>
      </c>
      <c r="R320" s="10" t="str">
        <f>IFERROR(_xlfn.XLOOKUP(F320, BS_ATIVIDADE[ATIVIDADE],BS_ATIVIDADE[UNIDADE] ), "*")</f>
        <v>BINÁRIO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1875</v>
      </c>
      <c r="X320" s="14" t="s">
        <v>957</v>
      </c>
      <c r="Y320" s="166" t="s">
        <v>960</v>
      </c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OUTRAS ATIVIDADES</v>
      </c>
      <c r="AJ320" s="9" t="str">
        <f>IF(D320="","*",VLOOKUP(AI320,BS_ATIVIDADE[#Data],3,FALSE))</f>
        <v>OUTROS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213TVI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214</v>
      </c>
      <c r="AQ320" s="329">
        <f>IF(BS_CONTROLE[[#This Row],[KM - Fim]]=0, "-", BS_CONTROLE[[#This Row],[KM - Fim]])</f>
        <v>217</v>
      </c>
      <c r="AR320" s="43"/>
      <c r="AS320" s="43"/>
      <c r="AT320" s="43"/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</v>
      </c>
      <c r="AZ320" s="15"/>
      <c r="BA320" s="76"/>
      <c r="BB320" s="10" t="str">
        <f>IFERROR(_xlfn.XLOOKUP(AI320, BS_ATIVIDADE[ATIVIDADE],BS_ATIVIDADE[UNIDADE] ), "*")</f>
        <v>BINÁRIO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Produção e Intervalo</v>
      </c>
      <c r="BR320" s="23">
        <f>IF(OR(B320="",F320=""),"*",AY320/P320)</f>
        <v>0</v>
      </c>
      <c r="BS320" s="23">
        <f>IF(OR(B320="",F320=""),"*",BA320/Q320)</f>
        <v>0</v>
      </c>
      <c r="BT320" s="247" t="str">
        <f t="shared" si="4"/>
        <v/>
      </c>
    </row>
    <row r="321" spans="1:72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0.16666666666666666</v>
      </c>
      <c r="Q321" s="89">
        <v>3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 t="s">
        <v>960</v>
      </c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/>
      <c r="AS321" s="43"/>
      <c r="AT321" s="43"/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</v>
      </c>
      <c r="AZ321" s="15"/>
      <c r="BA321" s="76"/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Produção e Intervalo</v>
      </c>
      <c r="BR321" s="23">
        <f>IF(OR(B321="",F321=""),"*",AY321/P321)</f>
        <v>0</v>
      </c>
      <c r="BS321" s="23">
        <f>IF(OR(B321="",F321=""),"*",BA321/Q321)</f>
        <v>0</v>
      </c>
      <c r="BT321" s="247" t="str">
        <f t="shared" si="4"/>
        <v/>
      </c>
    </row>
    <row r="322" spans="1:72" hidden="1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 t="s">
        <v>960</v>
      </c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/>
      <c r="AS322" s="43"/>
      <c r="AT322" s="43"/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 e Intervalo</v>
      </c>
      <c r="BR322" s="23">
        <f>IF(OR(B322="",F322=""),"*",AY322/P322)</f>
        <v>0</v>
      </c>
      <c r="BS322" s="23">
        <f>IF(OR(B322="",F322=""),"*",BA322/Q322)</f>
        <v>0</v>
      </c>
      <c r="BT322" s="247" t="str">
        <f t="shared" si="4"/>
        <v/>
      </c>
    </row>
    <row r="323" spans="1:72" hidden="1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 hidden="1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hidden="1" customHeight="1">
      <c r="A325" s="55" t="str">
        <f t="shared" si="7"/>
        <v/>
      </c>
      <c r="B325" s="184"/>
      <c r="C325" s="8" t="str">
        <f>IF(BS_CONTROLE[[#This Row],[DATA]]="","",WEEKNUM(BS_CONTROLE[[#This Row],[DATA]]))</f>
        <v/>
      </c>
      <c r="D325" s="14"/>
      <c r="E325" s="239"/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270"/>
      <c r="Y325" s="166"/>
      <c r="Z325" s="18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 hidden="1">
      <c r="A326" s="55" t="str">
        <f t="shared" si="7"/>
        <v>W7145957</v>
      </c>
      <c r="B326" s="184">
        <v>45957</v>
      </c>
      <c r="C326" s="8">
        <f>IF(BS_CONTROLE[[#This Row],[DATA]]="","",WEEKNUM(BS_CONTROLE[[#This Row],[DATA]]))</f>
        <v>44</v>
      </c>
      <c r="D326" s="56" t="s">
        <v>838</v>
      </c>
      <c r="E326" s="151"/>
      <c r="F326" s="185" t="s">
        <v>623</v>
      </c>
      <c r="G326" s="9" t="str">
        <f>IF(D326="","*",VLOOKUP(F326,BS_ATIVIDADE[#All],3,FALSE))</f>
        <v>OUTROS</v>
      </c>
      <c r="H326" s="149" t="s">
        <v>597</v>
      </c>
      <c r="I326" s="149" t="s">
        <v>1218</v>
      </c>
      <c r="J326" s="42">
        <v>98</v>
      </c>
      <c r="K326" s="42">
        <v>502</v>
      </c>
      <c r="L326" s="89" t="s">
        <v>609</v>
      </c>
      <c r="M326" s="334" t="s">
        <v>1308</v>
      </c>
      <c r="N326" s="334" t="s">
        <v>1309</v>
      </c>
      <c r="O326" s="149">
        <v>0.79166666666666663</v>
      </c>
      <c r="P326" s="149">
        <v>4.1666666666666664E-2</v>
      </c>
      <c r="Q326" s="89">
        <v>1</v>
      </c>
      <c r="R326" s="10" t="str">
        <f>IFERROR(_xlfn.XLOOKUP(F326, BS_ATIVIDADE[ATIVIDADE],BS_ATIVIDADE[UNIDADE] ), "*")</f>
        <v>BINÁRIO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6" s="86" t="str">
        <f>IFERROR(_xlfn.XLOOKUP(J326, BASE_MAPA!$E$2:$E$359, BASE_MAPA!$J$2:$J$359), "ERRO")</f>
        <v>ALTO ARAGUAIA - RONDONOPOLIS</v>
      </c>
      <c r="V326" s="211" t="s">
        <v>1221</v>
      </c>
      <c r="W326" s="186" t="s">
        <v>1222</v>
      </c>
      <c r="X326" s="56" t="s">
        <v>952</v>
      </c>
      <c r="Y326" s="166"/>
      <c r="Z326" s="166" t="s">
        <v>958</v>
      </c>
      <c r="AA326" s="150">
        <v>1</v>
      </c>
      <c r="AB326" s="75" t="s">
        <v>948</v>
      </c>
      <c r="AC326" s="75" t="s">
        <v>609</v>
      </c>
      <c r="AD326" s="186">
        <v>0.75</v>
      </c>
      <c r="AE326" s="89">
        <v>9045</v>
      </c>
      <c r="AF326" s="89">
        <v>9047</v>
      </c>
      <c r="AG326" s="89" t="s">
        <v>609</v>
      </c>
      <c r="AH326" s="53"/>
      <c r="AI326" s="148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327" t="str">
        <f>IF(BS_CONTROLE[[#This Row],[Local - Partida]]=0, "-", BS_CONTROLE[[#This Row],[Local - Partida]])</f>
        <v>TGR2</v>
      </c>
      <c r="AL326" s="327" t="str">
        <f>IF(BS_CONTROLE[[#This Row],[Local - Encerramento]]=0, "-", BS_CONTROLE[[#This Row],[Local - Encerramento]])</f>
        <v>752RVD</v>
      </c>
      <c r="AM326" s="327" t="str">
        <f>IF(BS_CONTROLE[[#This Row],[Entre - Estações]]=0, "-", BS_CONTROLE[[#This Row],[Entre - Estações]])</f>
        <v>TAG-TRO</v>
      </c>
      <c r="AN326" s="327" t="str">
        <f>IF(BS_CONTROLE[[#This Row],[SB]]=0, "-", BS_CONTROLE[[#This Row],[SB]])</f>
        <v>TAGTRO</v>
      </c>
      <c r="AO326" s="328">
        <f>IF(BS_CONTROLE[[#This Row],[SUB]]=0, "-", BS_CONTROLE[[#This Row],[SUB]])</f>
        <v>98</v>
      </c>
      <c r="AP326" s="329">
        <f>IF(BS_CONTROLE[[#This Row],[KM - Inicio]]=0, "-", BS_CONTROLE[[#This Row],[KM - Inicio]])</f>
        <v>502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BINÁRIO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6" s="11" t="str">
        <f>IFERROR(_xlfn.XLOOKUP(AO326, BASE_MAPA!$E$2:$E$359, BASE_MAPA!$J$2:$J$359), "ERRO")</f>
        <v>ALTO ARAGUAIA - RONDONOPOLIS</v>
      </c>
      <c r="BF326" s="330" t="str">
        <f>IF(BS_CONTROLE[[#This Row],[Responsavel pelo boletim]]=0, "-", BS_CONTROLE[[#This Row],[Responsavel pelo boletim]])</f>
        <v xml:space="preserve">Marcelo 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 hidden="1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/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 hidden="1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1876</v>
      </c>
      <c r="N328" s="234" t="s">
        <v>1877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1878</v>
      </c>
      <c r="X328" s="14" t="s">
        <v>957</v>
      </c>
      <c r="Y328" s="166"/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 hidden="1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1879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 hidden="1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1880</v>
      </c>
      <c r="W330" s="43" t="s">
        <v>1881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 hidden="1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 hidden="1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 hidden="1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1849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1882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 hidden="1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1883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1884</v>
      </c>
      <c r="N334" s="234" t="s">
        <v>1885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1886</v>
      </c>
      <c r="W334" s="186" t="s">
        <v>1430</v>
      </c>
      <c r="X334" s="56" t="s">
        <v>957</v>
      </c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/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 hidden="1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/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 hidden="1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1887</v>
      </c>
      <c r="N337" s="234" t="s">
        <v>1888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1889</v>
      </c>
      <c r="W337" s="186" t="s">
        <v>1890</v>
      </c>
      <c r="X337" s="56" t="s">
        <v>957</v>
      </c>
      <c r="Y337" s="166"/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 hidden="1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/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 hidden="1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1891</v>
      </c>
      <c r="N339" s="234" t="s">
        <v>1892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/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 hidden="1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 hidden="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 hidden="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 hidden="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 hidden="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 hidden="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 hidden="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 hidden="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 hidden="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 hidden="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 hidden="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 hidden="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 hidden="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 hidden="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 hidden="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 hidden="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 hidden="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 hidden="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 hidden="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 hidden="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 hidden="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 hidden="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 hidden="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 hidden="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 hidden="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 hidden="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 hidden="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 hidden="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 hidden="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 hidden="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 hidden="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 hidden="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 hidden="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 hidden="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 hidden="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 hidden="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 hidden="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 hidden="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 hidden="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 hidden="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 hidden="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 hidden="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 hidden="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 hidden="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 hidden="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 hidden="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 hidden="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0:X313 V319:Y325 X308:Y308 V335:Y336 X338:Y338 V339:Y434 Y337 Y334 Y326 V327:Y327 V328:V329 X328:Y329 X309 Y309:Y315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:AC325 Z323:AC323 AB333:AC333 Z332:AC332 AB331 AB329:AC329 Z330:AD330 Z315:AD315 Z312:Z314 AC312:AC314 Z311:AC311 AB309:AC309 Z310:AD310 Z321:Z322 AC321:AC322 Z320:AC320 Z316:Z318 Z319:AD319 Z308:Z309 AC335:AC336 Z333 Z338 AC338 Z339:AD434 Z335:Z336 Z327:AD327 Z328:Z329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29 W314 W309 W338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V326:X326" name="Range1_11_18"/>
    <protectedRange sqref="Z326:AD326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269:BO60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6:BN135 BN142 BN137:BN140 BN146 BN171 BN148:BN169 BN203:BN205 BN207 BN173:BN201 BN210 BN212 BN214:BN553 BO268" xr:uid="{88B2AA1F-3AB2-4B37-8132-5DEC08D79A48}">
      <formula1>INDIRECT(SUBSTITUTE(BM6," ",""))</formula1>
    </dataValidation>
    <dataValidation type="list" allowBlank="1" showInputMessage="1" showErrorMessage="1" sqref="BN136:BO136 BM6:BM553 BN143:BO145 BN141:BO141 BN147:BO147 BN172:BO172 BN170:BO170 BN206:BO206 BN202:BO202 BN211:BO211 BN208:BO209 BN213:BO213" xr:uid="{0374E4CD-E1C2-4373-A381-0828C9AFF6FF}">
      <formula1>IMPCAUSADOR</formula1>
    </dataValidation>
    <dataValidation type="list" allowBlank="1" showInputMessage="1" showErrorMessage="1" sqref="BO6:BO135 BO142 BO137:BO140 BO146 BO171 BO148:BO169 BO203:BO205 BO207 BO173:BO201 BO210 BO212 BO214:BO267 BO269:BO553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02" sqref="A302:Q309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2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1893</v>
      </c>
      <c r="D5" s="367"/>
      <c r="E5" s="367"/>
      <c r="F5" s="367"/>
      <c r="G5" s="367"/>
      <c r="H5" s="367"/>
      <c r="I5" s="367"/>
      <c r="J5" s="368"/>
      <c r="K5" s="369" t="s">
        <v>1894</v>
      </c>
      <c r="L5" s="370"/>
      <c r="M5" s="370"/>
      <c r="N5" s="370"/>
      <c r="O5" s="371" t="s">
        <v>1895</v>
      </c>
      <c r="P5" s="372"/>
      <c r="Q5" s="373"/>
    </row>
    <row r="6" spans="1:17" s="99" customFormat="1" ht="15.75" customHeight="1">
      <c r="A6" s="93" t="s">
        <v>1896</v>
      </c>
      <c r="B6" s="100" t="s">
        <v>1897</v>
      </c>
      <c r="C6" s="101" t="s">
        <v>1163</v>
      </c>
      <c r="D6" s="102" t="s">
        <v>1164</v>
      </c>
      <c r="E6" s="101" t="s">
        <v>1898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1899</v>
      </c>
      <c r="M6" s="145" t="s">
        <v>628</v>
      </c>
      <c r="N6" s="146" t="s">
        <v>1158</v>
      </c>
      <c r="O6" s="286" t="s">
        <v>1201</v>
      </c>
      <c r="P6" s="164"/>
      <c r="Q6" s="206" t="s">
        <v>1900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>Confirmado FX cm CCO e riscado no grafico previsao as 19hrs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>Confirmado FX cm CCO e riscado no grafico previsao as 21hrs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 xml:space="preserve">TP pronto 08:38, intervalo para execução da solta 09:03 ate 10:33/ 1 solda 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 xml:space="preserve">Prev MC1 10:11 sem oportunidade devido o atraso do maquinista no deslocamento (transito) + manobra dos vagoes 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MC1 07:34, realizando o intervalo no km 390 ao 397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 xml:space="preserve">Cancelado o intervalo, cco priorizou a circulação 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 xml:space="preserve">TP pronto 09:40/ Sem oportunidade devido malha saturada , alto fluxo de trens na região 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 xml:space="preserve">Não solicitou faixa pois o sistema esta pendente do homem morto + penalização da maquina, que esta inoperante 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TP pronta 08:10, em intervalo para execução da solda 09:30 ate 11:30/ 2 soldas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Deslocou  entre PIT-PUD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08:35, realizado o trabalho entre POU-PIT no km 2087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1</v>
      </c>
      <c r="P302" s="96"/>
      <c r="Q302" s="152" t="str">
        <f>IF($A$2=1,IF(FN_MC!BJ308="","*",FN_MC!BJ308),IF(FN_MC!BK308="","*",FN_MC!BK308))</f>
        <v>Confirmado faixa 23h</v>
      </c>
    </row>
    <row r="303" spans="1:17" ht="26.25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TP pronto 09h00. solicitado 2h de intervalo, sem oportunidade de faixa.</v>
      </c>
    </row>
    <row r="304" spans="1:17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MC1 08h41/ sem oportunidade de faixa</v>
      </c>
    </row>
    <row r="305" spans="1:17" ht="29.25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8.3333333333333329E-2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0</v>
      </c>
      <c r="P305" s="96"/>
      <c r="Q305" s="152" t="str">
        <f>IF($A$2=1,IF(FN_MC!BJ311="","*",FN_MC!BJ311),IF(FN_MC!BK311="","*",FN_MC!BK311))</f>
        <v>MC1 08h41/ autorizado entrada na via 09h44/ realizado intervalo das 10h32 até 11h32. Produção 0. Realizou trabalho somente de reguladora.</v>
      </c>
    </row>
    <row r="306" spans="1:17" ht="24.75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2</v>
      </c>
      <c r="P306" s="96"/>
      <c r="Q306" s="152" t="str">
        <f>IF($A$2=1,IF(FN_MC!BJ312="","*",FN_MC!BJ312),IF(FN_MC!BK312="","*",FN_MC!BK312))</f>
        <v>MC1 08h41/ autorizado entrada na via 08h59/ realizado intervalo das 10h10 até 13h10. Produção 4 soldas.</v>
      </c>
    </row>
    <row r="307" spans="1:17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8.3333333333333329E-2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2</v>
      </c>
      <c r="P307" s="96"/>
      <c r="Q307" s="152" t="str">
        <f>IF($A$2=1,IF(FN_MC!BJ313="","*",FN_MC!BJ313),IF(FN_MC!BK313="","*",FN_MC!BK313))</f>
        <v>Realizado intervlo das 09h11 até 11h01</v>
      </c>
    </row>
    <row r="308" spans="1:17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2</v>
      </c>
      <c r="P308" s="96"/>
      <c r="Q308" s="152" t="str">
        <f>IF($A$2=1,IF(FN_MC!BJ314="","*",FN_MC!BJ314),IF(FN_MC!BK314="","*",FN_MC!BK314))</f>
        <v>Realizado intervalo. PRodução 2 soldas + substituição de tampãp 11m.</v>
      </c>
    </row>
    <row r="309" spans="1:17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2</v>
      </c>
      <c r="P309" s="96"/>
      <c r="Q309" s="152" t="str">
        <f>IF($A$2=1,IF(FN_MC!BJ315="","*",FN_MC!BJ315),IF(FN_MC!BK315="","*",FN_MC!BK315))</f>
        <v>Em deslocamento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214</v>
      </c>
      <c r="I314" s="138">
        <f>IF(FN_MC!O320="","*",FN_MC!O320)</f>
        <v>0.375</v>
      </c>
      <c r="J314" s="138">
        <f>IF(FN_MC!P320="","*",FN_MC!P320)</f>
        <v>8.3333333333333329E-2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214</v>
      </c>
      <c r="N314" s="147" t="str">
        <f>IF(FN_MC!AM320="","*",FN_MC!AM320)</f>
        <v>TID-TVI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0.16666666666666666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Contrato</v>
      </c>
      <c r="C320" s="105" t="str">
        <f>IF(FN_MC!S326="","*",FN_MC!S326)</f>
        <v>FERRONORTE</v>
      </c>
      <c r="D320" s="105" t="str">
        <f>IF(FN_MC!T326="","*",FN_MC!T326)</f>
        <v>TGR-TRO</v>
      </c>
      <c r="E320" s="105" t="str">
        <f>IF(FN_MC!D326="","*",FN_MC!D326)</f>
        <v>W71</v>
      </c>
      <c r="F320" s="105" t="str">
        <f>IF(FN_MC!H326="","*",FN_MC!H326)</f>
        <v>TGR2</v>
      </c>
      <c r="G320" s="105" t="str">
        <f>IF(FN_MC!M326="","*",FN_MC!M326)</f>
        <v>TAG-TRO</v>
      </c>
      <c r="H320" s="161">
        <f>IF(FN_MC!K326="","*",FN_MC!K326)</f>
        <v>502</v>
      </c>
      <c r="I320" s="138">
        <f>IF(FN_MC!O326="","*",FN_MC!O326)</f>
        <v>0.79166666666666663</v>
      </c>
      <c r="J320" s="138">
        <f>IF(FN_MC!P326="","*",FN_MC!P326)</f>
        <v>4.1666666666666664E-2</v>
      </c>
      <c r="K320" s="147" t="str">
        <f>IF(FN_MC!AK326="","*",FN_MC!AK326)</f>
        <v>TGR2</v>
      </c>
      <c r="L320" s="147" t="str">
        <f>IF(FN_MC!AM326="","*",FN_MC!AM326)</f>
        <v>TAG-TRO</v>
      </c>
      <c r="M320" s="147">
        <f>IF(FN_MC!AP326="","*",FN_MC!AP326)</f>
        <v>502</v>
      </c>
      <c r="N320" s="147" t="str">
        <f>IF(FN_MC!AM326="","*",FN_MC!AM326)</f>
        <v>TAG-TRO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1900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310" sqref="A310:U314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1901</v>
      </c>
      <c r="W1" s="379"/>
      <c r="X1" s="379"/>
      <c r="Y1" s="110"/>
    </row>
    <row r="2" spans="1:25" s="106" customFormat="1" ht="11.25" customHeight="1">
      <c r="A2" s="111" t="s">
        <v>1902</v>
      </c>
      <c r="B2" s="111" t="s">
        <v>1897</v>
      </c>
      <c r="C2" s="111" t="s">
        <v>605</v>
      </c>
      <c r="D2" s="112" t="s">
        <v>1163</v>
      </c>
      <c r="E2" s="112" t="s">
        <v>1164</v>
      </c>
      <c r="F2" s="112" t="s">
        <v>1896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1903</v>
      </c>
      <c r="U2" s="114" t="s">
        <v>1166</v>
      </c>
      <c r="V2" s="109">
        <f ca="1">TODAY()-1</f>
        <v>45954</v>
      </c>
      <c r="W2" s="109">
        <f ca="1">V2-1</f>
        <v>45953</v>
      </c>
      <c r="X2" s="109">
        <f ca="1">W2-1</f>
        <v>45952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OPORTUNIDADE</v>
      </c>
      <c r="B300" s="115" t="str">
        <f>IF(FN_MC!X308="","*",FN_MC!X308)</f>
        <v>Oportunidade</v>
      </c>
      <c r="C300" s="115" t="str">
        <f>IF(FN_MC!Z308="","*",FN_MC!Z308)</f>
        <v>P1</v>
      </c>
      <c r="D300" s="116" t="str">
        <f>IF(FN_MC!S308="","*",FN_MC!S308)</f>
        <v>FERRONORTE</v>
      </c>
      <c r="E300" s="116" t="str">
        <f>IF(FN_MC!T308="","*",FN_MC!T308)</f>
        <v>TCS-TGR</v>
      </c>
      <c r="F300" s="116">
        <f>IF(FN_MC!B308="","*",FN_MC!B308)</f>
        <v>45955</v>
      </c>
      <c r="G300" s="116" t="str">
        <f>IF(FN_MC!D308="","*",FN_MC!D308)</f>
        <v>E14</v>
      </c>
      <c r="H300" s="116" t="str">
        <f>IF(FN_MC!F308="","*",FN_MC!F308)</f>
        <v>MECANIZAÇÃO - ESMERILHADORA</v>
      </c>
      <c r="I300" s="116" t="str">
        <f>IF(FN_MC!H308="","*",FN_MC!H308)</f>
        <v>TGR</v>
      </c>
      <c r="J300" s="116" t="str">
        <f>IF(FN_MC!I308="","*",FN_MC!I308)</f>
        <v xml:space="preserve">TOM </v>
      </c>
      <c r="K300" s="116" t="str">
        <f>IF(FN_MC!M308="","*",FN_MC!M308)</f>
        <v>TGR-TOM</v>
      </c>
      <c r="L300" s="116" t="str">
        <f>IF(FN_MC!N308="","*",FN_MC!N308)</f>
        <v>TGRTOM</v>
      </c>
      <c r="M300" s="117">
        <f>IF(FN_MC!J308="","*",FN_MC!J308)</f>
        <v>74</v>
      </c>
      <c r="N300" s="117">
        <f>IF(FN_MC!K308="","*",FN_MC!K308)</f>
        <v>500</v>
      </c>
      <c r="O300" s="117">
        <f>IF(FN_MC!L308="","*",FN_MC!L308)</f>
        <v>451</v>
      </c>
      <c r="P300" s="117"/>
      <c r="Q300" s="134">
        <f>IF(FN_MC!O308="","*",FN_MC!O308)</f>
        <v>0.95833333333333337</v>
      </c>
      <c r="R300" s="134">
        <f>IF(FN_MC!P308="","*",FN_MC!P308)</f>
        <v>4.1666666666666664E-2</v>
      </c>
      <c r="S300" s="116" t="str">
        <f>IF(FN_MC!Q308="","*",CONCATENATE(FN_MC!Q308," ",FN_MC!R308))</f>
        <v>5000 M</v>
      </c>
      <c r="T300" s="116" t="str">
        <f>IF(FN_MC!V308="","*",FN_MC!V308)</f>
        <v>Fernanda</v>
      </c>
      <c r="U300" s="116" t="str">
        <f>IF(FN_MC!W308="","*",FN_MC!W308)</f>
        <v>segue esmerilhando a 16km/h de TGR-TVL,  segue VMA 30KM encerrando  em TOM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OPORTUNIDADE</v>
      </c>
      <c r="B301" s="115" t="str">
        <f>IF(FN_MC!X309="","*",FN_MC!X309)</f>
        <v>Oportunidade</v>
      </c>
      <c r="C301" s="115" t="str">
        <f>IF(FN_MC!Z309="","*",FN_MC!Z309)</f>
        <v>P0</v>
      </c>
      <c r="D301" s="116" t="str">
        <f>IF(FN_MC!S309="","*",FN_MC!S309)</f>
        <v>FERRONORTE</v>
      </c>
      <c r="E301" s="116" t="str">
        <f>IF(FN_MC!T309="","*",FN_MC!T309)</f>
        <v>TCS-TGR</v>
      </c>
      <c r="F301" s="116">
        <f>IF(FN_MC!B309="","*",FN_MC!B309)</f>
        <v>45955</v>
      </c>
      <c r="G301" s="116" t="str">
        <f>IF(FN_MC!D309="","*",FN_MC!D309)</f>
        <v>ELSON (TF-526)</v>
      </c>
      <c r="H301" s="116" t="str">
        <f>IF(FN_MC!F309="","*",FN_MC!F309)</f>
        <v>PDM - SOLDA</v>
      </c>
      <c r="I301" s="116" t="str">
        <f>IF(FN_MC!H309="","*",FN_MC!H309)</f>
        <v>-</v>
      </c>
      <c r="J301" s="116" t="str">
        <f>IF(FN_MC!I309="","*",FN_MC!I309)</f>
        <v>-</v>
      </c>
      <c r="K301" s="116" t="str">
        <f>IF(FN_MC!M309="","*",FN_MC!M309)</f>
        <v>TIP</v>
      </c>
      <c r="L301" s="116" t="str">
        <f>IF(FN_MC!N309="","*",FN_MC!N309)</f>
        <v>TIP</v>
      </c>
      <c r="M301" s="117">
        <f>IF(FN_MC!J309="","*",FN_MC!J309)</f>
        <v>74</v>
      </c>
      <c r="N301" s="117">
        <f>IF(FN_MC!K309="","*",FN_MC!K309)</f>
        <v>399.5</v>
      </c>
      <c r="O301" s="117" t="str">
        <f>IF(FN_MC!L309="","*",FN_MC!L309)</f>
        <v>-</v>
      </c>
      <c r="P301" s="117"/>
      <c r="Q301" s="134">
        <f>IF(FN_MC!O309="","*",FN_MC!O309)</f>
        <v>0.375</v>
      </c>
      <c r="R301" s="134">
        <f>IF(FN_MC!P309="","*",FN_MC!P309)</f>
        <v>6.25E-2</v>
      </c>
      <c r="S301" s="116" t="str">
        <f>IF(FN_MC!Q309="","*",CONCATENATE(FN_MC!Q309," ",FN_MC!R309))</f>
        <v>1 Nº DE SOLDA</v>
      </c>
      <c r="T301" s="116" t="str">
        <f>IF(FN_MC!V309="","*",FN_MC!V309)</f>
        <v>Elson</v>
      </c>
      <c r="U301" s="116" t="str">
        <f>IF(FN_MC!W309="","*",FN_MC!W309)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OPORTUNIDADE</v>
      </c>
      <c r="B302" s="115" t="str">
        <f>IF(FN_MC!X310="","*",FN_MC!X310)</f>
        <v>Oportunidade</v>
      </c>
      <c r="C302" s="115" t="str">
        <f>IF(FN_MC!Z310="","*",FN_MC!Z310)</f>
        <v>P0</v>
      </c>
      <c r="D302" s="116" t="str">
        <f>IF(FN_MC!S310="","*",FN_MC!S310)</f>
        <v>FERRONORTE</v>
      </c>
      <c r="E302" s="116" t="str">
        <f>IF(FN_MC!T310="","*",FN_MC!T310)</f>
        <v>TCS-TGR</v>
      </c>
      <c r="F302" s="116">
        <f>IF(FN_MC!B310="","*",FN_MC!B310)</f>
        <v>45955</v>
      </c>
      <c r="G302" s="116" t="str">
        <f>IF(FN_MC!D310="","*",FN_MC!D310)</f>
        <v>W48</v>
      </c>
      <c r="H302" s="116" t="str">
        <f>IF(FN_MC!F310="","*",FN_MC!F310)</f>
        <v>MECANIZAÇÃO - DOL</v>
      </c>
      <c r="I302" s="116" t="str">
        <f>IF(FN_MC!H310="","*",FN_MC!H310)</f>
        <v>TOM2</v>
      </c>
      <c r="J302" s="116" t="str">
        <f>IF(FN_MC!I310="","*",FN_MC!I310)</f>
        <v>TOM2</v>
      </c>
      <c r="K302" s="116" t="str">
        <f>IF(FN_MC!M310="","*",FN_MC!M310)</f>
        <v>TBA-TIP</v>
      </c>
      <c r="L302" s="116" t="str">
        <f>IF(FN_MC!N310="","*",FN_MC!N310)</f>
        <v>TBA389</v>
      </c>
      <c r="M302" s="117">
        <f>IF(FN_MC!J310="","*",FN_MC!J310)</f>
        <v>74</v>
      </c>
      <c r="N302" s="117">
        <f>IF(FN_MC!K310="","*",FN_MC!K310)</f>
        <v>387.4</v>
      </c>
      <c r="O302" s="117">
        <f>IF(FN_MC!L310="","*",FN_MC!L310)</f>
        <v>385.2</v>
      </c>
      <c r="P302" s="117"/>
      <c r="Q302" s="134">
        <f>IF(FN_MC!O310="","*",FN_MC!O310)</f>
        <v>0.35416666666666669</v>
      </c>
      <c r="R302" s="134">
        <f>IF(FN_MC!P310="","*",FN_MC!P310)</f>
        <v>8.3333333333333329E-2</v>
      </c>
      <c r="S302" s="116" t="str">
        <f>IF(FN_MC!Q310="","*",CONCATENATE(FN_MC!Q310," ",FN_MC!R310))</f>
        <v>2000 M</v>
      </c>
      <c r="T302" s="116" t="str">
        <f>IF(FN_MC!V310="","*",FN_MC!V310)</f>
        <v>Rodrigo</v>
      </c>
      <c r="U302" s="116" t="str">
        <f>IF(FN_MC!W310="","*",FN_MC!W310)</f>
        <v>DOL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FERRONORTE</v>
      </c>
      <c r="E303" s="116" t="str">
        <f>IF(FN_MC!T311="","*",FN_MC!T311)</f>
        <v>TMI-TCS</v>
      </c>
      <c r="F303" s="116">
        <f>IF(FN_MC!B311="","*",FN_MC!B311)</f>
        <v>45955</v>
      </c>
      <c r="G303" s="116" t="str">
        <f>IF(FN_MC!D311="","*",FN_MC!D311)</f>
        <v>V87</v>
      </c>
      <c r="H303" s="116" t="str">
        <f>IF(FN_MC!F311="","*",FN_MC!F311)</f>
        <v>MECANIZAÇÃO - SOCADORA</v>
      </c>
      <c r="I303" s="116" t="str">
        <f>IF(FN_MC!H311="","*",FN_MC!H311)</f>
        <v>TVI2</v>
      </c>
      <c r="J303" s="116" t="str">
        <f>IF(FN_MC!I311="","*",FN_MC!I311)</f>
        <v>TVI2</v>
      </c>
      <c r="K303" s="116" t="str">
        <f>IF(FN_MC!M311="","*",FN_MC!M311)</f>
        <v>TID-TVI</v>
      </c>
      <c r="L303" s="116" t="str">
        <f>IF(FN_MC!N311="","*",FN_MC!N311)</f>
        <v>TID201</v>
      </c>
      <c r="M303" s="117">
        <f>IF(FN_MC!J311="","*",FN_MC!J311)</f>
        <v>74</v>
      </c>
      <c r="N303" s="117">
        <f>IF(FN_MC!K311="","*",FN_MC!K311)</f>
        <v>199</v>
      </c>
      <c r="O303" s="117">
        <f>IF(FN_MC!L311="","*",FN_MC!L311)</f>
        <v>190</v>
      </c>
      <c r="P303" s="117"/>
      <c r="Q303" s="134">
        <f>IF(FN_MC!O311="","*",FN_MC!O311)</f>
        <v>0.375</v>
      </c>
      <c r="R303" s="134">
        <f>IF(FN_MC!P311="","*",FN_MC!P311)</f>
        <v>8.3333333333333329E-2</v>
      </c>
      <c r="S303" s="116" t="str">
        <f>IF(FN_MC!Q311="","*",CONCATENATE(FN_MC!Q311," ",FN_MC!R311))</f>
        <v>1530 M</v>
      </c>
      <c r="T303" s="116" t="str">
        <f>IF(FN_MC!V311="","*",FN_MC!V311)</f>
        <v>Antonioni</v>
      </c>
      <c r="U303" s="116" t="str">
        <f>IF(FN_MC!W311="","*",FN_MC!W311)</f>
        <v xml:space="preserve">Socaria mecanizada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OPORTUNIDADE</v>
      </c>
      <c r="B304" s="115" t="str">
        <f>IF(FN_MC!X312="","*",FN_MC!X312)</f>
        <v>Oportunidade</v>
      </c>
      <c r="C304" s="115" t="str">
        <f>IF(FN_MC!Z312="","*",FN_MC!Z312)</f>
        <v>P0</v>
      </c>
      <c r="D304" s="116" t="str">
        <f>IF(FN_MC!S312="","*",FN_MC!S312)</f>
        <v>MALHA CENTRAL</v>
      </c>
      <c r="E304" s="116" t="str">
        <f>IF(FN_MC!T312="","*",FN_MC!T312)</f>
        <v>RAMAL</v>
      </c>
      <c r="F304" s="116">
        <f>IF(FN_MC!B312="","*",FN_MC!B312)</f>
        <v>45955</v>
      </c>
      <c r="G304" s="116" t="str">
        <f>IF(FN_MC!D312="","*",FN_MC!D312)</f>
        <v>E17</v>
      </c>
      <c r="H304" s="116" t="str">
        <f>IF(FN_MC!F312="","*",FN_MC!F312)</f>
        <v>CAMINHÃO DE SOLDA</v>
      </c>
      <c r="I304" s="116" t="str">
        <f>IF(FN_MC!H312="","*",FN_MC!H312)</f>
        <v>ZTEZVT</v>
      </c>
      <c r="J304" s="116" t="str">
        <f>IF(FN_MC!I312="","*",FN_MC!I312)</f>
        <v>ZTEZVT</v>
      </c>
      <c r="K304" s="116" t="str">
        <f>IF(FN_MC!M312="","*",FN_MC!M312)</f>
        <v>ZTE-ZVT</v>
      </c>
      <c r="L304" s="116" t="str">
        <f>IF(FN_MC!N312="","*",FN_MC!N312)</f>
        <v>ZVTZDK</v>
      </c>
      <c r="M304" s="117">
        <f>IF(FN_MC!J312="","*",FN_MC!J312)</f>
        <v>78</v>
      </c>
      <c r="N304" s="117">
        <f>IF(FN_MC!K312="","*",FN_MC!K312)</f>
        <v>244</v>
      </c>
      <c r="O304" s="117">
        <f>IF(FN_MC!L312="","*",FN_MC!L312)</f>
        <v>246</v>
      </c>
      <c r="P304" s="117"/>
      <c r="Q304" s="134">
        <f>IF(FN_MC!O312="","*",FN_MC!O312)</f>
        <v>0.375</v>
      </c>
      <c r="R304" s="134">
        <f>IF(FN_MC!P312="","*",FN_MC!P312)</f>
        <v>0.16666666666666666</v>
      </c>
      <c r="S304" s="116" t="str">
        <f>IF(FN_MC!Q312="","*",CONCATENATE(FN_MC!Q312," ",FN_MC!R312))</f>
        <v>3 Nº DE SOLDA</v>
      </c>
      <c r="T304" s="116" t="str">
        <f>IF(FN_MC!V312="","*",FN_MC!V312)</f>
        <v>Francisco</v>
      </c>
      <c r="U304" s="116" t="str">
        <f>IF(FN_MC!W312="","*",FN_MC!W312)</f>
        <v xml:space="preserve">Caminhão de solda 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OPORTUNIDADE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MALHA CENTRAL</v>
      </c>
      <c r="E305" s="116" t="str">
        <f>IF(FN_MC!T313="","*",FN_MC!T313)</f>
        <v>RAMAL</v>
      </c>
      <c r="F305" s="116">
        <f>IF(FN_MC!B313="","*",FN_MC!B313)</f>
        <v>45955</v>
      </c>
      <c r="G305" s="116" t="str">
        <f>IF(FN_MC!D313="","*",FN_MC!D313)</f>
        <v>V42</v>
      </c>
      <c r="H305" s="116" t="str">
        <f>IF(FN_MC!F313="","*",FN_MC!F313)</f>
        <v>MODERNIZAÇÃO - SOCADORA</v>
      </c>
      <c r="I305" s="116" t="str">
        <f>IF(FN_MC!H313="","*",FN_MC!H313)</f>
        <v>ZGT1</v>
      </c>
      <c r="J305" s="116" t="str">
        <f>IF(FN_MC!I313="","*",FN_MC!I313)</f>
        <v>ZGT1</v>
      </c>
      <c r="K305" s="116" t="str">
        <f>IF(FN_MC!M313="","*",FN_MC!M313)</f>
        <v>ZGT-ZXE</v>
      </c>
      <c r="L305" s="116" t="str">
        <f>IF(FN_MC!N313="","*",FN_MC!N313)</f>
        <v>ZGTZXE</v>
      </c>
      <c r="M305" s="117">
        <f>IF(FN_MC!J313="","*",FN_MC!J313)</f>
        <v>72</v>
      </c>
      <c r="N305" s="117">
        <f>IF(FN_MC!K313="","*",FN_MC!K313)</f>
        <v>304.60000000000002</v>
      </c>
      <c r="O305" s="117">
        <f>IF(FN_MC!L313="","*",FN_MC!L313)</f>
        <v>305.60000000000002</v>
      </c>
      <c r="P305" s="117"/>
      <c r="Q305" s="134">
        <f>IF(FN_MC!O313="","*",FN_MC!O313)</f>
        <v>0.27083333333333331</v>
      </c>
      <c r="R305" s="134">
        <f>IF(FN_MC!P313="","*",FN_MC!P313)</f>
        <v>8.3333333333333329E-2</v>
      </c>
      <c r="S305" s="116" t="str">
        <f>IF(FN_MC!Q313="","*",CONCATENATE(FN_MC!Q313," ",FN_MC!R313))</f>
        <v>200 M</v>
      </c>
      <c r="T305" s="116" t="str">
        <f>IF(FN_MC!V313="","*",FN_MC!V313)</f>
        <v>Augusto</v>
      </c>
      <c r="U305" s="116" t="str">
        <f>IF(FN_MC!W313="","*",FN_MC!W313)</f>
        <v>Socaria mecanizada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OPORTUNIDADE</v>
      </c>
      <c r="B306" s="115" t="str">
        <f>IF(FN_MC!X314="","*",FN_MC!X314)</f>
        <v>Oportunidade</v>
      </c>
      <c r="C306" s="115" t="str">
        <f>IF(FN_MC!Z314="","*",FN_MC!Z314)</f>
        <v>P1</v>
      </c>
      <c r="D306" s="116" t="str">
        <f>IF(FN_MC!S314="","*",FN_MC!S314)</f>
        <v>MALHA CENTRAL</v>
      </c>
      <c r="E306" s="116" t="str">
        <f>IF(FN_MC!T314="","*",FN_MC!T314)</f>
        <v>PRV-POV</v>
      </c>
      <c r="F306" s="116">
        <f>IF(FN_MC!B314="","*",FN_MC!B314)</f>
        <v>45955</v>
      </c>
      <c r="G306" s="116" t="str">
        <f>IF(FN_MC!D314="","*",FN_MC!D314)</f>
        <v>LEÔNCIO (TF-526)</v>
      </c>
      <c r="H306" s="116" t="str">
        <f>IF(FN_MC!F314="","*",FN_MC!F314)</f>
        <v>PDM - SOLDA</v>
      </c>
      <c r="I306" s="116" t="str">
        <f>IF(FN_MC!H314="","*",FN_MC!H314)</f>
        <v>-</v>
      </c>
      <c r="J306" s="116" t="str">
        <f>IF(FN_MC!I314="","*",FN_MC!I314)</f>
        <v>-</v>
      </c>
      <c r="K306" s="116" t="str">
        <f>IF(FN_MC!M314="","*",FN_MC!M314)</f>
        <v>PAS-PUD</v>
      </c>
      <c r="L306" s="116" t="str">
        <f>IF(FN_MC!N314="","*",FN_MC!N314)</f>
        <v>K96PUD</v>
      </c>
      <c r="M306" s="117">
        <f>IF(FN_MC!J314="","*",FN_MC!J314)</f>
        <v>103</v>
      </c>
      <c r="N306" s="117">
        <f>IF(FN_MC!K314="","*",FN_MC!K314)</f>
        <v>2087</v>
      </c>
      <c r="O306" s="117" t="str">
        <f>IF(FN_MC!L314="","*",FN_MC!L314)</f>
        <v>-</v>
      </c>
      <c r="P306" s="117"/>
      <c r="Q306" s="134">
        <f>IF(FN_MC!O314="","*",FN_MC!O314)</f>
        <v>0.33333333333333331</v>
      </c>
      <c r="R306" s="134">
        <f>IF(FN_MC!P314="","*",FN_MC!P314)</f>
        <v>0.125</v>
      </c>
      <c r="S306" s="116" t="str">
        <f>IF(FN_MC!Q314="","*",CONCATENATE(FN_MC!Q314," ",FN_MC!R314))</f>
        <v>1 Nº DE SOLDA</v>
      </c>
      <c r="T306" s="116" t="str">
        <f>IF(FN_MC!V314="","*",FN_MC!V314)</f>
        <v>Lucas</v>
      </c>
      <c r="U306" s="116" t="str">
        <f>IF(FN_MC!W314="","*",FN_MC!W314)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OPORTUNIDADE</v>
      </c>
      <c r="B307" s="115" t="str">
        <f>IF(FN_MC!X315="","*",FN_MC!X315)</f>
        <v>Oportunidade</v>
      </c>
      <c r="C307" s="115" t="str">
        <f>IF(FN_MC!Z315="","*",FN_MC!Z315)</f>
        <v>P1</v>
      </c>
      <c r="D307" s="116" t="str">
        <f>IF(FN_MC!S315="","*",FN_MC!S315)</f>
        <v>MALHA CENTRAL</v>
      </c>
      <c r="E307" s="116" t="str">
        <f>IF(FN_MC!T315="","*",FN_MC!T315)</f>
        <v>PRV-POV</v>
      </c>
      <c r="F307" s="116">
        <f>IF(FN_MC!B315="","*",FN_MC!B315)</f>
        <v>45955</v>
      </c>
      <c r="G307" s="116" t="str">
        <f>IF(FN_MC!D315="","*",FN_MC!D315)</f>
        <v>A52</v>
      </c>
      <c r="H307" s="116" t="str">
        <f>IF(FN_MC!F315="","*",FN_MC!F315)</f>
        <v>DESLOCAMENTO</v>
      </c>
      <c r="I307" s="116" t="str">
        <f>IF(FN_MC!H315="","*",FN_MC!H315)</f>
        <v>PITK96</v>
      </c>
      <c r="J307" s="116" t="str">
        <f>IF(FN_MC!I315="","*",FN_MC!I315)</f>
        <v>K96PUD</v>
      </c>
      <c r="K307" s="116" t="str">
        <f>IF(FN_MC!M315="","*",FN_MC!M315)</f>
        <v>PAS-PUD</v>
      </c>
      <c r="L307" s="116" t="str">
        <f>IF(FN_MC!N315="","*",FN_MC!N315)</f>
        <v>K96PUD</v>
      </c>
      <c r="M307" s="117">
        <f>IF(FN_MC!J315="","*",FN_MC!J315)</f>
        <v>103</v>
      </c>
      <c r="N307" s="117">
        <f>IF(FN_MC!K315="","*",FN_MC!K315)</f>
        <v>2087</v>
      </c>
      <c r="O307" s="117" t="str">
        <f>IF(FN_MC!L315="","*",FN_MC!L315)</f>
        <v>-</v>
      </c>
      <c r="P307" s="117"/>
      <c r="Q307" s="134">
        <f>IF(FN_MC!O315="","*",FN_MC!O315)</f>
        <v>0.33333333333333331</v>
      </c>
      <c r="R307" s="134">
        <f>IF(FN_MC!P315="","*",FN_MC!P315)</f>
        <v>0.125</v>
      </c>
      <c r="S307" s="116" t="str">
        <f>IF(FN_MC!Q315="","*",CONCATENATE(FN_MC!Q315," ",FN_MC!R315))</f>
        <v>1 BINÁRIO</v>
      </c>
      <c r="T307" s="116" t="str">
        <f>IF(FN_MC!V315="","*",FN_MC!V315)</f>
        <v xml:space="preserve">Paulo </v>
      </c>
      <c r="U307" s="116" t="str">
        <f>IF(FN_MC!W315="","*",FN_MC!W315)</f>
        <v xml:space="preserve">Deslocamento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>
      <c r="A310" s="115" t="str">
        <f>IF(FN_MC!Y318="","*",FN_MC!Y318)</f>
        <v>OPORTUNIDADE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FERRONORTE</v>
      </c>
      <c r="E310" s="116" t="str">
        <f>IF(FN_MC!T318="","*",FN_MC!T318)</f>
        <v>TCS-TGR</v>
      </c>
      <c r="F310" s="116">
        <f>IF(FN_MC!B318="","*",FN_MC!B318)</f>
        <v>45956</v>
      </c>
      <c r="G310" s="116" t="str">
        <f>IF(FN_MC!D318="","*",FN_MC!D318)</f>
        <v>E14</v>
      </c>
      <c r="H310" s="116" t="str">
        <f>IF(FN_MC!F318="","*",FN_MC!F318)</f>
        <v>MECANIZAÇÃO - ESMERILHADORA</v>
      </c>
      <c r="I310" s="116" t="str">
        <f>IF(FN_MC!H318="","*",FN_MC!H318)</f>
        <v>TOM2</v>
      </c>
      <c r="J310" s="116" t="str">
        <f>IF(FN_MC!I318="","*",FN_MC!I318)</f>
        <v>TOM</v>
      </c>
      <c r="K310" s="116" t="str">
        <f>IF(FN_MC!M318="","*",FN_MC!M318)</f>
        <v>TOM-TVL</v>
      </c>
      <c r="L310" s="116" t="str">
        <f>IF(FN_MC!N318="","*",FN_MC!N318)</f>
        <v>TOMTVL</v>
      </c>
      <c r="M310" s="117">
        <f>IF(FN_MC!J318="","*",FN_MC!J318)</f>
        <v>74</v>
      </c>
      <c r="N310" s="117">
        <f>IF(FN_MC!K318="","*",FN_MC!K318)</f>
        <v>451</v>
      </c>
      <c r="O310" s="117">
        <f>IF(FN_MC!L318="","*",FN_MC!L318)</f>
        <v>404</v>
      </c>
      <c r="P310" s="117"/>
      <c r="Q310" s="134">
        <f>IF(FN_MC!O318="","*",FN_MC!O318)</f>
        <v>0.95833333333333337</v>
      </c>
      <c r="R310" s="134">
        <f>IF(FN_MC!P318="","*",FN_MC!P318)</f>
        <v>4.1666666666666664E-2</v>
      </c>
      <c r="S310" s="116" t="str">
        <f>IF(FN_MC!Q318="","*",CONCATENATE(FN_MC!Q318," ",FN_MC!R318))</f>
        <v>5000 M</v>
      </c>
      <c r="T310" s="116" t="str">
        <f>IF(FN_MC!V318="","*",FN_MC!V318)</f>
        <v>Fernanda</v>
      </c>
      <c r="U310" s="116" t="str">
        <f>IF(FN_MC!W318="","*",FN_MC!W318)</f>
        <v xml:space="preserve">Segue VMA 30KM de TOM-TVL, segue esmerilhando a 16km/h de TVL-TOM, encerrando em TOM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>
      <c r="A311" s="115" t="str">
        <f>IF(FN_MC!Y319="","*",FN_MC!Y319)</f>
        <v>OPORTUNIDADE</v>
      </c>
      <c r="B311" s="115" t="str">
        <f>IF(FN_MC!X319="","*",FN_MC!X319)</f>
        <v>Oportunidade</v>
      </c>
      <c r="C311" s="115" t="str">
        <f>IF(FN_MC!Z319="","*",FN_MC!Z319)</f>
        <v>P0</v>
      </c>
      <c r="D311" s="116" t="str">
        <f>IF(FN_MC!S319="","*",FN_MC!S319)</f>
        <v>FERRONORTE</v>
      </c>
      <c r="E311" s="116" t="str">
        <f>IF(FN_MC!T319="","*",FN_MC!T319)</f>
        <v>TCS-TGR</v>
      </c>
      <c r="F311" s="116">
        <f>IF(FN_MC!B319="","*",FN_MC!B319)</f>
        <v>45956</v>
      </c>
      <c r="G311" s="116" t="str">
        <f>IF(FN_MC!D319="","*",FN_MC!D319)</f>
        <v>W48</v>
      </c>
      <c r="H311" s="116" t="str">
        <f>IF(FN_MC!F319="","*",FN_MC!F319)</f>
        <v>MECANIZAÇÃO - DOL</v>
      </c>
      <c r="I311" s="116" t="str">
        <f>IF(FN_MC!H319="","*",FN_MC!H319)</f>
        <v>TOM2</v>
      </c>
      <c r="J311" s="116" t="str">
        <f>IF(FN_MC!I319="","*",FN_MC!I319)</f>
        <v>TOM2</v>
      </c>
      <c r="K311" s="116" t="str">
        <f>IF(FN_MC!M319="","*",FN_MC!M319)</f>
        <v>TBA-TIP</v>
      </c>
      <c r="L311" s="116" t="str">
        <f>IF(FN_MC!N319="","*",FN_MC!N319)</f>
        <v>TBA389</v>
      </c>
      <c r="M311" s="117">
        <f>IF(FN_MC!J319="","*",FN_MC!J319)</f>
        <v>74</v>
      </c>
      <c r="N311" s="117">
        <f>IF(FN_MC!K319="","*",FN_MC!K319)</f>
        <v>385</v>
      </c>
      <c r="O311" s="117">
        <f>IF(FN_MC!L319="","*",FN_MC!L319)</f>
        <v>384</v>
      </c>
      <c r="P311" s="117"/>
      <c r="Q311" s="134">
        <f>IF(FN_MC!O319="","*",FN_MC!O319)</f>
        <v>0.35416666666666669</v>
      </c>
      <c r="R311" s="134">
        <f>IF(FN_MC!P319="","*",FN_MC!P319)</f>
        <v>8.3333333333333329E-2</v>
      </c>
      <c r="S311" s="116" t="str">
        <f>IF(FN_MC!Q319="","*",CONCATENATE(FN_MC!Q319," ",FN_MC!R319))</f>
        <v>2000 M</v>
      </c>
      <c r="T311" s="116" t="str">
        <f>IF(FN_MC!V319="","*",FN_MC!V319)</f>
        <v>Rodrigo</v>
      </c>
      <c r="U311" s="116" t="str">
        <f>IF(FN_MC!W319="","*",FN_MC!W319)</f>
        <v>DOL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>
      <c r="A312" s="115" t="str">
        <f>IF(FN_MC!Y320="","*",FN_MC!Y320)</f>
        <v>OPORTUNIDADE</v>
      </c>
      <c r="B312" s="115" t="str">
        <f>IF(FN_MC!X320="","*",FN_MC!X320)</f>
        <v>Oportunidade</v>
      </c>
      <c r="C312" s="115" t="str">
        <f>IF(FN_MC!Z320="","*",FN_MC!Z320)</f>
        <v>P0</v>
      </c>
      <c r="D312" s="116" t="str">
        <f>IF(FN_MC!S320="","*",FN_MC!S320)</f>
        <v>FERRONORTE</v>
      </c>
      <c r="E312" s="116" t="str">
        <f>IF(FN_MC!T320="","*",FN_MC!T320)</f>
        <v>TMI-TCS</v>
      </c>
      <c r="F312" s="116">
        <f>IF(FN_MC!B320="","*",FN_MC!B320)</f>
        <v>45956</v>
      </c>
      <c r="G312" s="116" t="str">
        <f>IF(FN_MC!D320="","*",FN_MC!D320)</f>
        <v>V87</v>
      </c>
      <c r="H312" s="116" t="str">
        <f>IF(FN_MC!F320="","*",FN_MC!F320)</f>
        <v>OUTRAS ATIVIDADES</v>
      </c>
      <c r="I312" s="116" t="str">
        <f>IF(FN_MC!H320="","*",FN_MC!H320)</f>
        <v>TVI2</v>
      </c>
      <c r="J312" s="116" t="str">
        <f>IF(FN_MC!I320="","*",FN_MC!I320)</f>
        <v>TVI2</v>
      </c>
      <c r="K312" s="116" t="str">
        <f>IF(FN_MC!M320="","*",FN_MC!M320)</f>
        <v>TID-TVI</v>
      </c>
      <c r="L312" s="116" t="str">
        <f>IF(FN_MC!N320="","*",FN_MC!N320)</f>
        <v>213TVI</v>
      </c>
      <c r="M312" s="117">
        <f>IF(FN_MC!J320="","*",FN_MC!J320)</f>
        <v>74</v>
      </c>
      <c r="N312" s="117">
        <f>IF(FN_MC!K320="","*",FN_MC!K320)</f>
        <v>214</v>
      </c>
      <c r="O312" s="117">
        <f>IF(FN_MC!L320="","*",FN_MC!L320)</f>
        <v>217</v>
      </c>
      <c r="P312" s="117"/>
      <c r="Q312" s="134">
        <f>IF(FN_MC!O320="","*",FN_MC!O320)</f>
        <v>0.375</v>
      </c>
      <c r="R312" s="134">
        <f>IF(FN_MC!P320="","*",FN_MC!P320)</f>
        <v>8.3333333333333329E-2</v>
      </c>
      <c r="S312" s="116" t="str">
        <f>IF(FN_MC!Q320="","*",CONCATENATE(FN_MC!Q320," ",FN_MC!R320))</f>
        <v>1 BINÁRIO</v>
      </c>
      <c r="T312" s="116" t="str">
        <f>IF(FN_MC!V320="","*",FN_MC!V320)</f>
        <v>Antonioni</v>
      </c>
      <c r="U312" s="116" t="str">
        <f>IF(FN_MC!W320="","*",FN_MC!W320)</f>
        <v>Atividades com reguladora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>
      <c r="A313" s="115" t="str">
        <f>IF(FN_MC!Y321="","*",FN_MC!Y321)</f>
        <v>OPORTUNIDADE</v>
      </c>
      <c r="B313" s="115" t="str">
        <f>IF(FN_MC!X321="","*",FN_MC!X321)</f>
        <v>Oportunidade</v>
      </c>
      <c r="C313" s="115" t="str">
        <f>IF(FN_MC!Z321="","*",FN_MC!Z321)</f>
        <v>P0</v>
      </c>
      <c r="D313" s="116" t="str">
        <f>IF(FN_MC!S321="","*",FN_MC!S321)</f>
        <v>MALHA CENTRAL</v>
      </c>
      <c r="E313" s="116" t="str">
        <f>IF(FN_MC!T321="","*",FN_MC!T321)</f>
        <v>RAMAL</v>
      </c>
      <c r="F313" s="116">
        <f>IF(FN_MC!B321="","*",FN_MC!B321)</f>
        <v>45956</v>
      </c>
      <c r="G313" s="116" t="str">
        <f>IF(FN_MC!D321="","*",FN_MC!D321)</f>
        <v>E17</v>
      </c>
      <c r="H313" s="116" t="str">
        <f>IF(FN_MC!F321="","*",FN_MC!F321)</f>
        <v>CAMINHÃO DE SOLDA</v>
      </c>
      <c r="I313" s="116" t="str">
        <f>IF(FN_MC!H321="","*",FN_MC!H321)</f>
        <v>ZTEZVT</v>
      </c>
      <c r="J313" s="116" t="str">
        <f>IF(FN_MC!I321="","*",FN_MC!I321)</f>
        <v>ZTEZVT</v>
      </c>
      <c r="K313" s="116" t="str">
        <f>IF(FN_MC!M321="","*",FN_MC!M321)</f>
        <v>ZTE-ZVT</v>
      </c>
      <c r="L313" s="116" t="str">
        <f>IF(FN_MC!N321="","*",FN_MC!N321)</f>
        <v>ZVTZDK</v>
      </c>
      <c r="M313" s="117">
        <f>IF(FN_MC!J321="","*",FN_MC!J321)</f>
        <v>78</v>
      </c>
      <c r="N313" s="117">
        <f>IF(FN_MC!K321="","*",FN_MC!K321)</f>
        <v>244</v>
      </c>
      <c r="O313" s="117">
        <f>IF(FN_MC!L321="","*",FN_MC!L321)</f>
        <v>246</v>
      </c>
      <c r="P313" s="117"/>
      <c r="Q313" s="134">
        <f>IF(FN_MC!O321="","*",FN_MC!O321)</f>
        <v>0.375</v>
      </c>
      <c r="R313" s="134">
        <f>IF(FN_MC!P321="","*",FN_MC!P321)</f>
        <v>0.16666666666666666</v>
      </c>
      <c r="S313" s="116" t="str">
        <f>IF(FN_MC!Q321="","*",CONCATENATE(FN_MC!Q321," ",FN_MC!R321))</f>
        <v>3 Nº DE SOLDA</v>
      </c>
      <c r="T313" s="116" t="str">
        <f>IF(FN_MC!V321="","*",FN_MC!V321)</f>
        <v>Francisco</v>
      </c>
      <c r="U313" s="116" t="str">
        <f>IF(FN_MC!W321="","*",FN_MC!W321)</f>
        <v xml:space="preserve">Caminhão de solda 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>
      <c r="A314" s="115" t="str">
        <f>IF(FN_MC!Y322="","*",FN_MC!Y322)</f>
        <v>OPORTUNIDADE</v>
      </c>
      <c r="B314" s="115" t="str">
        <f>IF(FN_MC!X322="","*",FN_MC!X322)</f>
        <v>Oportunidade</v>
      </c>
      <c r="C314" s="115" t="str">
        <f>IF(FN_MC!Z322="","*",FN_MC!Z322)</f>
        <v>P0</v>
      </c>
      <c r="D314" s="116" t="str">
        <f>IF(FN_MC!S322="","*",FN_MC!S322)</f>
        <v>MALHA CENTRAL</v>
      </c>
      <c r="E314" s="116" t="str">
        <f>IF(FN_MC!T322="","*",FN_MC!T322)</f>
        <v>RAMAL</v>
      </c>
      <c r="F314" s="116">
        <f>IF(FN_MC!B322="","*",FN_MC!B322)</f>
        <v>45956</v>
      </c>
      <c r="G314" s="116" t="str">
        <f>IF(FN_MC!D322="","*",FN_MC!D322)</f>
        <v>V42</v>
      </c>
      <c r="H314" s="116" t="str">
        <f>IF(FN_MC!F322="","*",FN_MC!F322)</f>
        <v>MODERNIZAÇÃO - SOCADORA</v>
      </c>
      <c r="I314" s="116" t="str">
        <f>IF(FN_MC!H322="","*",FN_MC!H322)</f>
        <v>ZGT1</v>
      </c>
      <c r="J314" s="116" t="str">
        <f>IF(FN_MC!I322="","*",FN_MC!I322)</f>
        <v>ZGT1</v>
      </c>
      <c r="K314" s="116" t="str">
        <f>IF(FN_MC!M322="","*",FN_MC!M322)</f>
        <v>ZGT-ZXE</v>
      </c>
      <c r="L314" s="116" t="str">
        <f>IF(FN_MC!N322="","*",FN_MC!N322)</f>
        <v>ZGTZXE</v>
      </c>
      <c r="M314" s="117">
        <f>IF(FN_MC!J322="","*",FN_MC!J322)</f>
        <v>72</v>
      </c>
      <c r="N314" s="117">
        <f>IF(FN_MC!K322="","*",FN_MC!K322)</f>
        <v>305.60000000000002</v>
      </c>
      <c r="O314" s="117">
        <f>IF(FN_MC!L322="","*",FN_MC!L322)</f>
        <v>307</v>
      </c>
      <c r="P314" s="117"/>
      <c r="Q314" s="134">
        <f>IF(FN_MC!O322="","*",FN_MC!O322)</f>
        <v>0.27083333333333331</v>
      </c>
      <c r="R314" s="134">
        <f>IF(FN_MC!P322="","*",FN_MC!P322)</f>
        <v>8.3333333333333329E-2</v>
      </c>
      <c r="S314" s="116" t="str">
        <f>IF(FN_MC!Q322="","*",CONCATENATE(FN_MC!Q322," ",FN_MC!R322))</f>
        <v>200 M</v>
      </c>
      <c r="T314" s="116" t="str">
        <f>IF(FN_MC!V322="","*",FN_MC!V322)</f>
        <v>Augusto</v>
      </c>
      <c r="U314" s="116" t="str">
        <f>IF(FN_MC!W322="","*",FN_MC!W322)</f>
        <v>Socaria mecanizada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Contrato</v>
      </c>
      <c r="C318" s="115" t="str">
        <f>IF(FN_MC!Z326="","*",FN_MC!Z326)</f>
        <v>P1</v>
      </c>
      <c r="D318" s="116" t="str">
        <f>IF(FN_MC!S326="","*",FN_MC!S326)</f>
        <v>FERRONORTE</v>
      </c>
      <c r="E318" s="116" t="str">
        <f>IF(FN_MC!T326="","*",FN_MC!T326)</f>
        <v>TGR-TRO</v>
      </c>
      <c r="F318" s="116">
        <f>IF(FN_MC!B326="","*",FN_MC!B326)</f>
        <v>45957</v>
      </c>
      <c r="G318" s="116" t="str">
        <f>IF(FN_MC!D326="","*",FN_MC!D326)</f>
        <v>W71</v>
      </c>
      <c r="H318" s="116" t="str">
        <f>IF(FN_MC!F326="","*",FN_MC!F326)</f>
        <v>DESLOCAMENTO</v>
      </c>
      <c r="I318" s="116" t="str">
        <f>IF(FN_MC!H326="","*",FN_MC!H326)</f>
        <v>TGR2</v>
      </c>
      <c r="J318" s="116" t="str">
        <f>IF(FN_MC!I326="","*",FN_MC!I326)</f>
        <v>752RVD</v>
      </c>
      <c r="K318" s="116" t="str">
        <f>IF(FN_MC!M326="","*",FN_MC!M326)</f>
        <v>TAG-TRO</v>
      </c>
      <c r="L318" s="116" t="str">
        <f>IF(FN_MC!N326="","*",FN_MC!N326)</f>
        <v>TAGTRO</v>
      </c>
      <c r="M318" s="117">
        <f>IF(FN_MC!J326="","*",FN_MC!J326)</f>
        <v>98</v>
      </c>
      <c r="N318" s="117">
        <f>IF(FN_MC!K326="","*",FN_MC!K326)</f>
        <v>502</v>
      </c>
      <c r="O318" s="117" t="str">
        <f>IF(FN_MC!L326="","*",FN_MC!L326)</f>
        <v>-</v>
      </c>
      <c r="P318" s="117"/>
      <c r="Q318" s="134">
        <f>IF(FN_MC!O326="","*",FN_MC!O326)</f>
        <v>0.79166666666666663</v>
      </c>
      <c r="R318" s="134">
        <f>IF(FN_MC!P326="","*",FN_MC!P326)</f>
        <v>4.1666666666666664E-2</v>
      </c>
      <c r="S318" s="116" t="str">
        <f>IF(FN_MC!Q326="","*",CONCATENATE(FN_MC!Q326," ",FN_MC!R326))</f>
        <v>1 BINÁRIO</v>
      </c>
      <c r="T318" s="116" t="str">
        <f>IF(FN_MC!V326="","*",FN_MC!V326)</f>
        <v xml:space="preserve">Marcelo </v>
      </c>
      <c r="U318" s="116" t="str">
        <f>IF(FN_MC!W326="","*",FN_MC!W326)</f>
        <v xml:space="preserve">Deslocamento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Oportunidade</v>
      </c>
      <c r="C319" s="115" t="str">
        <f>IF(FN_MC!Z327="","*",FN_MC!Z327)</f>
        <v>P1</v>
      </c>
      <c r="D319" s="116" t="str">
        <f>IF(FN_MC!S327="","*",FN_MC!S327)</f>
        <v>FERRONORTE</v>
      </c>
      <c r="E319" s="116" t="str">
        <f>IF(FN_MC!T327="","*",FN_MC!T327)</f>
        <v>TCS-TGR</v>
      </c>
      <c r="F319" s="116">
        <f>IF(FN_MC!B327="","*",FN_MC!B327)</f>
        <v>45957</v>
      </c>
      <c r="G319" s="116" t="str">
        <f>IF(FN_MC!D327="","*",FN_MC!D327)</f>
        <v>W70</v>
      </c>
      <c r="H319" s="116" t="str">
        <f>IF(FN_MC!F327="","*",FN_MC!F327)</f>
        <v xml:space="preserve">PDM - DORMENTE - CARGA </v>
      </c>
      <c r="I319" s="116" t="str">
        <f>IF(FN_MC!H327="","*",FN_MC!H327)</f>
        <v xml:space="preserve">TOM2 </v>
      </c>
      <c r="J319" s="116" t="str">
        <f>IF(FN_MC!I327="","*",FN_MC!I327)</f>
        <v>TOM2</v>
      </c>
      <c r="K319" s="116" t="str">
        <f>IF(FN_MC!M327="","*",FN_MC!M327)</f>
        <v>TOM-TPC</v>
      </c>
      <c r="L319" s="116" t="str">
        <f>IF(FN_MC!N327="","*",FN_MC!N327)</f>
        <v>TOM416</v>
      </c>
      <c r="M319" s="117">
        <f>IF(FN_MC!J327="","*",FN_MC!J327)</f>
        <v>74</v>
      </c>
      <c r="N319" s="117">
        <f>IF(FN_MC!K327="","*",FN_MC!K327)</f>
        <v>414</v>
      </c>
      <c r="O319" s="117">
        <f>IF(FN_MC!L327="","*",FN_MC!L327)</f>
        <v>407</v>
      </c>
      <c r="P319" s="117"/>
      <c r="Q319" s="134">
        <f>IF(FN_MC!O327="","*",FN_MC!O327)</f>
        <v>0.45833333333333331</v>
      </c>
      <c r="R319" s="134">
        <f>IF(FN_MC!P327="","*",FN_MC!P327)</f>
        <v>8.3333333333333329E-2</v>
      </c>
      <c r="S319" s="116" t="str">
        <f>IF(FN_MC!Q327="","*",CONCATENATE(FN_MC!Q327," ",FN_MC!R327))</f>
        <v>200 Nº DE DORMENTES</v>
      </c>
      <c r="T319" s="116" t="str">
        <f>IF(FN_MC!V327="","*",FN_MC!V327)</f>
        <v>Ronaldo</v>
      </c>
      <c r="U319" s="116" t="str">
        <f>IF(FN_MC!W327="","*",FN_MC!W327)</f>
        <v xml:space="preserve">Carregamento de dormentes 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MALHA CENTRAL</v>
      </c>
      <c r="E320" s="116" t="str">
        <f>IF(FN_MC!T328="","*",FN_MC!T328)</f>
        <v>RAMAL</v>
      </c>
      <c r="F320" s="116">
        <f>IF(FN_MC!B328="","*",FN_MC!B328)</f>
        <v>45957</v>
      </c>
      <c r="G320" s="116" t="str">
        <f>IF(FN_MC!D328="","*",FN_MC!D328)</f>
        <v>E14</v>
      </c>
      <c r="H320" s="116" t="str">
        <f>IF(FN_MC!F328="","*",FN_MC!F328)</f>
        <v>MECANIZAÇÃO - ESMERILHADORA</v>
      </c>
      <c r="I320" s="116" t="str">
        <f>IF(FN_MC!H328="","*",FN_MC!H328)</f>
        <v>TOM2</v>
      </c>
      <c r="J320" s="116" t="str">
        <f>IF(FN_MC!I328="","*",FN_MC!I328)</f>
        <v>TOM</v>
      </c>
      <c r="K320" s="116" t="str">
        <f>IF(FN_MC!M328="","*",FN_MC!M328)</f>
        <v>TOM-TSE</v>
      </c>
      <c r="L320" s="116" t="str">
        <f>IF(FN_MC!N328="","*",FN_MC!N328)</f>
        <v>TOMTSE</v>
      </c>
      <c r="M320" s="117">
        <f>IF(FN_MC!J328="","*",FN_MC!J328)</f>
        <v>72</v>
      </c>
      <c r="N320" s="117">
        <f>IF(FN_MC!K328="","*",FN_MC!K328)</f>
        <v>406</v>
      </c>
      <c r="O320" s="117">
        <f>IF(FN_MC!L328="","*",FN_MC!L328)</f>
        <v>354</v>
      </c>
      <c r="P320" s="117"/>
      <c r="Q320" s="134">
        <f>IF(FN_MC!O328="","*",FN_MC!O328)</f>
        <v>0.95833333333333337</v>
      </c>
      <c r="R320" s="134">
        <f>IF(FN_MC!P328="","*",FN_MC!P328)</f>
        <v>4.1666666666666664E-2</v>
      </c>
      <c r="S320" s="116" t="str">
        <f>IF(FN_MC!Q328="","*",CONCATENATE(FN_MC!Q328," ",FN_MC!R328))</f>
        <v>5000 M</v>
      </c>
      <c r="T320" s="116" t="str">
        <f>IF(FN_MC!V328="","*",FN_MC!V328)</f>
        <v>Ronaldo</v>
      </c>
      <c r="U320" s="116" t="str">
        <f>IF(FN_MC!W328="","*",FN_MC!W328)</f>
        <v xml:space="preserve"> segue esmerilhando a 16km/h de TOM-TSE, Segue VMA 30KM de TSE-TOM, encerrando em TOM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*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A74</v>
      </c>
      <c r="H326" s="116" t="str">
        <f>IF(FN_MC!F334="","*",FN_MC!F334)</f>
        <v>DETECÇÃO - RONDA 7 DIAS</v>
      </c>
      <c r="I326" s="116" t="str">
        <f>IF(FN_MC!H334="","*",FN_MC!H334)</f>
        <v>ZIQ</v>
      </c>
      <c r="J326" s="116" t="str">
        <f>IF(FN_MC!I334="","*",FN_MC!I334)</f>
        <v>ZTR</v>
      </c>
      <c r="K326" s="116" t="str">
        <f>IF(FN_MC!M334="","*",FN_MC!M334)</f>
        <v>ZIQ-ZTR</v>
      </c>
      <c r="L326" s="116" t="str">
        <f>IF(FN_MC!N334="","*",FN_MC!N334)</f>
        <v>ZIQZTR</v>
      </c>
      <c r="M326" s="117">
        <f>IF(FN_MC!J334="","*",FN_MC!J334)</f>
        <v>78</v>
      </c>
      <c r="N326" s="117">
        <f>IF(FN_MC!K334="","*",FN_MC!K334)</f>
        <v>176</v>
      </c>
      <c r="O326" s="117">
        <f>IF(FN_MC!L334="","*",FN_MC!L334)</f>
        <v>228</v>
      </c>
      <c r="P326" s="117"/>
      <c r="Q326" s="134">
        <f>IF(FN_MC!O334="","*",FN_MC!O334)</f>
        <v>0.39583333333333331</v>
      </c>
      <c r="R326" s="134">
        <f>IF(FN_MC!P334="","*",FN_MC!P334)</f>
        <v>4.1666666666666664E-2</v>
      </c>
      <c r="S326" s="116" t="str">
        <f>IF(FN_MC!Q334="","*",CONCATENATE(FN_MC!Q334," ",FN_MC!R334))</f>
        <v>60 KM</v>
      </c>
      <c r="T326" s="116" t="str">
        <f>IF(FN_MC!V334="","*",FN_MC!V334)</f>
        <v>Junio</v>
      </c>
      <c r="U326" s="116" t="str">
        <f>IF(FN_MC!W334="","*",FN_MC!W334)</f>
        <v>Ronda 7 dias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E17</v>
      </c>
      <c r="H327" s="116" t="str">
        <f>IF(FN_MC!F335="","*",FN_MC!F335)</f>
        <v>CAMINHÃO DE SOLDA</v>
      </c>
      <c r="I327" s="116" t="str">
        <f>IF(FN_MC!H335="","*",FN_MC!H335)</f>
        <v>ZTEZVT</v>
      </c>
      <c r="J327" s="116" t="str">
        <f>IF(FN_MC!I335="","*",FN_MC!I335)</f>
        <v>ZTEZVT</v>
      </c>
      <c r="K327" s="116" t="str">
        <f>IF(FN_MC!M335="","*",FN_MC!M335)</f>
        <v>ZTE-ZVT</v>
      </c>
      <c r="L327" s="116" t="str">
        <f>IF(FN_MC!N335="","*",FN_MC!N335)</f>
        <v>ZVTZDK</v>
      </c>
      <c r="M327" s="117">
        <f>IF(FN_MC!J335="","*",FN_MC!J335)</f>
        <v>78</v>
      </c>
      <c r="N327" s="117">
        <f>IF(FN_MC!K335="","*",FN_MC!K335)</f>
        <v>244</v>
      </c>
      <c r="O327" s="117">
        <f>IF(FN_MC!L335="","*",FN_MC!L335)</f>
        <v>246</v>
      </c>
      <c r="P327" s="117"/>
      <c r="Q327" s="134">
        <f>IF(FN_MC!O335="","*",FN_MC!O335)</f>
        <v>0.375</v>
      </c>
      <c r="R327" s="134">
        <f>IF(FN_MC!P335="","*",FN_MC!P335)</f>
        <v>0.16666666666666666</v>
      </c>
      <c r="S327" s="116" t="str">
        <f>IF(FN_MC!Q335="","*",CONCATENATE(FN_MC!Q335," ",FN_MC!R335))</f>
        <v>3 Nº DE SOLDA</v>
      </c>
      <c r="T327" s="116" t="str">
        <f>IF(FN_MC!V335="","*",FN_MC!V335)</f>
        <v>Francisco</v>
      </c>
      <c r="U327" s="116" t="str">
        <f>IF(FN_MC!W335="","*",FN_MC!W335)</f>
        <v xml:space="preserve">Caminhão de solda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P0</v>
      </c>
      <c r="D328" s="116" t="str">
        <f>IF(FN_MC!S336="","*",FN_MC!S336)</f>
        <v>MALHA CENTRAL</v>
      </c>
      <c r="E328" s="116" t="str">
        <f>IF(FN_MC!T336="","*",FN_MC!T336)</f>
        <v>RAMAL</v>
      </c>
      <c r="F328" s="116">
        <f>IF(FN_MC!B336="","*",FN_MC!B336)</f>
        <v>45957</v>
      </c>
      <c r="G328" s="116" t="str">
        <f>IF(FN_MC!D336="","*",FN_MC!D336)</f>
        <v>V42</v>
      </c>
      <c r="H328" s="116" t="str">
        <f>IF(FN_MC!F336="","*",FN_MC!F336)</f>
        <v>MODERNIZAÇÃO - SOCADORA</v>
      </c>
      <c r="I328" s="116" t="str">
        <f>IF(FN_MC!H336="","*",FN_MC!H336)</f>
        <v>ZGT1</v>
      </c>
      <c r="J328" s="116" t="str">
        <f>IF(FN_MC!I336="","*",FN_MC!I336)</f>
        <v>ZGT1</v>
      </c>
      <c r="K328" s="116" t="str">
        <f>IF(FN_MC!M336="","*",FN_MC!M336)</f>
        <v>ZGT-ZXE</v>
      </c>
      <c r="L328" s="116" t="str">
        <f>IF(FN_MC!N336="","*",FN_MC!N336)</f>
        <v>ZGTZXE</v>
      </c>
      <c r="M328" s="117">
        <f>IF(FN_MC!J336="","*",FN_MC!J336)</f>
        <v>72</v>
      </c>
      <c r="N328" s="117">
        <f>IF(FN_MC!K336="","*",FN_MC!K336)</f>
        <v>306.60000000000002</v>
      </c>
      <c r="O328" s="117">
        <f>IF(FN_MC!L336="","*",FN_MC!L336)</f>
        <v>308</v>
      </c>
      <c r="P328" s="117"/>
      <c r="Q328" s="134">
        <f>IF(FN_MC!O336="","*",FN_MC!O336)</f>
        <v>0.27083333333333331</v>
      </c>
      <c r="R328" s="134">
        <f>IF(FN_MC!P336="","*",FN_MC!P336)</f>
        <v>8.3333333333333329E-2</v>
      </c>
      <c r="S328" s="116" t="str">
        <f>IF(FN_MC!Q336="","*",CONCATENATE(FN_MC!Q336," ",FN_MC!R336))</f>
        <v>200 M</v>
      </c>
      <c r="T328" s="116" t="str">
        <f>IF(FN_MC!V336="","*",FN_MC!V336)</f>
        <v>Augusto</v>
      </c>
      <c r="U328" s="116" t="str">
        <f>IF(FN_MC!W336="","*",FN_MC!W336)</f>
        <v>Socaria mecanizada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P2</v>
      </c>
      <c r="D329" s="116" t="str">
        <f>IF(FN_MC!S337="","*",FN_MC!S337)</f>
        <v>MALHA CENTRAL</v>
      </c>
      <c r="E329" s="116" t="str">
        <f>IF(FN_MC!T337="","*",FN_MC!T337)</f>
        <v>POV-PRV</v>
      </c>
      <c r="F329" s="116">
        <f>IF(FN_MC!B337="","*",FN_MC!B337)</f>
        <v>45957</v>
      </c>
      <c r="G329" s="116" t="str">
        <f>IF(FN_MC!D337="","*",FN_MC!D337)</f>
        <v>A17</v>
      </c>
      <c r="H329" s="116" t="str">
        <f>IF(FN_MC!F337="","*",FN_MC!F337)</f>
        <v>INSPEÇÃO AUTO DE LINHA</v>
      </c>
      <c r="I329" s="116" t="str">
        <f>IF(FN_MC!H337="","*",FN_MC!H337)</f>
        <v>PSG</v>
      </c>
      <c r="J329" s="116" t="str">
        <f>IF(FN_MC!I337="","*",FN_MC!I337)</f>
        <v>PPG</v>
      </c>
      <c r="K329" s="116" t="str">
        <f>IF(FN_MC!M337="","*",FN_MC!M337)</f>
        <v>PSG-PPG</v>
      </c>
      <c r="L329" s="116" t="str">
        <f>IF(FN_MC!N337="","*",FN_MC!N337)</f>
        <v>PSGPPG</v>
      </c>
      <c r="M329" s="117">
        <f>IF(FN_MC!J337="","*",FN_MC!J337)</f>
        <v>103</v>
      </c>
      <c r="N329" s="117">
        <f>IF(FN_MC!K337="","*",FN_MC!K337)</f>
        <v>1803</v>
      </c>
      <c r="O329" s="117">
        <f>IF(FN_MC!L337="","*",FN_MC!L337)</f>
        <v>1643</v>
      </c>
      <c r="P329" s="117"/>
      <c r="Q329" s="134">
        <f>IF(FN_MC!O337="","*",FN_MC!O337)</f>
        <v>0.33333333333333331</v>
      </c>
      <c r="R329" s="134">
        <f>IF(FN_MC!P337="","*",FN_MC!P337)</f>
        <v>4.1666666666666664E-2</v>
      </c>
      <c r="S329" s="116" t="str">
        <f>IF(FN_MC!Q337="","*",CONCATENATE(FN_MC!Q337," ",FN_MC!R337))</f>
        <v>1 BINÁRIO</v>
      </c>
      <c r="T329" s="116" t="str">
        <f>IF(FN_MC!V337="","*",FN_MC!V337)</f>
        <v xml:space="preserve">lorena </v>
      </c>
      <c r="U329" s="116" t="str">
        <f>IF(FN_MC!W337="","*",FN_MC!W337)</f>
        <v xml:space="preserve">Inspeção de via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LEÔNCIO (TF-526)</v>
      </c>
      <c r="H330" s="116" t="str">
        <f>IF(FN_MC!F338="","*",FN_MC!F338)</f>
        <v>PDM - SOLDA</v>
      </c>
      <c r="I330" s="116" t="str">
        <f>IF(FN_MC!H338="","*",FN_MC!H338)</f>
        <v>-</v>
      </c>
      <c r="J330" s="116" t="str">
        <f>IF(FN_MC!I338="","*",FN_MC!I338)</f>
        <v>-</v>
      </c>
      <c r="K330" s="116" t="str">
        <f>IF(FN_MC!M338="","*",FN_MC!M338)</f>
        <v>PAS-PUD</v>
      </c>
      <c r="L330" s="116" t="str">
        <f>IF(FN_MC!N338="","*",FN_MC!N338)</f>
        <v>K96PUD</v>
      </c>
      <c r="M330" s="117">
        <f>IF(FN_MC!J338="","*",FN_MC!J338)</f>
        <v>103</v>
      </c>
      <c r="N330" s="117">
        <f>IF(FN_MC!K338="","*",FN_MC!K338)</f>
        <v>2087</v>
      </c>
      <c r="O330" s="117" t="str">
        <f>IF(FN_MC!L338="","*",FN_MC!L338)</f>
        <v>-</v>
      </c>
      <c r="P330" s="117"/>
      <c r="Q330" s="134">
        <f>IF(FN_MC!O338="","*",FN_MC!O338)</f>
        <v>0.33333333333333331</v>
      </c>
      <c r="R330" s="134">
        <f>IF(FN_MC!P338="","*",FN_MC!P338)</f>
        <v>0.125</v>
      </c>
      <c r="S330" s="116" t="str">
        <f>IF(FN_MC!Q338="","*",CONCATENATE(FN_MC!Q338," ",FN_MC!R338))</f>
        <v>1 Nº DE SOLDA</v>
      </c>
      <c r="T330" s="116" t="str">
        <f>IF(FN_MC!V338="","*",FN_MC!V338)</f>
        <v>Lucas</v>
      </c>
      <c r="U330" s="116" t="str">
        <f>IF(FN_MC!W338="","*",FN_MC!W338)</f>
        <v>Solda - Condicionada à temperatura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Oportunidade</v>
      </c>
      <c r="C331" s="115" t="str">
        <f>IF(FN_MC!Z339="","*",FN_MC!Z339)</f>
        <v>P1</v>
      </c>
      <c r="D331" s="116" t="str">
        <f>IF(FN_MC!S339="","*",FN_MC!S339)</f>
        <v>MALHA CENTRAL</v>
      </c>
      <c r="E331" s="116" t="str">
        <f>IF(FN_MC!T339="","*",FN_MC!T339)</f>
        <v>PRV-POV</v>
      </c>
      <c r="F331" s="116">
        <f>IF(FN_MC!B339="","*",FN_MC!B339)</f>
        <v>45957</v>
      </c>
      <c r="G331" s="116" t="str">
        <f>IF(FN_MC!D339="","*",FN_MC!D339)</f>
        <v>A52</v>
      </c>
      <c r="H331" s="116" t="str">
        <f>IF(FN_MC!F339="","*",FN_MC!F339)</f>
        <v>DESLOCAMENTO</v>
      </c>
      <c r="I331" s="116" t="str">
        <f>IF(FN_MC!H339="","*",FN_MC!H339)</f>
        <v>POU</v>
      </c>
      <c r="J331" s="116" t="str">
        <f>IF(FN_MC!I339="","*",FN_MC!I339)</f>
        <v>PIT</v>
      </c>
      <c r="K331" s="116" t="str">
        <f>IF(FN_MC!M339="","*",FN_MC!M339)</f>
        <v>POU-PIT</v>
      </c>
      <c r="L331" s="116" t="str">
        <f>IF(FN_MC!N339="","*",FN_MC!N339)</f>
        <v>POUPIT</v>
      </c>
      <c r="M331" s="117">
        <f>IF(FN_MC!J339="","*",FN_MC!J339)</f>
        <v>103</v>
      </c>
      <c r="N331" s="117">
        <f>IF(FN_MC!K339="","*",FN_MC!K339)</f>
        <v>2151</v>
      </c>
      <c r="O331" s="117" t="str">
        <f>IF(FN_MC!L339="","*",FN_MC!L339)</f>
        <v>-</v>
      </c>
      <c r="P331" s="117"/>
      <c r="Q331" s="134">
        <f>IF(FN_MC!O339="","*",FN_MC!O339)</f>
        <v>0.41666666666666669</v>
      </c>
      <c r="R331" s="134">
        <f>IF(FN_MC!P339="","*",FN_MC!P339)</f>
        <v>4.1666666666666664E-2</v>
      </c>
      <c r="S331" s="116" t="str">
        <f>IF(FN_MC!Q339="","*",CONCATENATE(FN_MC!Q339," ",FN_MC!R339))</f>
        <v>1 BINÁRIO</v>
      </c>
      <c r="T331" s="116" t="str">
        <f>IF(FN_MC!V339="","*",FN_MC!V339)</f>
        <v xml:space="preserve">Lucas </v>
      </c>
      <c r="U331" s="116" t="str">
        <f>IF(FN_MC!W339="","*",FN_MC!W339)</f>
        <v xml:space="preserve">Desloamento 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1904</v>
      </c>
    </row>
  </sheetData>
  <autoFilter ref="A2:Y3000" xr:uid="{D1126E52-FA3F-4EAC-A720-DDE9797BEFF6}">
    <filterColumn colId="5">
      <filters>
        <dateGroupItem year="2025" month="10" day="2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1905</v>
      </c>
      <c r="C2" s="101" t="s">
        <v>1148</v>
      </c>
      <c r="D2" s="101" t="s">
        <v>1150</v>
      </c>
      <c r="E2" s="101" t="s">
        <v>1906</v>
      </c>
      <c r="F2" s="101" t="s">
        <v>1907</v>
      </c>
      <c r="G2" s="101" t="s">
        <v>1908</v>
      </c>
      <c r="H2" s="101" t="s">
        <v>1909</v>
      </c>
      <c r="I2" s="101" t="s">
        <v>1910</v>
      </c>
      <c r="J2" s="101" t="s">
        <v>1911</v>
      </c>
      <c r="K2" s="137" t="s">
        <v>1912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OPORTUNIDADE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OPORTUNIDADE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OPORTUNIDADE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OPORTUNIDADE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OPORTUNIDADE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>
        <f>IF(FN_MC!B326="","*",FN_MC!B326)</f>
        <v>45957</v>
      </c>
      <c r="D303" s="127" t="str">
        <f>IF(FN_MC!D326="","*",FN_MC!D326)</f>
        <v>W71</v>
      </c>
      <c r="E303" s="127" t="str">
        <f>IF(FN_MC!H326="","*",FN_MC!H326)</f>
        <v>TGR2</v>
      </c>
      <c r="F303" s="143" t="str">
        <f>IF(FN_MC!M326="","*",FN_MC!M326)</f>
        <v>TAG-TRO</v>
      </c>
      <c r="G303" s="127" t="str">
        <f>IF(FN_MC!I326="","*",FN_MC!I326)</f>
        <v>752RVD</v>
      </c>
      <c r="H303" s="127" t="str">
        <f>IF(FN_MC!AB326="","*",FN_MC!AB326)</f>
        <v>FIXO</v>
      </c>
      <c r="I303" s="127" t="str">
        <f>IF(FN_MC!AC326="","*",FN_MC!AC326)</f>
        <v>-</v>
      </c>
      <c r="J303" s="128">
        <f>IF(FN_MC!AA326="","*",FN_MC!AA326)</f>
        <v>1</v>
      </c>
      <c r="K303" s="140">
        <f>IF(FN_MC!AD326="","*",FN_MC!AD326)</f>
        <v>0.75</v>
      </c>
    </row>
    <row r="304" spans="2:11" s="129" customFormat="1" hidden="1">
      <c r="B304" s="126" t="str">
        <f>IF(FN_MC!Y327="","*",FN_MC!Y327)</f>
        <v>*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 hidden="1">
      <c r="B316" s="126" t="str">
        <f>IF(FN_MC!Y339="","*",FN_MC!Y339)</f>
        <v>*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2025-10-25T18:47:05Z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