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237" documentId="120_S{118792C3-22EF-5104-A093-F22BFE3913F3}" xr6:coauthVersionLast="47" xr6:coauthVersionMax="47" xr10:uidLastSave="{90BD6B9C-773B-476D-871D-B82FBCA4B93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34" i="1" l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 s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K220" i="15"/>
  <c r="L220" i="15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K221" i="15"/>
  <c r="L221" i="15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K222" i="15"/>
  <c r="L222" i="15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K223" i="15"/>
  <c r="L223" i="15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K225" i="15"/>
  <c r="L225" i="15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K226" i="15"/>
  <c r="L226" i="15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K227" i="15"/>
  <c r="L227" i="15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K228" i="15"/>
  <c r="L228" i="15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K230" i="15"/>
  <c r="L230" i="15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K231" i="15"/>
  <c r="L231" i="15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29" i="15" l="1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<sst xmlns="http://schemas.openxmlformats.org/spreadsheetml/2006/main" count="5890" uniqueCount="1423">
  <si>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</si>
  <si>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</si>
  <si>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</si>
  <si>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</si>
  <si>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</si>
  <si>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</si>
  <si>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</si>
  <si>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</si>
  <si>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</si>
  <si>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</si>
  <si>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</si>
  <si>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</si>
  <si>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</si>
  <si>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</si>
  <si>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</si>
  <si>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</si>
  <si>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</si>
  <si>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</si>
  <si>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</si>
  <si>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</si>
  <si>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</si>
  <si>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</si>
  <si>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</si>
  <si>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</si>
  <si>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</si>
  <si>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</si>
  <si>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</si>
  <si>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</si>
  <si>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</si>
  <si>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</si>
  <si>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</si>
  <si>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</si>
  <si>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</si>
  <si>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</si>
  <si>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</si>
  <si>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</si>
  <si>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</si>
  <si>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</si>
  <si>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</si>
  <si>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</si>
  <si>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</si>
  <si>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</si>
  <si>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</si>
  <si>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</si>
  <si>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</si>
  <si>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</si>
  <si>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</si>
  <si>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</si>
  <si>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</si>
  <si>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</si>
  <si>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</si>
  <si>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</si>
  <si>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</si>
  <si>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</si>
  <si>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</si>
  <si>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</si>
  <si>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</si>
  <si>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</si>
  <si>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</si>
  <si>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</si>
  <si>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</si>
  <si>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</si>
  <si>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</si>
  <si>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</si>
  <si>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</si>
  <si>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</si>
  <si>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</si>
  <si>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</si>
  <si>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</si>
  <si>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</si>
  <si>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</si>
  <si>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</si>
  <si>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</si>
  <si>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</si>
  <si>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</si>
  <si>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</si>
  <si>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</si>
  <si>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</si>
  <si>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</si>
  <si>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</si>
  <si>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</si>
  <si>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</si>
  <si>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</si>
  <si>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</si>
  <si>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</si>
  <si>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</si>
  <si>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</si>
  <si>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</si>
  <si>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</si>
  <si>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</si>
  <si>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</si>
  <si>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</si>
  <si>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</si>
  <si>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</si>
  <si>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</si>
  <si>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</si>
  <si>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</si>
  <si>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</si>
  <si>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</si>
  <si>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</si>
  <si>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</si>
  <si>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</si>
  <si>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</si>
  <si>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</si>
  <si>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</si>
  <si>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</si>
  <si>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</si>
  <si>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</si>
  <si>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</si>
  <si>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</si>
  <si>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</si>
  <si>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</si>
  <si>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</si>
  <si>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</si>
  <si>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</si>
  <si>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</si>
  <si>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</si>
  <si>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</si>
  <si>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</si>
  <si>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</si>
  <si>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</si>
  <si>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</si>
  <si>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</si>
  <si>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</si>
  <si>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</si>
  <si>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</si>
  <si>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</si>
  <si>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</si>
  <si>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</si>
  <si>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</si>
  <si>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</si>
  <si>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</si>
  <si>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</si>
  <si>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</si>
  <si>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</si>
  <si>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</si>
  <si>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</si>
  <si>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</si>
  <si>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</si>
  <si>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</si>
  <si>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</si>
  <si>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</si>
  <si>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</si>
  <si>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</si>
  <si>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</si>
  <si>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</si>
  <si>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</si>
  <si>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</si>
  <si>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</si>
  <si>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</si>
  <si>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</si>
  <si>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</si>
  <si>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</si>
  <si>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</si>
  <si>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</si>
  <si>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</si>
  <si>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</si>
  <si>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</si>
  <si>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</si>
  <si>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</si>
  <si>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</si>
  <si>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</si>
  <si>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</si>
  <si>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</si>
  <si>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</si>
  <si>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</si>
  <si>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</si>
  <si>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</si>
  <si>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</si>
  <si>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</si>
  <si>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</si>
  <si>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</si>
  <si>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</si>
  <si>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</si>
  <si>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</si>
  <si>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</si>
  <si>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</si>
  <si>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</si>
  <si>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</si>
  <si>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</si>
  <si>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</si>
  <si>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</si>
  <si>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</si>
  <si>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</si>
  <si>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</si>
  <si>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</si>
  <si>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</si>
  <si>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</si>
  <si>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</si>
  <si>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</si>
  <si>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</si>
  <si>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</si>
  <si>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</si>
  <si>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</si>
  <si>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</si>
  <si>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</si>
  <si>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</si>
  <si>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</si>
  <si>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</si>
  <si>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</si>
  <si>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</si>
  <si>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</si>
  <si>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</si>
  <si>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</si>
  <si>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</si>
  <si>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</si>
  <si>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</si>
  <si>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</si>
  <si>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</si>
  <si>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</si>
  <si>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</si>
  <si>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</si>
  <si>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</si>
  <si>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</si>
  <si>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</si>
  <si>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</si>
  <si>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</si>
  <si>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</si>
  <si>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</si>
  <si>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</si>
  <si>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</si>
  <si>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</si>
  <si>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</si>
  <si>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</si>
  <si>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</si>
  <si>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</si>
  <si>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</si>
  <si>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</si>
  <si>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</si>
  <si>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</si>
  <si>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</si>
  <si>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</si>
  <si>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</si>
  <si>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</si>
  <si>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</si>
  <si>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</si>
  <si>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</si>
  <si>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</si>
  <si>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</si>
  <si>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</si>
  <si>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</si>
  <si>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</si>
  <si>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</si>
  <si>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</si>
  <si>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</si>
  <si>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</si>
  <si>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</si>
  <si>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</si>
  <si>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</si>
  <si>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</si>
  <si>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</si>
  <si>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</si>
  <si>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</si>
  <si>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</si>
  <si>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</si>
  <si>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</si>
  <si>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</si>
  <si>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</si>
  <si>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</si>
  <si>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</si>
  <si>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</si>
  <si>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</si>
  <si>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</si>
  <si>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</si>
  <si>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</si>
  <si>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</si>
  <si>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</si>
  <si>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</si>
  <si>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</si>
  <si>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</si>
  <si>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</si>
  <si>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</si>
  <si>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</si>
  <si>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</si>
  <si>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</si>
  <si>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</si>
  <si>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</si>
  <si>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</si>
  <si>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</si>
  <si>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</si>
  <si>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</si>
  <si>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</si>
  <si>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</si>
  <si>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</si>
  <si>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</si>
  <si>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</si>
  <si>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</si>
  <si>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</si>
  <si>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</si>
  <si>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</si>
  <si>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</si>
  <si>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</si>
  <si>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</si>
  <si>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</si>
  <si>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</si>
  <si>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</si>
  <si>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</si>
  <si>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</si>
  <si>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</si>
  <si>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</si>
  <si>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</si>
  <si>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</si>
  <si>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</si>
  <si>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</si>
  <si>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</si>
  <si>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</si>
  <si>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</si>
  <si>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</si>
  <si>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</si>
  <si>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</si>
  <si>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</si>
  <si>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</si>
  <si>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</si>
  <si>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</si>
  <si>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</si>
  <si>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</si>
  <si>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</si>
  <si>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</si>
  <si>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</si>
  <si>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</si>
  <si>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</si>
  <si>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</si>
  <si>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</si>
  <si>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</si>
  <si>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</si>
  <si>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</si>
  <si>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</si>
  <si>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</si>
  <si>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</si>
  <si>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</si>
  <si>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</si>
  <si>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</si>
  <si>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</si>
  <si>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</si>
  <si>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</si>
  <si>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</si>
  <si>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</si>
  <si>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</si>
  <si>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</si>
  <si>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</si>
  <si>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</si>
  <si>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</si>
  <si>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</si>
  <si>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</si>
  <si>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</si>
  <si>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</si>
  <si>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</si>
  <si>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</si>
  <si>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</si>
  <si>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</si>
  <si>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</si>
  <si>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</si>
  <si>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</si>
  <si>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</si>
  <si>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</si>
  <si>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</si>
  <si>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</si>
  <si>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</si>
  <si>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</si>
  <si>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</si>
  <si>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</si>
  <si>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</si>
  <si>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</si>
  <si>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</si>
  <si>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</si>
  <si>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</si>
  <si>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</si>
  <si>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</si>
  <si>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</si>
  <si>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</si>
  <si>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</si>
  <si>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</si>
  <si>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</si>
  <si>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</si>
  <si>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</si>
  <si>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</si>
  <si>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</si>
  <si>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</si>
  <si>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</si>
  <si>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</si>
  <si>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</si>
  <si>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</si>
  <si>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</si>
  <si>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</si>
  <si>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</si>
  <si>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</si>
  <si>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</si>
  <si>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</si>
  <si>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</si>
  <si>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</si>
  <si>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</si>
  <si>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</si>
  <si>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</si>
  <si>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</si>
  <si>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</si>
  <si>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</si>
  <si>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</si>
  <si>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</si>
  <si>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</si>
  <si>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</si>
  <si>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</si>
  <si>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</si>
  <si>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</si>
  <si>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</si>
  <si>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</si>
  <si>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</si>
  <si>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</si>
  <si>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</si>
  <si>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</si>
  <si>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</si>
  <si>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</si>
  <si>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</si>
  <si>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</si>
  <si>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</si>
  <si>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</si>
  <si>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</si>
  <si>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</si>
  <si>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</si>
  <si>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</si>
  <si>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</si>
  <si>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</si>
  <si>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</si>
  <si>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</si>
  <si>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</si>
  <si>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</si>
  <si>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</si>
  <si>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</si>
  <si>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</si>
  <si>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</si>
  <si>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</si>
  <si>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</si>
  <si>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</si>
  <si>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</si>
  <si>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</si>
  <si>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</si>
  <si>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</si>
  <si>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</si>
  <si>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</si>
  <si>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</si>
  <si>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</si>
  <si>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</si>
  <si>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</si>
  <si>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</si>
  <si>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</si>
  <si>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</si>
  <si>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</si>
  <si>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</si>
  <si>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</si>
  <si>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</si>
  <si>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</si>
  <si>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</si>
  <si>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</si>
  <si>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</si>
  <si>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</si>
  <si>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</si>
  <si>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</si>
  <si>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</si>
  <si>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</si>
  <si>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</si>
  <si>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</si>
  <si>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</si>
  <si>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</si>
  <si>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</si>
  <si>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</si>
  <si>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</si>
  <si>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</si>
  <si>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</si>
  <si>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</si>
  <si>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</si>
  <si>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</si>
  <si>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</si>
  <si>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</si>
  <si>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</si>
  <si>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</si>
  <si>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</si>
  <si>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</si>
  <si>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</si>
  <si>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</si>
  <si>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</si>
  <si>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</si>
  <si>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</si>
  <si>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</si>
  <si>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</si>
  <si>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</si>
  <si>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</si>
  <si>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</si>
  <si>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</si>
  <si>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</si>
  <si>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</si>
  <si>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</si>
  <si>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</si>
  <si>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</si>
  <si>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</si>
  <si>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</si>
  <si>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</si>
  <si>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</si>
  <si>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</si>
  <si>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</si>
  <si>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</si>
  <si>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</si>
  <si>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</si>
  <si>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</si>
  <si>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</si>
  <si>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</si>
  <si>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</si>
  <si>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</si>
  <si>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</si>
  <si>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</si>
  <si>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</si>
  <si>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</si>
  <si>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</si>
  <si>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</si>
  <si>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</si>
  <si>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</si>
  <si>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</si>
  <si>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</si>
  <si>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</si>
  <si>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</si>
  <si>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</si>
  <si>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</si>
  <si>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</si>
  <si>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</si>
  <si>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</si>
  <si>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</si>
  <si>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</si>
  <si>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</si>
  <si>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</si>
  <si>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</si>
  <si>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</si>
  <si>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</si>
  <si>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</si>
  <si>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</si>
  <si>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</si>
  <si>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</si>
  <si>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</si>
  <si>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</si>
  <si>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</si>
  <si>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</si>
  <si>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</si>
  <si>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</si>
  <si>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</si>
  <si>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</si>
  <si>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</si>
  <si>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</si>
  <si>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</si>
  <si>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</si>
  <si>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</si>
  <si>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</si>
  <si>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</si>
  <si>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</si>
  <si>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</si>
  <si>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</si>
  <si>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</si>
  <si>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</si>
  <si>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</si>
  <si>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</si>
  <si>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</si>
  <si>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</si>
  <si>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</si>
  <si>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</si>
  <si>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</si>
  <si>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</si>
  <si>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</si>
  <si>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</si>
  <si>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</si>
  <si>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</si>
  <si>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</si>
  <si>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</si>
  <si>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</si>
  <si>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</si>
  <si>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</si>
  <si>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</si>
  <si>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</si>
  <si>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</si>
  <si>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</si>
  <si>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</si>
  <si>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</si>
  <si>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</si>
  <si>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</si>
  <si>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</si>
  <si>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</si>
  <si>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</si>
  <si>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</si>
  <si>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</si>
  <si>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</si>
  <si>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</si>
  <si>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</si>
  <si>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</si>
  <si>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</si>
  <si>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</si>
  <si>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</si>
  <si>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</si>
  <si>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</si>
  <si>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</si>
  <si>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</si>
  <si>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</si>
  <si>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</si>
  <si>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</si>
  <si>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</si>
  <si>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</si>
  <si>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</si>
  <si>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</si>
  <si>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</si>
  <si>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</si>
  <si>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</si>
  <si>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</si>
  <si>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</si>
  <si>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</si>
  <si>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</si>
  <si>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</si>
  <si>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</si>
  <si>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</si>
  <si>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</si>
  <si>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</si>
  <si>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</si>
  <si>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</si>
  <si>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</si>
  <si>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</si>
  <si>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</si>
  <si>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</si>
  <si>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</si>
  <si>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</si>
  <si>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</si>
  <si>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</si>
  <si>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</si>
  <si>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</si>
  <si>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</si>
  <si>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</si>
  <si>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</si>
  <si>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</si>
  <si>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</si>
  <si>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</si>
  <si>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</si>
  <si>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</si>
  <si>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</si>
  <si>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</si>
  <si>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</si>
  <si>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</si>
  <si>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</si>
  <si>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</si>
  <si>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</si>
  <si>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</si>
  <si>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</si>
  <si>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</si>
  <si>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</si>
  <si>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</si>
  <si>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</si>
  <si>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</si>
  <si>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</si>
  <si>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</si>
  <si>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</si>
  <si>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</si>
  <si>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</si>
  <si>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</si>
  <si>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</si>
  <si>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</si>
  <si>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</si>
  <si>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</si>
  <si>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</si>
  <si>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</si>
  <si>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</si>
  <si>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</si>
  <si>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</si>
  <si>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</si>
  <si>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</si>
  <si>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</si>
  <si>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</si>
  <si>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</si>
  <si>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</si>
  <si>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</si>
  <si>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</si>
  <si>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</si>
  <si>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</si>
  <si>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</si>
  <si>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</si>
  <si>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</si>
  <si>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</si>
  <si>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</si>
  <si>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</si>
  <si>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</si>
  <si>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</si>
  <si>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</si>
  <si>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</si>
  <si>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</si>
  <si>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</si>
  <si>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</si>
  <si>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</si>
  <si>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</si>
  <si>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</si>
  <si>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</si>
  <si>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</si>
  <si>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</si>
  <si>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</si>
  <si>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</si>
  <si>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</si>
  <si>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</si>
  <si>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</si>
  <si>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</si>
  <si>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</si>
  <si>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</si>
  <si>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</si>
  <si>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</si>
  <si>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</si>
  <si>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</si>
  <si>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</si>
  <si>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</si>
  <si>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</si>
  <si>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</si>
  <si>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</si>
  <si>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</si>
  <si>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</si>
  <si>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</si>
  <si>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</si>
  <si>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</si>
  <si>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</si>
  <si>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</si>
  <si>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</si>
  <si>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</si>
  <si>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</si>
  <si>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</si>
  <si>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</si>
  <si>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</si>
  <si>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</si>
  <si>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</si>
  <si>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</si>
  <si>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</si>
  <si>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</si>
  <si>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</si>
  <si>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</si>
  <si>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</si>
  <si>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</si>
  <si>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</si>
  <si>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</si>
  <si>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</si>
  <si>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</si>
  <si>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</si>
  <si>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</si>
  <si>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</si>
  <si>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</si>
  <si>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</si>
  <si>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</si>
  <si>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</si>
  <si>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</si>
  <si>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</si>
  <si>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</si>
  <si>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</si>
  <si>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</si>
  <si>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</si>
  <si>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</si>
  <si>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</si>
  <si>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</si>
  <si>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</si>
  <si>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</si>
  <si>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</si>
  <si>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</si>
  <si>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</si>
  <si>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</si>
  <si>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</si>
  <si>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</si>
  <si>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</si>
  <si>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</si>
  <si>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</si>
  <si>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</si>
  <si>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</si>
  <si>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</si>
  <si>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</si>
  <si>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</si>
  <si>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</si>
  <si>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</si>
  <si>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</si>
  <si>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</si>
  <si>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</si>
  <si>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</si>
  <si>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</si>
  <si>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</si>
  <si>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</si>
  <si>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</si>
  <si>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</si>
  <si>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</si>
  <si>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</si>
  <si>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</si>
  <si>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</si>
  <si>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</si>
  <si>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</si>
  <si>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</si>
  <si>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</si>
  <si>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</si>
  <si>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</si>
  <si>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</si>
  <si>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</si>
  <si>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</si>
  <si>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</si>
  <si>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</si>
  <si>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</si>
  <si>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</si>
  <si>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</si>
  <si>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</si>
  <si>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</si>
  <si>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</si>
  <si>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</si>
  <si>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</si>
  <si>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</si>
  <si>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</si>
  <si>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</si>
  <si>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</si>
  <si>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</si>
  <si>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</si>
  <si>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</si>
  <si>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</si>
  <si>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</si>
  <si>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</si>
  <si>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</si>
  <si>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</si>
  <si>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</si>
  <si>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</si>
  <si>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</si>
  <si>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</si>
  <si>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</si>
  <si>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</si>
  <si>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</si>
  <si>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</si>
  <si>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</si>
  <si>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</si>
  <si>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</si>
  <si>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</si>
  <si>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</si>
  <si>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</si>
  <si>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</si>
  <si>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</si>
  <si>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</si>
  <si>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</si>
  <si>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</si>
  <si>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</si>
  <si>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</si>
  <si>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</si>
  <si>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</si>
  <si>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</si>
  <si>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</si>
  <si>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</si>
  <si>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</si>
  <si>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</si>
  <si>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</si>
  <si>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</si>
  <si>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</si>
  <si>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</si>
  <si>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</si>
  <si>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</si>
  <si>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</si>
  <si>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</si>
  <si>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</si>
  <si>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</si>
  <si>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</si>
  <si>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</si>
  <si>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</si>
  <si>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</si>
  <si>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</si>
  <si>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</si>
  <si>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</si>
  <si>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</si>
  <si>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</si>
  <si>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</si>
  <si>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</si>
  <si>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</si>
  <si>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</si>
  <si>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</si>
  <si>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</si>
  <si>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</si>
  <si>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</si>
  <si>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</si>
  <si>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</si>
  <si>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</si>
  <si>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</si>
  <si>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</si>
  <si>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</si>
  <si>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</si>
  <si>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</si>
  <si>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</si>
  <si>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</si>
  <si>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</si>
  <si>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</si>
  <si>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</si>
  <si>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</si>
  <si>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</si>
  <si>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</si>
  <si>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</si>
  <si>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</si>
  <si>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</si>
  <si>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</si>
  <si>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</si>
  <si>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</si>
  <si>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</si>
  <si>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</si>
  <si>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</si>
  <si>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</si>
  <si>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</si>
  <si>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</si>
  <si>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</si>
  <si>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</si>
  <si>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</si>
  <si>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</si>
  <si>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</si>
  <si>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</si>
  <si>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</si>
  <si>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</si>
  <si>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</si>
  <si>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</si>
  <si>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</si>
  <si>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</si>
  <si>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</si>
  <si>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</si>
  <si>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</si>
  <si>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</si>
  <si>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</si>
  <si>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</si>
  <si>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</si>
  <si>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</si>
  <si>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</si>
  <si>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</si>
  <si>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</si>
  <si>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</si>
  <si>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</si>
  <si>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</si>
  <si>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</si>
  <si>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</si>
  <si>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</si>
  <si>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</si>
  <si>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</si>
  <si>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</si>
  <si>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</si>
  <si>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</si>
  <si>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</si>
  <si>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</si>
  <si>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</si>
  <si>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</si>
  <si>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</si>
  <si>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</si>
  <si>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</si>
  <si>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</si>
  <si>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</si>
  <si>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</si>
  <si>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</si>
  <si>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</si>
  <si>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</si>
  <si>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</si>
  <si>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</si>
  <si>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</si>
  <si>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</si>
  <si>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</si>
  <si>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</si>
  <si>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</si>
  <si>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</si>
  <si>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</si>
  <si>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</si>
  <si>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</si>
  <si>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</si>
  <si>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</si>
  <si>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</si>
  <si>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</si>
  <si>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</si>
  <si>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</si>
  <si>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</si>
  <si>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</si>
  <si>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</si>
  <si>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</si>
  <si>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</si>
  <si>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</si>
  <si>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</si>
  <si>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</si>
  <si>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</si>
  <si>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</si>
  <si>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</si>
  <si>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</si>
  <si>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</si>
  <si>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</si>
  <si>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</si>
  <si>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</si>
  <si>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</si>
  <si>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</si>
  <si>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</si>
  <si>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</si>
  <si>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</si>
  <si>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</si>
  <si>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</si>
  <si>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</si>
  <si>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</si>
  <si>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</si>
  <si>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</si>
  <si>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</si>
  <si>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</si>
  <si>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</si>
  <si>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</si>
  <si>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</si>
  <si>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</si>
  <si>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</si>
  <si>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</si>
  <si>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</si>
  <si>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</si>
  <si>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</si>
  <si>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</si>
  <si>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</si>
  <si>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</si>
  <si>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</si>
  <si>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</si>
  <si>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</si>
  <si>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</si>
  <si>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</si>
  <si>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</si>
  <si>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</si>
  <si>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</si>
  <si>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</si>
  <si>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</si>
  <si>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</si>
  <si>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</si>
  <si>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</si>
  <si>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</si>
  <si>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</si>
  <si>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</si>
  <si>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</si>
  <si>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</si>
  <si>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</si>
  <si>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</si>
  <si>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</si>
  <si>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</si>
  <si>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</si>
  <si>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</si>
  <si>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</si>
  <si>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</si>
  <si>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</si>
  <si>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</si>
  <si>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</si>
  <si>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</si>
  <si>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</si>
  <si>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</si>
  <si>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</si>
  <si>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</si>
  <si>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</si>
  <si>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</si>
  <si>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</si>
  <si>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</si>
  <si>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</si>
  <si>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</si>
  <si>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</si>
  <si>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</si>
  <si>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</si>
  <si>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</si>
  <si>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</si>
  <si>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</si>
  <si>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</si>
  <si>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</si>
  <si>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</si>
  <si>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</si>
  <si>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</si>
  <si>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</si>
  <si>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</si>
  <si>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</si>
  <si>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</si>
  <si>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</si>
  <si>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</si>
  <si>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</si>
  <si>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</si>
  <si>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</si>
  <si>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</si>
  <si>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</si>
  <si>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</si>
  <si>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</si>
  <si>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</si>
  <si>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</si>
  <si>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</si>
  <si>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</si>
  <si>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</si>
  <si>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</si>
  <si>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</si>
  <si>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</si>
  <si>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</si>
  <si>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</si>
  <si>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</si>
  <si>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</si>
  <si>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</si>
  <si>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</si>
  <si>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</si>
  <si>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</si>
  <si>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</si>
  <si>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</si>
  <si>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</si>
  <si>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</si>
  <si>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</si>
  <si>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</si>
  <si>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</si>
  <si>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</si>
  <si>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</si>
  <si>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</si>
  <si>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</si>
  <si>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</si>
  <si>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</si>
  <si>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</si>
  <si>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</si>
  <si>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</si>
  <si>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</si>
  <si>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</si>
  <si>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</si>
  <si>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</si>
  <si>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</si>
  <si>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</si>
  <si>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</si>
  <si>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</si>
  <si>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</si>
  <si>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</si>
  <si>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</si>
  <si>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</si>
  <si>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</si>
  <si>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</si>
  <si>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</si>
  <si>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</si>
  <si>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</si>
  <si>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</si>
  <si>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</si>
  <si>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</si>
  <si>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</si>
  <si>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</si>
  <si>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</si>
  <si>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</si>
  <si>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</si>
  <si>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</si>
  <si>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</si>
  <si>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</si>
  <si>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</si>
  <si>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</si>
  <si>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</si>
  <si>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</si>
  <si>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</si>
  <si>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</si>
  <si>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</si>
  <si>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</si>
  <si>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</si>
  <si>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</si>
  <si>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</si>
  <si>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</si>
  <si>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</si>
  <si>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</si>
  <si>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</si>
  <si>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</si>
  <si>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</si>
  <si>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</si>
  <si>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</si>
  <si>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</si>
  <si>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</si>
  <si>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</si>
  <si>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</si>
  <si>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</si>
  <si>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</si>
  <si>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</si>
  <si>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</si>
  <si>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</si>
  <si>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</si>
  <si>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</si>
  <si>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</si>
  <si>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</si>
  <si>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</si>
  <si>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</si>
  <si>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</si>
  <si>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</si>
  <si>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</si>
  <si>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</si>
  <si>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</si>
  <si>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</si>
  <si>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</si>
  <si>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</si>
  <si>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</si>
  <si>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</si>
  <si>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</si>
  <si>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</si>
  <si>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</si>
  <si>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</si>
  <si>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</si>
  <si>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</si>
  <si>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</si>
  <si>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</si>
  <si>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</si>
  <si>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</si>
  <si>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</si>
  <si>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</si>
  <si>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</si>
  <si>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</si>
  <si>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</si>
  <si>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</si>
  <si>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</si>
  <si>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</si>
  <si>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</si>
  <si>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</si>
  <si>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</si>
  <si>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</si>
  <si>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</si>
  <si>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</si>
  <si>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</si>
  <si>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</si>
  <si>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</si>
  <si>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</si>
  <si>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</si>
  <si>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</si>
  <si>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</si>
  <si>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</si>
  <si>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</si>
  <si>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</si>
  <si>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</si>
  <si>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</si>
  <si>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</si>
  <si>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</si>
  <si>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</si>
  <si>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</si>
  <si>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</si>
  <si>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</si>
  <si>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</si>
  <si>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</si>
  <si>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</si>
  <si>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</si>
  <si>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</si>
  <si>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</si>
  <si>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</si>
  <si>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</si>
  <si>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</si>
  <si>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</si>
  <si>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</si>
  <si>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</si>
  <si>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</si>
  <si>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</si>
  <si>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</si>
  <si>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</si>
  <si>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</si>
  <si>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</si>
  <si>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</si>
  <si>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</si>
  <si>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</si>
  <si>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</si>
  <si>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</si>
  <si>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</si>
  <si>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</si>
  <si>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</si>
  <si>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</si>
  <si>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</si>
  <si>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</si>
  <si>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</si>
  <si>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</si>
  <si>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</si>
  <si>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</si>
  <si>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</si>
  <si>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</si>
  <si>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</si>
  <si>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</si>
  <si>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</si>
  <si>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</si>
  <si>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</si>
  <si>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</si>
  <si>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</si>
  <si>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</si>
  <si>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</si>
  <si>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</si>
  <si>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</si>
  <si>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</si>
  <si>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</si>
  <si>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</si>
  <si>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</si>
  <si>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</si>
  <si>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</si>
  <si>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</si>
  <si>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</si>
  <si>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</si>
  <si>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</si>
  <si>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</si>
  <si>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</si>
  <si>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</si>
  <si>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</si>
  <si>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</si>
  <si>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</si>
  <si>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</si>
  <si>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</si>
  <si>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</si>
  <si>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</si>
  <si>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</si>
  <si>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</si>
  <si>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</si>
  <si>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</si>
  <si>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</si>
  <si>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</si>
  <si>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</si>
  <si>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</si>
  <si>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</si>
  <si>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</si>
  <si>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</si>
  <si>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</si>
  <si>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</si>
  <si>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</si>
  <si>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</si>
  <si>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</si>
  <si>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</si>
  <si>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</si>
  <si>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</si>
  <si>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</si>
  <si>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</si>
  <si>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</si>
  <si>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</si>
  <si>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</si>
  <si>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</si>
  <si>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</si>
  <si>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</si>
  <si>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</si>
  <si>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</si>
  <si>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</si>
  <si>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</si>
  <si>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</si>
  <si>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</si>
  <si>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</si>
  <si>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</si>
  <si>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</si>
  <si>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</si>
  <si>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</si>
  <si>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</si>
  <si>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</si>
  <si>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</si>
  <si>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</si>
  <si>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</si>
  <si>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</si>
  <si>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</si>
  <si>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</si>
  <si>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</si>
  <si>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</si>
  <si>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</si>
  <si>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</si>
  <si>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</si>
  <si>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</si>
  <si>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</si>
  <si>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</si>
  <si>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</si>
  <si>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</si>
  <si>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 xml:space="preserve">MC1 09h00 / </t>
  </si>
  <si>
    <t>PDM - Substituição de trilho</t>
  </si>
  <si>
    <t xml:space="preserve">TP pronto 09h47 / </t>
  </si>
  <si>
    <t>156-1552</t>
  </si>
  <si>
    <t>Alterado programação para km 156+000 via 2 / TP pronto 11h00 / aguardando confirmar cauda do U50</t>
  </si>
  <si>
    <t>MC1 08h21 /  Autorizado entrada na via 09h32 / Em deslocamento para km de trabalho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</si>
  <si>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</si>
  <si>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</si>
  <si>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</si>
  <si>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</si>
  <si>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</si>
  <si>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</si>
  <si>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TP pronto 08h48 / Em intervalo das 09h07 até 10h47</t>
  </si>
  <si>
    <t>Z3ZEV</t>
  </si>
  <si>
    <t>ZEV-ZTP</t>
  </si>
  <si>
    <t>ZEVZPT</t>
  </si>
  <si>
    <t>CBL com problemas, aguardando atendimento da MEC.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</si>
  <si>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</si>
  <si>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</si>
  <si>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</si>
  <si>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>ZPG</t>
  </si>
  <si>
    <t>Alterado programação para km 127+760 via 2 / TP pronto 08h07 / Sem oportunidade de faixa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</si>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</sst>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7" dateTimeGrouping="day"/>
        <dateGroupItem year="2026" month="2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N1" activePane="topRight" state="frozen"/>
      <selection pane="topRight" activeCell="AU220" sqref="AU22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9" t="s">
        <v>950</v>
      </c>
      <c r="C1" s="190"/>
      <c r="D1" s="190"/>
      <c r="E1" s="3"/>
      <c r="F1" s="189" t="s">
        <v>951</v>
      </c>
      <c r="G1" s="190"/>
      <c r="H1" s="191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  <c r="AG1" s="192"/>
      <c r="AH1" s="5"/>
      <c r="AI1" s="196" t="s">
        <v>952</v>
      </c>
      <c r="AJ1" s="197"/>
      <c r="AK1" s="197"/>
      <c r="AL1" s="197"/>
      <c r="AM1" s="198"/>
      <c r="AN1" s="199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7"/>
      <c r="BE1" s="197"/>
      <c r="BF1" s="200"/>
      <c r="BG1" s="5"/>
      <c r="BH1" s="201" t="s">
        <v>953</v>
      </c>
      <c r="BI1" s="202"/>
      <c r="BJ1" s="202"/>
      <c r="BK1" s="203"/>
      <c r="BL1" s="5"/>
      <c r="BM1" s="193" t="s">
        <v>954</v>
      </c>
      <c r="BN1" s="194"/>
      <c r="BO1" s="194"/>
      <c r="BP1" s="194"/>
      <c r="BQ1" s="194"/>
      <c r="BR1" s="194"/>
      <c r="BS1" s="195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6" t="s">
        <v>955</v>
      </c>
      <c r="AJ2" s="197"/>
      <c r="AK2" s="197"/>
      <c r="AL2" s="197"/>
      <c r="AM2" s="198"/>
      <c r="AN2" s="199"/>
      <c r="AO2" s="197"/>
      <c r="AP2" s="197"/>
      <c r="AQ2" s="200"/>
      <c r="AR2" s="6"/>
      <c r="AS2" s="196" t="s">
        <v>958</v>
      </c>
      <c r="AT2" s="197"/>
      <c r="AU2" s="197"/>
      <c r="AV2" s="197"/>
      <c r="AW2" s="197"/>
      <c r="AX2" s="197"/>
      <c r="AY2" s="200"/>
      <c r="AZ2" s="6"/>
      <c r="BA2" s="182" t="s">
        <v>959</v>
      </c>
      <c r="BB2" s="186"/>
      <c r="BC2" s="196" t="s">
        <v>956</v>
      </c>
      <c r="BD2" s="197"/>
      <c r="BE2" s="197"/>
      <c r="BF2" s="200"/>
      <c r="BG2" s="5"/>
      <c r="BH2" s="204"/>
      <c r="BI2" s="205"/>
      <c r="BJ2" s="205"/>
      <c r="BK2" s="206"/>
      <c r="BL2" s="5"/>
      <c r="BM2" s="207"/>
      <c r="BN2" s="208"/>
      <c r="BO2" s="208"/>
      <c r="BP2" s="208"/>
      <c r="BQ2" s="208"/>
      <c r="BR2" s="208"/>
      <c r="BS2" s="209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2" t="s">
        <v>960</v>
      </c>
      <c r="AJ3" s="186"/>
      <c r="AK3" s="182" t="s">
        <v>961</v>
      </c>
      <c r="AL3" s="183"/>
      <c r="AM3" s="184"/>
      <c r="AN3" s="185"/>
      <c r="AO3" s="183"/>
      <c r="AP3" s="183"/>
      <c r="AQ3" s="186"/>
      <c r="AR3" s="63"/>
      <c r="AS3" s="187" t="s">
        <v>967</v>
      </c>
      <c r="AT3" s="188"/>
      <c r="AU3" s="187" t="s">
        <v>968</v>
      </c>
      <c r="AV3" s="188"/>
      <c r="AW3" s="187" t="s">
        <v>969</v>
      </c>
      <c r="AX3" s="188"/>
      <c r="AY3" s="63" t="s">
        <v>970</v>
      </c>
      <c r="AZ3" s="63"/>
      <c r="BA3" s="210"/>
      <c r="BB3" s="211"/>
      <c r="BC3" s="182" t="s">
        <v>963</v>
      </c>
      <c r="BD3" s="183"/>
      <c r="BE3" s="183"/>
      <c r="BF3" s="186"/>
      <c r="BG3" s="62"/>
      <c r="BH3" s="204"/>
      <c r="BI3" s="205"/>
      <c r="BJ3" s="205"/>
      <c r="BK3" s="206"/>
      <c r="BL3" s="62"/>
      <c r="BM3" s="193" t="s">
        <v>971</v>
      </c>
      <c r="BN3" s="194"/>
      <c r="BO3" s="194"/>
      <c r="BP3" s="195"/>
      <c r="BQ3" s="193" t="s">
        <v>742</v>
      </c>
      <c r="BR3" s="194"/>
      <c r="BS3" s="195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/>
      <c r="AT206" s="108"/>
      <c r="AU206" s="136"/>
      <c r="AV206" s="136"/>
      <c r="AW206" s="14"/>
      <c r="AX206" s="14"/>
      <c r="AY206" s="164">
        <f t="shared" si="20"/>
        <v>0</v>
      </c>
      <c r="AZ206" s="153"/>
      <c r="BA206" s="109"/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/>
      <c r="BI206" s="17"/>
      <c r="BJ206" s="17" t="s">
        <v>1333</v>
      </c>
      <c r="BK206" s="18"/>
      <c r="BL206" s="16"/>
      <c r="BM206" s="130"/>
      <c r="BN206" s="130"/>
      <c r="BO206" s="130"/>
      <c r="BP206" s="18"/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/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/>
      <c r="AT207" s="108"/>
      <c r="AU207" s="136"/>
      <c r="AV207" s="136"/>
      <c r="AW207" s="14"/>
      <c r="AX207" s="14"/>
      <c r="AY207" s="164">
        <f t="shared" si="20"/>
        <v>0</v>
      </c>
      <c r="AZ207" s="153"/>
      <c r="BA207" s="109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/>
      <c r="BI207" s="17"/>
      <c r="BJ207" s="17" t="s">
        <v>1123</v>
      </c>
      <c r="BK207" s="18"/>
      <c r="BL207" s="16"/>
      <c r="BM207" s="130"/>
      <c r="BN207" s="130"/>
      <c r="BO207" s="130"/>
      <c r="BP207" s="18"/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/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1334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/>
      <c r="AT208" s="108"/>
      <c r="AU208" s="136"/>
      <c r="AV208" s="136"/>
      <c r="AW208" s="14"/>
      <c r="AX208" s="14"/>
      <c r="AY208" s="164">
        <f t="shared" si="20"/>
        <v>0</v>
      </c>
      <c r="AZ208" s="153"/>
      <c r="BA208" s="109"/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/>
      <c r="BH208" s="17"/>
      <c r="BI208" s="17"/>
      <c r="BJ208" s="17" t="s">
        <v>1335</v>
      </c>
      <c r="BK208" s="18"/>
      <c r="BL208" s="16"/>
      <c r="BM208" s="130"/>
      <c r="BN208" s="130"/>
      <c r="BO208" s="130"/>
      <c r="BP208" s="18"/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/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1336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/>
      <c r="AT209" s="108"/>
      <c r="AU209" s="136"/>
      <c r="AV209" s="136"/>
      <c r="AW209" s="14"/>
      <c r="AX209" s="14"/>
      <c r="AY209" s="164">
        <f t="shared" si="20"/>
        <v>0</v>
      </c>
      <c r="AZ209" s="153"/>
      <c r="BA209" s="109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/>
      <c r="BI209" s="17"/>
      <c r="BJ209" s="17" t="s">
        <v>1337</v>
      </c>
      <c r="BK209" s="18"/>
      <c r="BL209" s="16"/>
      <c r="BM209" s="130"/>
      <c r="BN209" s="130"/>
      <c r="BO209" s="130"/>
      <c r="BP209" s="18"/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/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1336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/>
      <c r="AT210" s="108"/>
      <c r="AU210" s="136"/>
      <c r="AV210" s="136"/>
      <c r="AW210" s="14"/>
      <c r="AX210" s="14"/>
      <c r="AY210" s="164">
        <f t="shared" si="20"/>
        <v>0</v>
      </c>
      <c r="AZ210" s="153"/>
      <c r="BA210" s="109"/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/>
      <c r="BI210" s="17"/>
      <c r="BJ210" s="17" t="s">
        <v>1337</v>
      </c>
      <c r="BK210" s="18"/>
      <c r="BL210" s="16"/>
      <c r="BM210" s="130"/>
      <c r="BN210" s="130"/>
      <c r="BO210" s="130"/>
      <c r="BP210" s="18"/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/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/>
      <c r="AT211" s="108"/>
      <c r="AU211" s="136"/>
      <c r="AV211" s="136"/>
      <c r="AW211" s="14"/>
      <c r="AX211" s="14"/>
      <c r="AY211" s="164">
        <f t="shared" si="20"/>
        <v>0</v>
      </c>
      <c r="AZ211" s="153"/>
      <c r="BA211" s="109"/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/>
      <c r="BI211" s="17"/>
      <c r="BJ211" s="17" t="s">
        <v>1338</v>
      </c>
      <c r="BK211" s="18"/>
      <c r="BL211" s="16"/>
      <c r="BM211" s="130"/>
      <c r="BN211" s="130"/>
      <c r="BO211" s="130"/>
      <c r="BP211" s="18"/>
      <c r="BQ211" s="12" t="str">
        <f t="shared" si="22"/>
        <v>Produção e Intervalo</v>
      </c>
      <c r="BR211" s="19">
        <f t="shared" si="23"/>
        <v>0</v>
      </c>
      <c r="BS211" s="19">
        <f t="shared" si="24"/>
        <v>0</v>
      </c>
      <c r="BT211" s="8" t="str">
        <f t="shared" si="25"/>
        <v/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1339</v>
      </c>
      <c r="J212" s="105">
        <v>48</v>
      </c>
      <c r="K212" s="105">
        <v>120</v>
      </c>
      <c r="L212" s="105"/>
      <c r="M212" s="127" t="s">
        <v>1340</v>
      </c>
      <c r="N212" s="127" t="s">
        <v>1341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1342</v>
      </c>
      <c r="W212" s="151" t="s">
        <v>1343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/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1</v>
      </c>
      <c r="BI212" s="17"/>
      <c r="BJ212" s="17" t="s">
        <v>1344</v>
      </c>
      <c r="BK212" s="18"/>
      <c r="BL212" s="16"/>
      <c r="BM212" s="130"/>
      <c r="BN212" s="130"/>
      <c r="BO212" s="130"/>
      <c r="BP212" s="18"/>
      <c r="BQ212" s="12" t="str">
        <f t="shared" si="22"/>
        <v>Produção</v>
      </c>
      <c r="BR212" s="19">
        <f t="shared" si="23"/>
        <v>1.0000000000000004</v>
      </c>
      <c r="BS212" s="19">
        <f t="shared" si="24"/>
        <v>0</v>
      </c>
      <c r="BT212" s="8" t="str">
        <f t="shared" si="25"/>
        <v/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1</v>
      </c>
      <c r="BI213" s="17"/>
      <c r="BJ213" s="17" t="s">
        <v>1345</v>
      </c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/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1</v>
      </c>
      <c r="BI214" s="17"/>
      <c r="BJ214" s="17" t="s">
        <v>1345</v>
      </c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1346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1347</v>
      </c>
      <c r="N216" s="127" t="s">
        <v>1348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/>
      <c r="AS216" s="108"/>
      <c r="AT216" s="108"/>
      <c r="AU216" s="136"/>
      <c r="AV216" s="136"/>
      <c r="AW216" s="14"/>
      <c r="AX216" s="14"/>
      <c r="AY216" s="164">
        <f t="shared" si="20"/>
        <v>0</v>
      </c>
      <c r="AZ216" s="153"/>
      <c r="BA216" s="109"/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/>
      <c r="BI216" s="17"/>
      <c r="BJ216" s="17" t="s">
        <v>1349</v>
      </c>
      <c r="BK216" s="18"/>
      <c r="BL216" s="16"/>
      <c r="BM216" s="130"/>
      <c r="BN216" s="130"/>
      <c r="BO216" s="130"/>
      <c r="BP216" s="18"/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/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/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1</v>
      </c>
      <c r="BI217" s="17"/>
      <c r="BJ217" s="17" t="s">
        <v>1350</v>
      </c>
      <c r="BK217" s="18"/>
      <c r="BL217" s="16"/>
      <c r="BM217" s="130"/>
      <c r="BN217" s="130"/>
      <c r="BO217" s="130"/>
      <c r="BP217" s="18"/>
      <c r="BQ217" s="12" t="str">
        <f t="shared" si="22"/>
        <v>Produção</v>
      </c>
      <c r="BR217" s="19">
        <f t="shared" si="23"/>
        <v>1.1666666666666665</v>
      </c>
      <c r="BS217" s="19">
        <f t="shared" si="24"/>
        <v>0</v>
      </c>
      <c r="BT217" s="8" t="str">
        <f t="shared" si="25"/>
        <v/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/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1</v>
      </c>
      <c r="BI218" s="17"/>
      <c r="BJ218" s="17" t="s">
        <v>1351</v>
      </c>
      <c r="BK218" s="18"/>
      <c r="BL218" s="16"/>
      <c r="BM218" s="130"/>
      <c r="BN218" s="130"/>
      <c r="BO218" s="130"/>
      <c r="BP218" s="18"/>
      <c r="BQ218" s="12" t="str">
        <f t="shared" si="22"/>
        <v>Produção e Intervalo</v>
      </c>
      <c r="BR218" s="19">
        <f t="shared" si="23"/>
        <v>0.99999999999999911</v>
      </c>
      <c r="BS218" s="19">
        <f t="shared" si="24"/>
        <v>0</v>
      </c>
      <c r="BT218" s="8" t="str">
        <f t="shared" si="25"/>
        <v/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/>
      <c r="AV219" s="136"/>
      <c r="AW219" s="14"/>
      <c r="AX219" s="14"/>
      <c r="AY219" s="164">
        <f t="shared" si="20"/>
        <v>5.9027777777777735E-2</v>
      </c>
      <c r="AZ219" s="153"/>
      <c r="BA219" s="109"/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1</v>
      </c>
      <c r="BI219" s="17"/>
      <c r="BJ219" s="17" t="s">
        <v>1352</v>
      </c>
      <c r="BK219" s="18"/>
      <c r="BL219" s="16"/>
      <c r="BM219" s="130"/>
      <c r="BN219" s="130"/>
      <c r="BO219" s="130"/>
      <c r="BP219" s="18"/>
      <c r="BQ219" s="12" t="str">
        <f t="shared" si="22"/>
        <v>Produção e Intervalo</v>
      </c>
      <c r="BR219" s="19">
        <f t="shared" si="23"/>
        <v>0.70833333333333282</v>
      </c>
      <c r="BS219" s="19">
        <f t="shared" si="24"/>
        <v>0</v>
      </c>
      <c r="BT219" s="8" t="str">
        <f t="shared" si="25"/>
        <v/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1353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1354</v>
      </c>
      <c r="BK220" s="18" t="s">
        <v>1354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1354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/>
      <c r="AS223" s="108"/>
      <c r="AT223" s="108"/>
      <c r="AU223" s="136"/>
      <c r="AV223" s="136"/>
      <c r="AW223" s="14"/>
      <c r="AX223" s="14"/>
      <c r="AY223" s="164">
        <f t="shared" si="20"/>
        <v>0</v>
      </c>
      <c r="AZ223" s="153"/>
      <c r="BA223" s="109"/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/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0.33333333333333331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/>
      <c r="AS224" s="108"/>
      <c r="AT224" s="108"/>
      <c r="AU224" s="136"/>
      <c r="AV224" s="136"/>
      <c r="AW224" s="14"/>
      <c r="AX224" s="14"/>
      <c r="AY224" s="164">
        <f t="shared" si="20"/>
        <v>0</v>
      </c>
      <c r="AZ224" s="153"/>
      <c r="BA224" s="109"/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/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0.125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1182</v>
      </c>
      <c r="W226" s="151" t="s">
        <v>1326</v>
      </c>
      <c r="X226" s="104" t="s">
        <v>416</v>
      </c>
      <c r="Y226" s="129"/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/>
      <c r="AS226" s="108"/>
      <c r="AT226" s="108"/>
      <c r="AU226" s="136"/>
      <c r="AV226" s="136"/>
      <c r="AW226" s="14"/>
      <c r="AX226" s="14"/>
      <c r="AY226" s="164">
        <f t="shared" si="20"/>
        <v>0</v>
      </c>
      <c r="AZ226" s="153"/>
      <c r="BA226" s="109"/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/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/>
      <c r="AS228" s="108"/>
      <c r="AT228" s="108"/>
      <c r="AU228" s="136"/>
      <c r="AV228" s="136"/>
      <c r="AW228" s="14"/>
      <c r="AX228" s="14"/>
      <c r="AY228" s="164">
        <f t="shared" si="20"/>
        <v>0</v>
      </c>
      <c r="AZ228" s="153"/>
      <c r="BA228" s="109"/>
      <c r="BB228" s="10" t="str">
        <f>IFERROR(_xlfn.XLOOKUP(AI228, BS_ATIVIDADE[ATIVIDADE],BS_ATIVIDADE[UNIDADE] ), "*")</f>
        <v>M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Produção e Intervalo</v>
      </c>
      <c r="BR228" s="19">
        <f t="shared" si="23"/>
        <v>0</v>
      </c>
      <c r="BS228" s="19">
        <f t="shared" si="24"/>
        <v>0</v>
      </c>
      <c r="BT228" s="8" t="str">
        <f t="shared" si="25"/>
        <v/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/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/>
      <c r="AS229" s="108"/>
      <c r="AT229" s="108"/>
      <c r="AU229" s="136"/>
      <c r="AV229" s="136"/>
      <c r="AW229" s="14"/>
      <c r="AX229" s="14"/>
      <c r="AY229" s="164">
        <f t="shared" si="20"/>
        <v>0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Produção e Intervalo</v>
      </c>
      <c r="BR229" s="19">
        <f t="shared" si="23"/>
        <v>0</v>
      </c>
      <c r="BS229" s="19">
        <f t="shared" si="24"/>
        <v>0</v>
      </c>
      <c r="BT229" s="8" t="str">
        <f t="shared" si="25"/>
        <v/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/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/>
      <c r="AS230" s="108"/>
      <c r="AT230" s="108"/>
      <c r="AU230" s="136"/>
      <c r="AV230" s="136"/>
      <c r="AW230" s="14"/>
      <c r="AX230" s="14"/>
      <c r="AY230" s="164">
        <f t="shared" si="20"/>
        <v>0</v>
      </c>
      <c r="AZ230" s="153"/>
      <c r="BA230" s="109"/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Produção e Intervalo</v>
      </c>
      <c r="BR230" s="19">
        <f t="shared" si="23"/>
        <v>0</v>
      </c>
      <c r="BS230" s="19">
        <f t="shared" si="24"/>
        <v>0</v>
      </c>
      <c r="BT230" s="8" t="str">
        <f t="shared" si="25"/>
        <v/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6.25E-2</v>
      </c>
      <c r="Q231" s="105">
        <v>415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/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tr">
        <f>IF(BS_CONTROLE[[#This Row],[Entre - Estações]]=0, "-", BS_CONTROLE[[#This Row],[Entre - Estações]])</f>
        <v>ZYU</v>
      </c>
      <c r="AN231" s="105" t="str">
        <f>IF(BS_CONTROLE[[#This Row],[SB]]=0, "-", BS_CONTROLE[[#This Row],[SB]])</f>
        <v>ZYU1 / ZFY1981</v>
      </c>
      <c r="AO231" s="105">
        <f>IF(BS_CONTROLE[[#This Row],[SUB]]=0, "-", BS_CONTROLE[[#This Row],[SUB]])</f>
        <v>49</v>
      </c>
      <c r="AP231" s="105">
        <f>BS_CONTROLE[[#This Row],[KM - Inicio]]</f>
        <v>203.57</v>
      </c>
      <c r="AQ231" s="105">
        <f>BS_CONTROLE[[#This Row],[KM - Inicio]]</f>
        <v>203.57</v>
      </c>
      <c r="AR231" s="108"/>
      <c r="AS231" s="108"/>
      <c r="AT231" s="108"/>
      <c r="AU231" s="136"/>
      <c r="AV231" s="136"/>
      <c r="AW231" s="14"/>
      <c r="AX231" s="14"/>
      <c r="AY231" s="164">
        <f t="shared" si="20"/>
        <v>0</v>
      </c>
      <c r="AZ231" s="153"/>
      <c r="BA231" s="109"/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Produção e Intervalo</v>
      </c>
      <c r="BR231" s="19">
        <f t="shared" si="23"/>
        <v>0</v>
      </c>
      <c r="BS231" s="19">
        <f t="shared" si="24"/>
        <v>0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>E17</v>
      </c>
      <c r="B233" s="102"/>
      <c r="C233" s="135" t="str">
        <f>IF(BS_CONTROLE[[#This Row],[DATA]]="","",WEEKNUM(BS_CONTROLE[[#This Row],[DATA]]))</f>
        <v/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0.375</v>
      </c>
      <c r="P233" s="106">
        <v>0.125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/>
      <c r="AS233" s="108"/>
      <c r="AT233" s="108"/>
      <c r="AU233" s="136"/>
      <c r="AV233" s="136"/>
      <c r="AW233" s="14"/>
      <c r="AX233" s="14"/>
      <c r="AY233" s="164">
        <f t="shared" si="20"/>
        <v>0</v>
      </c>
      <c r="AZ233" s="153"/>
      <c r="BA233" s="109"/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>V89</v>
      </c>
      <c r="B234" s="102"/>
      <c r="C234" s="135" t="str">
        <f>IF(BS_CONTROLE[[#This Row],[DATA]]="","",WEEKNUM(BS_CONTROLE[[#This Row],[DATA]]))</f>
        <v/>
      </c>
      <c r="D234" s="104" t="s">
        <v>803</v>
      </c>
      <c r="E234" s="159"/>
      <c r="F234" s="126" t="s">
        <v>698</v>
      </c>
      <c r="G234" s="142" t="str">
        <f>IF(D234="","*",VLOOKUP(F234,BS_ATIVIDADE[],3,FALSE))</f>
        <v>MECANIZAÇÃO - SOCADORA</v>
      </c>
      <c r="H234" s="105" t="s">
        <v>201</v>
      </c>
      <c r="I234" s="105" t="s">
        <v>201</v>
      </c>
      <c r="J234" s="105">
        <v>55</v>
      </c>
      <c r="K234" s="105">
        <v>106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4" s="106">
        <v>0.35416666666666669</v>
      </c>
      <c r="P234" s="106">
        <v>0.125</v>
      </c>
      <c r="Q234" s="172">
        <v>480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1061</v>
      </c>
      <c r="W234" s="151" t="s">
        <v>1050</v>
      </c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MECANIZAÇÃO - SOCADORA</v>
      </c>
      <c r="AJ234" s="9" t="str">
        <f>IF(BS_CONTROLE[[#This Row],[Atividade]]=0, "-", BS_CONTROLE[[#This Row],[Atividade]])</f>
        <v>MECANIZAÇÃO - SOCADORA</v>
      </c>
      <c r="AK234" s="31" t="str">
        <f>BS_CONTROLE[[#This Row],[Local - Partida]]</f>
        <v>102ZKW2</v>
      </c>
      <c r="AL234" s="31" t="str">
        <f>BS_CONTROLE[[#This Row],[Local - Encerramento]]</f>
        <v>102ZKW2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ZLU1052</v>
      </c>
      <c r="AO234" s="105">
        <f>IF(BS_CONTROLE[[#This Row],[SUB]]=0, "-", BS_CONTROLE[[#This Row],[SUB]])</f>
        <v>55</v>
      </c>
      <c r="AP234" s="105">
        <f>BS_CONTROLE[[#This Row],[KM - Inicio]]</f>
        <v>106</v>
      </c>
      <c r="AQ234" s="105">
        <f>BS_CONTROLE[[#This Row],[KM - Inicio]]</f>
        <v>106</v>
      </c>
      <c r="AR234" s="108"/>
      <c r="AS234" s="108"/>
      <c r="AT234" s="108"/>
      <c r="AU234" s="136"/>
      <c r="AV234" s="136"/>
      <c r="AW234" s="14"/>
      <c r="AX234" s="14"/>
      <c r="AY234" s="164">
        <f t="shared" si="20"/>
        <v>0</v>
      </c>
      <c r="AZ234" s="153"/>
      <c r="BA234" s="109"/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1355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1356</v>
      </c>
      <c r="C4" s="160" t="s">
        <v>1357</v>
      </c>
      <c r="D4" s="160" t="s">
        <v>1358</v>
      </c>
      <c r="E4" s="160" t="s">
        <v>1359</v>
      </c>
      <c r="F4" s="160" t="s">
        <v>4</v>
      </c>
      <c r="G4" s="160" t="s">
        <v>1360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1361</v>
      </c>
      <c r="C6" s="161">
        <v>407867</v>
      </c>
      <c r="D6" s="161" t="s">
        <v>1362</v>
      </c>
      <c r="E6" s="161" t="s">
        <v>824</v>
      </c>
      <c r="F6" s="161" t="s">
        <v>1363</v>
      </c>
      <c r="G6" s="162"/>
    </row>
    <row r="7" spans="2:7">
      <c r="B7" s="161" t="s">
        <v>1364</v>
      </c>
      <c r="C7" s="161">
        <v>293644</v>
      </c>
      <c r="D7" s="161" t="s">
        <v>1365</v>
      </c>
      <c r="E7" s="161" t="s">
        <v>824</v>
      </c>
      <c r="F7" s="161" t="s">
        <v>1363</v>
      </c>
      <c r="G7" s="162"/>
    </row>
    <row r="8" spans="2:7">
      <c r="B8" s="161" t="s">
        <v>1366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1367</v>
      </c>
      <c r="C9" s="161">
        <v>256790</v>
      </c>
      <c r="D9" s="161" t="s">
        <v>1368</v>
      </c>
      <c r="E9" s="161" t="s">
        <v>825</v>
      </c>
      <c r="F9" s="161" t="s">
        <v>1369</v>
      </c>
      <c r="G9" s="162">
        <v>46357</v>
      </c>
    </row>
    <row r="10" spans="2:7">
      <c r="B10" s="161" t="s">
        <v>1370</v>
      </c>
      <c r="C10" s="161">
        <v>265193</v>
      </c>
      <c r="D10" s="161" t="s">
        <v>1371</v>
      </c>
      <c r="E10" s="161" t="s">
        <v>826</v>
      </c>
      <c r="F10" s="161" t="s">
        <v>54</v>
      </c>
      <c r="G10" s="161" t="s">
        <v>1372</v>
      </c>
    </row>
    <row r="11" spans="2:7">
      <c r="B11" s="161" t="s">
        <v>1373</v>
      </c>
      <c r="C11" s="161">
        <v>293716</v>
      </c>
      <c r="D11" s="161" t="s">
        <v>1374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1375</v>
      </c>
      <c r="C12" s="161">
        <v>257258</v>
      </c>
      <c r="D12" s="161" t="s">
        <v>1376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1377</v>
      </c>
      <c r="C13" s="161">
        <v>371147</v>
      </c>
      <c r="D13" s="161" t="s">
        <v>1378</v>
      </c>
      <c r="E13" s="161" t="s">
        <v>827</v>
      </c>
      <c r="F13" s="161" t="s">
        <v>71</v>
      </c>
      <c r="G13" s="161" t="s">
        <v>1372</v>
      </c>
    </row>
    <row r="14" spans="2:7">
      <c r="B14" s="161" t="s">
        <v>1379</v>
      </c>
      <c r="C14" s="161">
        <v>259230</v>
      </c>
      <c r="D14" s="161" t="s">
        <v>1380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1381</v>
      </c>
      <c r="C15" s="161">
        <v>370705</v>
      </c>
      <c r="D15" s="161"/>
      <c r="E15" s="161" t="s">
        <v>827</v>
      </c>
      <c r="F15" s="161" t="s">
        <v>71</v>
      </c>
      <c r="G15" s="161" t="s">
        <v>1372</v>
      </c>
    </row>
    <row r="16" spans="2:7">
      <c r="B16" s="161" t="s">
        <v>1382</v>
      </c>
      <c r="C16" s="161">
        <v>258542</v>
      </c>
      <c r="D16" s="161" t="s">
        <v>1383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1384</v>
      </c>
      <c r="C17" s="161">
        <v>257050</v>
      </c>
      <c r="D17" s="161" t="s">
        <v>1385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7" sqref="G7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1386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1387</v>
      </c>
      <c r="D4" s="163" t="s">
        <v>1388</v>
      </c>
      <c r="E4" s="163" t="s">
        <v>1389</v>
      </c>
      <c r="F4" s="160" t="s">
        <v>1390</v>
      </c>
      <c r="G4" s="163" t="s">
        <v>1391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1392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1393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1392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1392</v>
      </c>
      <c r="G9" s="167"/>
    </row>
    <row r="10" spans="2:7" ht="19.5" customHeight="1">
      <c r="B10" s="167" t="s">
        <v>1394</v>
      </c>
      <c r="C10" s="167">
        <v>9038</v>
      </c>
      <c r="D10" s="168">
        <v>46049</v>
      </c>
      <c r="E10" s="167">
        <v>15098</v>
      </c>
      <c r="F10" s="169" t="s">
        <v>1395</v>
      </c>
      <c r="G10" s="167" t="s">
        <v>1396</v>
      </c>
    </row>
    <row r="11" spans="2:7" ht="19.5" customHeight="1">
      <c r="B11" s="167" t="s">
        <v>744</v>
      </c>
      <c r="C11" s="167" t="s">
        <v>1397</v>
      </c>
      <c r="D11" s="168">
        <v>46056</v>
      </c>
      <c r="E11" s="167">
        <v>9100</v>
      </c>
      <c r="F11" s="169" t="s">
        <v>1398</v>
      </c>
      <c r="G11" s="167" t="s">
        <v>1399</v>
      </c>
    </row>
    <row r="12" spans="2:7" ht="19.5" customHeight="1">
      <c r="B12" s="167" t="s">
        <v>744</v>
      </c>
      <c r="C12" s="167" t="s">
        <v>1400</v>
      </c>
      <c r="D12" s="168">
        <v>46058</v>
      </c>
      <c r="E12" s="167">
        <v>12000</v>
      </c>
      <c r="F12" s="169" t="s">
        <v>1392</v>
      </c>
      <c r="G12" s="167"/>
    </row>
    <row r="13" spans="2:7" ht="19.5" customHeight="1">
      <c r="B13" s="167" t="s">
        <v>744</v>
      </c>
      <c r="C13" s="167" t="s">
        <v>1401</v>
      </c>
      <c r="D13" s="168">
        <v>46058</v>
      </c>
      <c r="E13" s="167">
        <v>12000</v>
      </c>
      <c r="F13" s="169" t="s">
        <v>1392</v>
      </c>
      <c r="G13" s="167"/>
    </row>
    <row r="14" spans="2:7" ht="19.5" customHeight="1">
      <c r="B14" s="167" t="s">
        <v>744</v>
      </c>
      <c r="C14" s="167" t="s">
        <v>1402</v>
      </c>
      <c r="D14" s="168">
        <v>46058</v>
      </c>
      <c r="E14" s="167">
        <v>13800</v>
      </c>
      <c r="F14" s="169" t="s">
        <v>1392</v>
      </c>
      <c r="G14" s="167" t="s">
        <v>1403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1404</v>
      </c>
      <c r="D5" s="216"/>
      <c r="E5" s="216"/>
      <c r="F5" s="216"/>
      <c r="G5" s="216"/>
      <c r="H5" s="216"/>
      <c r="I5" s="216"/>
      <c r="J5" s="217"/>
      <c r="K5" s="218" t="s">
        <v>1405</v>
      </c>
      <c r="L5" s="219"/>
      <c r="M5" s="219"/>
      <c r="N5" s="219"/>
      <c r="O5" s="220" t="s">
        <v>1406</v>
      </c>
      <c r="P5" s="221"/>
    </row>
    <row r="6" spans="1:16" s="74" customFormat="1" ht="15" customHeight="1">
      <c r="A6" s="66" t="s">
        <v>1407</v>
      </c>
      <c r="B6" s="75" t="s">
        <v>1408</v>
      </c>
      <c r="C6" s="76" t="s">
        <v>992</v>
      </c>
      <c r="D6" s="77" t="s">
        <v>993</v>
      </c>
      <c r="E6" s="76" t="s">
        <v>1409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1410</v>
      </c>
      <c r="M6" s="80" t="s">
        <v>611</v>
      </c>
      <c r="N6" s="81" t="s">
        <v>987</v>
      </c>
      <c r="O6" s="158" t="s">
        <v>1030</v>
      </c>
      <c r="P6" s="133" t="s">
        <v>1411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1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1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1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1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1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1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0.33333333333333331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0.125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6.25E-2</v>
      </c>
      <c r="K231" s="83" t="str">
        <f>IF(SP_SUL!AK231="","*",SP_SUL!AK231)</f>
        <v>ZYU1</v>
      </c>
      <c r="L231" s="83" t="str">
        <f>IF(SP_SUL!AM231="","*",SP_SUL!AM231)</f>
        <v>ZYU</v>
      </c>
      <c r="M231" s="83">
        <f>IF(SP_SUL!AP231="","*",SP_SUL!AP231)</f>
        <v>203.57</v>
      </c>
      <c r="N231" s="83" t="str">
        <f>IF(SP_SUL!AM231="","*",SP_SUL!AM231)</f>
        <v>ZYU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0.375</v>
      </c>
      <c r="J233" s="113">
        <f>IF(SP_SUL!P233="","*",SP_SUL!P233)</f>
        <v>0.125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V89</v>
      </c>
      <c r="F234" s="83" t="str">
        <f>IF(SP_SUL!H234="","*",SP_SUL!H234)</f>
        <v>102ZKW2</v>
      </c>
      <c r="G234" s="83" t="str">
        <f>IF(SP_SUL!M234="","*",SP_SUL!M234)</f>
        <v>ZKW-ZLU</v>
      </c>
      <c r="H234" s="116">
        <f>IF(SP_SUL!K234="","*",SP_SUL!K234)</f>
        <v>106</v>
      </c>
      <c r="I234" s="113">
        <f>IF(SP_SUL!O234="","*",SP_SUL!O234)</f>
        <v>0.35416666666666669</v>
      </c>
      <c r="J234" s="113">
        <f>IF(SP_SUL!P234="","*",SP_SUL!P234)</f>
        <v>0.125</v>
      </c>
      <c r="K234" s="83" t="str">
        <f>IF(SP_SUL!AK234="","*",SP_SUL!AK234)</f>
        <v>102ZKW2</v>
      </c>
      <c r="L234" s="83" t="str">
        <f>IF(SP_SUL!AM234="","*",SP_SUL!AM234)</f>
        <v>ZKW-ZLU</v>
      </c>
      <c r="M234" s="83">
        <f>IF(SP_SUL!AP234="","*",SP_SUL!AP234)</f>
        <v>106</v>
      </c>
      <c r="N234" s="83" t="str">
        <f>IF(SP_SUL!AM234="","*",SP_SUL!AM234)</f>
        <v>ZKW-ZLU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" sqref="A2:T21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1412</v>
      </c>
      <c r="V1" s="227"/>
      <c r="W1" s="227"/>
    </row>
    <row r="2" spans="1:23" ht="15" customHeight="1">
      <c r="A2" s="87" t="s">
        <v>1413</v>
      </c>
      <c r="B2" s="87" t="s">
        <v>1408</v>
      </c>
      <c r="C2" s="87" t="s">
        <v>411</v>
      </c>
      <c r="D2" s="88" t="s">
        <v>992</v>
      </c>
      <c r="E2" s="88" t="s">
        <v>4</v>
      </c>
      <c r="F2" s="88" t="s">
        <v>1407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1414</v>
      </c>
      <c r="T2" s="91" t="s">
        <v>995</v>
      </c>
      <c r="U2" s="138">
        <f ca="1">TODAY()-1</f>
        <v>46061</v>
      </c>
      <c r="V2" s="138">
        <f ca="1">U2-1</f>
        <v>46060</v>
      </c>
      <c r="W2" s="138">
        <f ca="1">V2-1</f>
        <v>46059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1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1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1</v>
      </c>
      <c r="V6" s="137">
        <f ca="1">_xlfn.XLOOKUP(G6&amp;$V$2,BS_CONTROLE[CHAVE],BS_CONTROLE[Quantidade_11],"-")</f>
        <v>3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2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1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88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88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>
        <f ca="1">_xlfn.XLOOKUP(G16&amp;$V$2,BS_CONTROLE[CHAVE],BS_CONTROLE[Quantidade_11],"-")</f>
        <v>1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200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1</v>
      </c>
      <c r="V23" s="137">
        <f ca="1">_xlfn.XLOOKUP(G23&amp;$V$2,BS_CONTROLE[CHAVE],BS_CONTROLE[Quantidade_11],"-")</f>
        <v>3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920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1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2200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5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2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1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2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2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2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>
        <f ca="1">_xlfn.XLOOKUP(G47&amp;$V$2,BS_CONTROLE[CHAVE],BS_CONTROLE[Quantidade_11],"-")</f>
        <v>88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88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200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1</v>
      </c>
      <c r="V56" s="137">
        <f ca="1">_xlfn.XLOOKUP(G56&amp;$V$2,BS_CONTROLE[CHAVE],BS_CONTROLE[Quantidade_11],"-")</f>
        <v>3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920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>
        <f ca="1">_xlfn.XLOOKUP(G59&amp;$V$2,BS_CONTROLE[CHAVE],BS_CONTROLE[Quantidade_11],"-")</f>
        <v>2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>
        <f ca="1">_xlfn.XLOOKUP(G60&amp;$V$2,BS_CONTROLE[CHAVE],BS_CONTROLE[Quantidade_11],"-")</f>
        <v>2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1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1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2200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1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1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5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>
        <f ca="1">_xlfn.XLOOKUP(G70&amp;$W$2,BS_CONTROLE[CHAVE],BS_CONTROLE[Quantidade_11],"-")</f>
        <v>1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1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2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0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2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2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1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88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1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200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1</v>
      </c>
      <c r="V87" s="137">
        <f ca="1">_xlfn.XLOOKUP(G87&amp;$V$2,BS_CONTROLE[CHAVE],BS_CONTROLE[Quantidade_11],"-")</f>
        <v>3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920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>
        <f ca="1">_xlfn.XLOOKUP(G91&amp;$V$2,BS_CONTROLE[CHAVE],BS_CONTROLE[Quantidade_11],"-")</f>
        <v>2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>
        <f ca="1">_xlfn.XLOOKUP(G92&amp;$V$2,BS_CONTROLE[CHAVE],BS_CONTROLE[Quantidade_11],"-")</f>
        <v>2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50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1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5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 t="str">
        <f ca="1">_xlfn.XLOOKUP(G102&amp;$U$2,BS_CONTROLE[CHAVE],BS_CONTROLE[Quantidade_11],"-")</f>
        <v>-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2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1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>
        <f ca="1">_xlfn.XLOOKUP(G106&amp;$V$2,BS_CONTROLE[CHAVE],BS_CONTROLE[Quantidade_11],"-")</f>
        <v>88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>
        <f ca="1">_xlfn.XLOOKUP(G108&amp;$V$2,BS_CONTROLE[CHAVE],BS_CONTROLE[Quantidade_11],"-")</f>
        <v>1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200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1</v>
      </c>
      <c r="V113" s="137">
        <f ca="1">_xlfn.XLOOKUP(G113&amp;$V$2,BS_CONTROLE[CHAVE],BS_CONTROLE[Quantidade_11],"-")</f>
        <v>3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920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>
        <f ca="1">_xlfn.XLOOKUP(G116&amp;$V$2,BS_CONTROLE[CHAVE],BS_CONTROLE[Quantidade_11],"-")</f>
        <v>2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2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2200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>
        <f ca="1">_xlfn.XLOOKUP(G120&amp;$W$2,BS_CONTROLE[CHAVE],BS_CONTROLE[Quantidade_11],"-")</f>
        <v>1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5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50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1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2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2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2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88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1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200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1</v>
      </c>
      <c r="V141" s="137">
        <f ca="1">_xlfn.XLOOKUP(G141&amp;$V$2,BS_CONTROLE[CHAVE],BS_CONTROLE[Quantidade_11],"-")</f>
        <v>3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920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1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1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5</v>
      </c>
      <c r="W150" s="137">
        <f ca="1">_xlfn.XLOOKUP(G150&amp;$W$2,BS_CONTROLE[CHAVE],BS_CONTROLE[Quantidade_11],"-")</f>
        <v>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1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50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1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2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2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2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>
        <f ca="1">_xlfn.XLOOKUP(G161&amp;$V$2,BS_CONTROLE[CHAVE],BS_CONTROLE[Quantidade_11],"-")</f>
        <v>1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88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1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3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920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>
        <f ca="1">_xlfn.XLOOKUP(G174&amp;$U$2,BS_CONTROLE[CHAVE],BS_CONTROLE[Quantidade_11],"-")</f>
        <v>0</v>
      </c>
      <c r="V174" s="137">
        <f ca="1">_xlfn.XLOOKUP(G174&amp;$V$2,BS_CONTROLE[CHAVE],BS_CONTROLE[Quantidade_11],"-")</f>
        <v>0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1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2200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>
        <f ca="1">_xlfn.XLOOKUP(G178&amp;$V$2,BS_CONTROLE[CHAVE],BS_CONTROLE[Quantidade_11],"-")</f>
        <v>2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2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1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5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50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5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2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1</v>
      </c>
      <c r="V190" s="137">
        <f ca="1">_xlfn.XLOOKUP(G190&amp;$V$2,BS_CONTROLE[CHAVE],BS_CONTROLE[Quantidade_11],"-")</f>
        <v>3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50</v>
      </c>
      <c r="W192" s="137">
        <f ca="1">_xlfn.XLOOKUP(G192&amp;$W$2,BS_CONTROLE[CHAVE],BS_CONTROLE[Quantidade_11],"-")</f>
        <v>0</v>
      </c>
    </row>
    <row r="193" spans="1:23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2</v>
      </c>
    </row>
    <row r="194" spans="1:23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>
        <f ca="1">_xlfn.XLOOKUP(G195&amp;$V$2,BS_CONTROLE[CHAVE],BS_CONTROLE[Quantidade_11],"-")</f>
        <v>88</v>
      </c>
      <c r="W195" s="137">
        <f ca="1">_xlfn.XLOOKUP(G195&amp;$W$2,BS_CONTROLE[CHAVE],BS_CONTROLE[Quantidade_11],"-")</f>
        <v>0</v>
      </c>
    </row>
    <row r="196" spans="1:23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>
        <f ca="1">_xlfn.XLOOKUP(G196&amp;$W$2,BS_CONTROLE[CHAVE],BS_CONTROLE[Quantidade_11],"-")</f>
        <v>0</v>
      </c>
    </row>
    <row r="197" spans="1:23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0</v>
      </c>
    </row>
    <row r="200" spans="1:23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200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1</v>
      </c>
      <c r="V203" s="137">
        <f ca="1">_xlfn.XLOOKUP(G203&amp;$V$2,BS_CONTROLE[CHAVE],BS_CONTROLE[Quantidade_11],"-")</f>
        <v>3</v>
      </c>
      <c r="W203" s="137">
        <f ca="1">_xlfn.XLOOKUP(G203&amp;$W$2,BS_CONTROLE[CHAVE],BS_CONTROLE[Quantidade_11],"-")</f>
        <v>0</v>
      </c>
    </row>
    <row r="204" spans="1:23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>
        <f ca="1">_xlfn.XLOOKUP(G204&amp;$W$2,BS_CONTROLE[CHAVE],BS_CONTROLE[Quantidade_11],"-")</f>
        <v>920</v>
      </c>
    </row>
    <row r="205" spans="1:23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1</v>
      </c>
    </row>
    <row r="207" spans="1:23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1</v>
      </c>
    </row>
    <row r="208" spans="1:23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2</v>
      </c>
      <c r="W210" s="137">
        <f ca="1">_xlfn.XLOOKUP(G210&amp;$W$2,BS_CONTROLE[CHAVE],BS_CONTROLE[Quantidade_11],"-")</f>
        <v>1</v>
      </c>
    </row>
    <row r="211" spans="1:23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>
        <f ca="1">_xlfn.XLOOKUP(G211&amp;$V$2,BS_CONTROLE[CHAVE],BS_CONTROLE[Quantidade_11],"-")</f>
        <v>2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5</v>
      </c>
      <c r="W215" s="137">
        <f ca="1">_xlfn.XLOOKUP(G215&amp;$W$2,BS_CONTROLE[CHAVE],BS_CONTROLE[Quantidade_11],"-")</f>
        <v>0</v>
      </c>
    </row>
    <row r="216" spans="1:23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50</v>
      </c>
      <c r="W216" s="137">
        <f ca="1">_xlfn.XLOOKUP(G216&amp;$W$2,BS_CONTROLE[CHAVE],BS_CONTROLE[Quantidade_11],"-")</f>
        <v>0</v>
      </c>
    </row>
    <row r="217" spans="1:23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2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2</v>
      </c>
    </row>
    <row r="221" spans="1:23" hidden="1">
      <c r="A221" s="146" t="str">
        <f>IF(SP_SUL!Y224="","*",SP_SUL!Y224)</f>
        <v>*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0.33333333333333331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>
        <f ca="1">_xlfn.XLOOKUP(G222&amp;$V$2,BS_CONTROLE[CHAVE],BS_CONTROLE[Quantidade_11],"-")</f>
        <v>88</v>
      </c>
      <c r="W222" s="137">
        <f ca="1">_xlfn.XLOOKUP(G222&amp;$W$2,BS_CONTROLE[CHAVE],BS_CONTROLE[Quantidade_11],"-")</f>
        <v>0</v>
      </c>
    </row>
    <row r="223" spans="1:23" hidden="1">
      <c r="A223" s="146" t="str">
        <f>IF(SP_SUL!Y226="","*",SP_SUL!Y226)</f>
        <v>*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0.125</v>
      </c>
      <c r="R223" s="145" t="str">
        <f>IF(SP_SUL!Q226="","*",CONCATENATE(SP_SUL!Q226," ",SP_SUL!R226))</f>
        <v>3120 M</v>
      </c>
      <c r="S223" s="145" t="str">
        <f>IF(SP_SUL!V226="","*",SP_SUL!V226)</f>
        <v>PCM</v>
      </c>
      <c r="T223" s="145" t="str">
        <f>IF(SP_SUL!W226="","*",SP_SUL!W226)</f>
        <v xml:space="preserve">Descarga de trrilho 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*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*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6.25E-2</v>
      </c>
      <c r="R228" s="145" t="str">
        <f>IF(SP_SUL!Q231="","*",CONCATENATE(SP_SUL!Q231," ",SP_SUL!R231))</f>
        <v>415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200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 t="str">
        <f>IF(SP_SUL!B233="","*",SP_SUL!B233)</f>
        <v>*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0.375</v>
      </c>
      <c r="Q230" s="143">
        <f>IF(SP_SUL!P233="","*",SP_SUL!P233)</f>
        <v>0.125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1</v>
      </c>
      <c r="V230" s="137">
        <f ca="1">_xlfn.XLOOKUP(G230&amp;$V$2,BS_CONTROLE[CHAVE],BS_CONTROLE[Quantidade_11],"-")</f>
        <v>3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 t="str">
        <f>IF(SP_SUL!B234="","*",SP_SUL!B234)</f>
        <v>*</v>
      </c>
      <c r="G231" s="145" t="str">
        <f>IF(SP_SUL!D234="","*",SP_SUL!D234)</f>
        <v>V89</v>
      </c>
      <c r="H231" s="145" t="str">
        <f>IF(SP_SUL!F234="","*",SP_SUL!F234)</f>
        <v>MECANIZAÇÃO - SOCADORA</v>
      </c>
      <c r="I231" s="145" t="str">
        <f>IF(SP_SUL!H234="","*",SP_SUL!H234)</f>
        <v>102ZKW2</v>
      </c>
      <c r="J231" s="145" t="str">
        <f>IF(SP_SUL!I234="","*",SP_SUL!I234)</f>
        <v>102ZKW2</v>
      </c>
      <c r="K231" s="139" t="str">
        <f>IF(SP_SUL!M234="","*",SP_SUL!M234)</f>
        <v>ZKW-ZLU</v>
      </c>
      <c r="L231" s="139" t="str">
        <f>IF(SP_SUL!N234="","*",SP_SUL!N234)</f>
        <v>ZLU1052</v>
      </c>
      <c r="M231" s="140">
        <f>IF(SP_SUL!J234="","*",SP_SUL!J234)</f>
        <v>55</v>
      </c>
      <c r="N231" s="144">
        <f>IF(SP_SUL!K234="","*",SP_SUL!K234)</f>
        <v>106</v>
      </c>
      <c r="O231" s="144" t="str">
        <f>IF(SP_SUL!L234="","*",SP_SUL!L234)</f>
        <v>-</v>
      </c>
      <c r="P231" s="143">
        <f>IF(SP_SUL!O234="","*",SP_SUL!O234)</f>
        <v>0.35416666666666669</v>
      </c>
      <c r="Q231" s="143">
        <f>IF(SP_SUL!P234="","*",SP_SUL!P234)</f>
        <v>0.125</v>
      </c>
      <c r="R231" s="145" t="str">
        <f>IF(SP_SUL!Q234="","*",CONCATENATE(SP_SUL!Q234," ",SP_SUL!R234))</f>
        <v>480 M</v>
      </c>
      <c r="S231" s="145" t="str">
        <f>IF(SP_SUL!V234="","*",SP_SUL!V234)</f>
        <v>Antonioni</v>
      </c>
      <c r="T231" s="145" t="str">
        <f>IF(SP_SUL!W234="","*",SP_SUL!W234)</f>
        <v xml:space="preserve">Socaria mecanizada 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920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2" sqref="B2:K19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1415</v>
      </c>
      <c r="C2" s="121" t="s">
        <v>977</v>
      </c>
      <c r="D2" s="76" t="s">
        <v>979</v>
      </c>
      <c r="E2" s="76" t="s">
        <v>1416</v>
      </c>
      <c r="F2" s="99" t="s">
        <v>1417</v>
      </c>
      <c r="G2" s="76" t="s">
        <v>1418</v>
      </c>
      <c r="H2" s="76" t="s">
        <v>1419</v>
      </c>
      <c r="I2" s="76" t="s">
        <v>1420</v>
      </c>
      <c r="J2" s="76" t="s">
        <v>1421</v>
      </c>
      <c r="K2" s="78" t="s">
        <v>1422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*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*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V89</v>
      </c>
      <c r="E230" s="94" t="str">
        <f>IF(SP_SUL!H234="","*",SP_SUL!H234)</f>
        <v>102ZKW2</v>
      </c>
      <c r="F230" s="100" t="str">
        <f>IF(SP_SUL!M234="","*",SP_SUL!M234)</f>
        <v>ZKW-ZLU</v>
      </c>
      <c r="G230" s="95" t="str">
        <f>IF(SP_SUL!I234="","*",SP_SUL!I234)</f>
        <v>102ZKW2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2026-02-09T14:30:10Z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