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52" documentId="120_S{118792C3-22EF-5104-A093-F22BFE3913F3}" xr6:coauthVersionLast="47" xr6:coauthVersionMax="47" xr10:uidLastSave="{8E2CD6F2-0925-4B22-BDD3-E0641A3B3A0C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0" i="1" l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47" i="1" l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<sst xmlns="http://schemas.openxmlformats.org/spreadsheetml/2006/main" count="5316" uniqueCount="1337">
  <si>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</si>
  <si>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</si>
  <si>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</si>
  <si>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</si>
  <si>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</si>
  <si>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</si>
  <si>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</si>
  <si>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</si>
  <si>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</si>
  <si>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</si>
  <si>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</si>
  <si>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</si>
  <si>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</si>
  <si>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</si>
  <si>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</si>
  <si>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</si>
  <si>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</si>
  <si>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</si>
  <si>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</si>
  <si>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</si>
  <si>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</si>
  <si>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</si>
  <si>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</si>
  <si>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</si>
  <si>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</si>
  <si>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</si>
  <si>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</si>
  <si>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</si>
  <si>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</si>
  <si>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</si>
  <si>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</si>
  <si>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</si>
  <si>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</si>
  <si>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</si>
  <si>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</si>
  <si>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</si>
  <si>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</si>
  <si>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</si>
  <si>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</si>
  <si>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</si>
  <si>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</si>
  <si>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</si>
  <si>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</si>
  <si>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</si>
  <si>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</si>
  <si>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</si>
  <si>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</si>
  <si>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</si>
  <si>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</si>
  <si>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</si>
  <si>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</si>
  <si>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</si>
  <si>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</si>
  <si>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</si>
  <si>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</si>
  <si>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</si>
  <si>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</si>
  <si>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</si>
  <si>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</si>
  <si>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</si>
  <si>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</si>
  <si>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</si>
  <si>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</si>
  <si>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</si>
  <si>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</si>
  <si>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</si>
  <si>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</si>
  <si>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</si>
  <si>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</si>
  <si>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</si>
  <si>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</si>
  <si>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</si>
  <si>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</si>
  <si>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</si>
  <si>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</si>
  <si>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</si>
  <si>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</si>
  <si>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</si>
  <si>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</si>
  <si>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</si>
  <si>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</si>
  <si>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</si>
  <si>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</si>
  <si>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</si>
  <si>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</si>
  <si>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</si>
  <si>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</si>
  <si>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</si>
  <si>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</si>
  <si>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</si>
  <si>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</si>
  <si>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</si>
  <si>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</si>
  <si>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</si>
  <si>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</si>
  <si>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</si>
  <si>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</si>
  <si>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</si>
  <si>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</si>
  <si>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</si>
  <si>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</si>
  <si>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</si>
  <si>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</si>
  <si>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</si>
  <si>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</si>
  <si>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</si>
  <si>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</si>
  <si>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</si>
  <si>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</si>
  <si>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</si>
  <si>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</si>
  <si>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</si>
  <si>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</si>
  <si>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</si>
  <si>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</si>
  <si>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</si>
  <si>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</si>
  <si>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</si>
  <si>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</si>
  <si>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</si>
  <si>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</si>
  <si>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</si>
  <si>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</si>
  <si>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</si>
  <si>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</si>
  <si>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</si>
  <si>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</si>
  <si>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</si>
  <si>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</si>
  <si>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</si>
  <si>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</si>
  <si>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</si>
  <si>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</si>
  <si>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</si>
  <si>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</si>
  <si>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</si>
  <si>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</si>
  <si>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</si>
  <si>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</si>
  <si>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</si>
  <si>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</si>
  <si>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</si>
  <si>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</si>
  <si>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</si>
  <si>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</si>
  <si>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</si>
  <si>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</si>
  <si>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</si>
  <si>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</si>
  <si>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</si>
  <si>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</si>
  <si>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</si>
  <si>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</si>
  <si>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</si>
  <si>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</si>
  <si>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</si>
  <si>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</si>
  <si>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</si>
  <si>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</si>
  <si>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</si>
  <si>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</si>
  <si>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</si>
  <si>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</si>
  <si>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</si>
  <si>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</si>
  <si>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</si>
  <si>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</si>
  <si>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</si>
  <si>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</si>
  <si>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</si>
  <si>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</si>
  <si>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</si>
  <si>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</si>
  <si>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</si>
  <si>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</si>
  <si>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</si>
  <si>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</si>
  <si>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</si>
  <si>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</si>
  <si>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</si>
  <si>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</si>
  <si>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</si>
  <si>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</si>
  <si>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</si>
  <si>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</si>
  <si>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</si>
  <si>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</si>
  <si>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</si>
  <si>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</si>
  <si>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</si>
  <si>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</si>
  <si>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</si>
  <si>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</si>
  <si>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</si>
  <si>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</si>
  <si>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</si>
  <si>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</si>
  <si>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</si>
  <si>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</si>
  <si>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</si>
  <si>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</si>
  <si>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</si>
  <si>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</si>
  <si>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</si>
  <si>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</si>
  <si>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</si>
  <si>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</si>
  <si>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</si>
  <si>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</si>
  <si>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</si>
  <si>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</si>
  <si>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</si>
  <si>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</si>
  <si>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</si>
  <si>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</si>
  <si>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</si>
  <si>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</si>
  <si>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</si>
  <si>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</si>
  <si>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</si>
  <si>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</si>
  <si>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</si>
  <si>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</si>
  <si>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</si>
  <si>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</si>
  <si>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</si>
  <si>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</si>
  <si>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</si>
  <si>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</si>
  <si>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</si>
  <si>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</si>
  <si>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</si>
  <si>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</si>
  <si>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</si>
  <si>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</si>
  <si>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</si>
  <si>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</si>
  <si>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</si>
  <si>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</si>
  <si>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</si>
  <si>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</si>
  <si>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</si>
  <si>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</si>
  <si>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</si>
  <si>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</si>
  <si>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</si>
  <si>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</si>
  <si>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</si>
  <si>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</si>
  <si>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</si>
  <si>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</si>
  <si>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</si>
  <si>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</si>
  <si>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</si>
  <si>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</si>
  <si>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</si>
  <si>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</si>
  <si>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</si>
  <si>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</si>
  <si>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</si>
  <si>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</si>
  <si>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</si>
  <si>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</si>
  <si>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</si>
  <si>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</si>
  <si>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</si>
  <si>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</si>
  <si>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</si>
  <si>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</si>
  <si>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</si>
  <si>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</si>
  <si>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</si>
  <si>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</si>
  <si>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</si>
  <si>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</si>
  <si>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</si>
  <si>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</si>
  <si>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</si>
  <si>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</si>
  <si>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</si>
  <si>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</si>
  <si>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</si>
  <si>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</si>
  <si>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</si>
  <si>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</si>
  <si>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</si>
  <si>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</si>
  <si>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</si>
  <si>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</si>
  <si>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</si>
  <si>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</si>
  <si>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</si>
  <si>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</si>
  <si>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</si>
  <si>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</si>
  <si>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</si>
  <si>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</si>
  <si>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</si>
  <si>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</si>
  <si>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</si>
  <si>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</si>
  <si>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</si>
  <si>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</si>
  <si>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</si>
  <si>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</si>
  <si>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</si>
  <si>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</si>
  <si>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</si>
  <si>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</si>
  <si>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</si>
  <si>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</si>
  <si>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</si>
  <si>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</si>
  <si>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</si>
  <si>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</si>
  <si>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</si>
  <si>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</si>
  <si>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</si>
  <si>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</si>
  <si>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</si>
  <si>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</si>
  <si>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</si>
  <si>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</si>
  <si>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</si>
  <si>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</si>
  <si>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</si>
  <si>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</si>
  <si>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</si>
  <si>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</si>
  <si>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</si>
  <si>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</si>
  <si>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</si>
  <si>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</si>
  <si>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</si>
  <si>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</si>
  <si>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</si>
  <si>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</si>
  <si>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</si>
  <si>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</si>
  <si>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</si>
  <si>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</si>
  <si>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</si>
  <si>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</si>
  <si>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</si>
  <si>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</si>
  <si>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</si>
  <si>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</si>
  <si>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</si>
  <si>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</si>
  <si>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</si>
  <si>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</si>
  <si>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</si>
  <si>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</si>
  <si>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</si>
  <si>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</si>
  <si>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</si>
  <si>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</si>
  <si>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</si>
  <si>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</si>
  <si>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</si>
  <si>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</si>
  <si>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</si>
  <si>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</si>
  <si>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</si>
  <si>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</si>
  <si>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</si>
  <si>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</si>
  <si>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</si>
  <si>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</si>
  <si>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</si>
  <si>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</si>
  <si>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</si>
  <si>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</si>
  <si>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</si>
  <si>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</si>
  <si>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</si>
  <si>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</si>
  <si>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</si>
  <si>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</si>
  <si>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</si>
  <si>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</si>
  <si>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</si>
  <si>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</si>
  <si>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</si>
  <si>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</si>
  <si>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</si>
  <si>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</si>
  <si>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</si>
  <si>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</si>
  <si>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</si>
  <si>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</si>
  <si>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</si>
  <si>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</si>
  <si>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</si>
  <si>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</si>
  <si>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</si>
  <si>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</si>
  <si>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</si>
  <si>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</si>
  <si>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</si>
  <si>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</si>
  <si>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</si>
  <si>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</si>
  <si>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</si>
  <si>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</si>
  <si>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</si>
  <si>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</si>
  <si>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</si>
  <si>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</si>
  <si>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</si>
  <si>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</si>
  <si>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</si>
  <si>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</si>
  <si>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</si>
  <si>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</si>
  <si>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</si>
  <si>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</si>
  <si>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</si>
  <si>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</si>
  <si>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</si>
  <si>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</si>
  <si>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</si>
  <si>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</si>
  <si>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</si>
  <si>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</si>
  <si>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</si>
  <si>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</si>
  <si>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</si>
  <si>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</si>
  <si>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</si>
  <si>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</si>
  <si>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</si>
  <si>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</si>
  <si>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</si>
  <si>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</si>
  <si>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</si>
  <si>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</si>
  <si>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</si>
  <si>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</si>
  <si>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</si>
  <si>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</si>
  <si>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</si>
  <si>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</si>
  <si>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</si>
  <si>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</si>
  <si>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</si>
  <si>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</si>
  <si>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</si>
  <si>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</si>
  <si>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</si>
  <si>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</si>
  <si>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</si>
  <si>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</si>
  <si>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</si>
  <si>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</si>
  <si>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</si>
  <si>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</si>
  <si>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</si>
  <si>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</si>
  <si>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</si>
  <si>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</si>
  <si>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</si>
  <si>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</si>
  <si>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</si>
  <si>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</si>
  <si>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</si>
  <si>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</si>
  <si>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</si>
  <si>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</si>
  <si>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</si>
  <si>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</si>
  <si>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</si>
  <si>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</si>
  <si>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</si>
  <si>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</si>
  <si>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</si>
  <si>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</si>
  <si>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</si>
  <si>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</si>
  <si>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</si>
  <si>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</si>
  <si>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</si>
  <si>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</si>
  <si>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</si>
  <si>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</si>
  <si>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</si>
  <si>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</si>
  <si>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</si>
  <si>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</si>
  <si>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</si>
  <si>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</si>
  <si>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</si>
  <si>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</si>
  <si>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</si>
  <si>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</si>
  <si>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</si>
  <si>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</si>
  <si>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</si>
  <si>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</si>
  <si>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</si>
  <si>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</si>
  <si>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</si>
  <si>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</si>
  <si>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</si>
  <si>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</si>
  <si>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</si>
  <si>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</si>
  <si>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</si>
  <si>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</si>
  <si>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</si>
  <si>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</si>
  <si>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</si>
  <si>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</si>
  <si>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</si>
  <si>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</si>
  <si>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</si>
  <si>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</si>
  <si>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</si>
  <si>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</si>
  <si>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</si>
  <si>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</si>
  <si>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</si>
  <si>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</si>
  <si>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</si>
  <si>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</si>
  <si>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</si>
  <si>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</si>
  <si>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</si>
  <si>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</si>
  <si>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</si>
  <si>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</si>
  <si>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</si>
  <si>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</si>
  <si>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</si>
  <si>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</si>
  <si>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</si>
  <si>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</si>
  <si>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</si>
  <si>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</si>
  <si>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</si>
  <si>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</si>
  <si>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</si>
  <si>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</si>
  <si>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</si>
  <si>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</si>
  <si>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</si>
  <si>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</si>
  <si>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</si>
  <si>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</si>
  <si>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</si>
  <si>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</si>
  <si>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</si>
  <si>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</si>
  <si>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</si>
  <si>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</si>
  <si>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</si>
  <si>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</si>
  <si>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</si>
  <si>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</si>
  <si>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</si>
  <si>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</si>
  <si>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</si>
  <si>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</si>
  <si>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</si>
  <si>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</si>
  <si>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</si>
  <si>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</si>
  <si>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</si>
  <si>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</si>
  <si>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</si>
  <si>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</si>
  <si>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</si>
  <si>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</si>
  <si>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</si>
  <si>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</si>
  <si>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</si>
  <si>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</si>
  <si>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</si>
  <si>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</si>
  <si>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</si>
  <si>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</si>
  <si>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</si>
  <si>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</si>
  <si>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</si>
  <si>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</si>
  <si>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</si>
  <si>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</si>
  <si>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</si>
  <si>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</si>
  <si>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</si>
  <si>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</si>
  <si>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</si>
  <si>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</si>
  <si>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</si>
  <si>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</si>
  <si>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</si>
  <si>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</si>
  <si>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</si>
  <si>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</si>
  <si>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</si>
  <si>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</si>
  <si>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</si>
  <si>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</si>
  <si>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</si>
  <si>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</si>
  <si>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</si>
  <si>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</si>
  <si>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</si>
  <si>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</si>
  <si>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</si>
  <si>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</si>
  <si>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</si>
  <si>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</si>
  <si>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</si>
  <si>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</si>
  <si>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</si>
  <si>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</si>
  <si>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</si>
  <si>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</si>
  <si>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</si>
  <si>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</si>
  <si>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</si>
  <si>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</si>
  <si>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</si>
  <si>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</si>
  <si>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</si>
  <si>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</si>
  <si>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</si>
  <si>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</si>
  <si>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</si>
  <si>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</si>
  <si>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</si>
  <si>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</si>
  <si>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</si>
  <si>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</si>
  <si>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</si>
  <si>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</si>
  <si>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</si>
  <si>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</si>
  <si>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</si>
  <si>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</si>
  <si>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</si>
  <si>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</si>
  <si>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</si>
  <si>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</si>
  <si>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</si>
  <si>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</si>
  <si>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</si>
  <si>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</si>
  <si>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</si>
  <si>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</si>
  <si>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</si>
  <si>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</si>
  <si>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</si>
  <si>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</si>
  <si>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</si>
  <si>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</si>
  <si>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</si>
  <si>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</si>
  <si>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</si>
  <si>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</si>
  <si>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</si>
  <si>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</si>
  <si>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</si>
  <si>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</si>
  <si>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</si>
  <si>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</si>
  <si>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</si>
  <si>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</si>
  <si>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</si>
  <si>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</si>
  <si>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</si>
  <si>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</si>
  <si>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</si>
  <si>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</si>
  <si>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</si>
  <si>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</si>
  <si>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</si>
  <si>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</si>
  <si>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</si>
  <si>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</si>
  <si>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</si>
  <si>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</si>
  <si>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</si>
  <si>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</si>
  <si>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</si>
  <si>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</si>
  <si>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</si>
  <si>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</si>
  <si>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</si>
  <si>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</si>
  <si>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</si>
  <si>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</si>
  <si>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</si>
  <si>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</si>
  <si>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</si>
  <si>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</si>
  <si>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</si>
  <si>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</si>
  <si>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</si>
  <si>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</si>
  <si>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</si>
  <si>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</si>
  <si>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</si>
  <si>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</si>
  <si>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</si>
  <si>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</si>
  <si>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</si>
  <si>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</si>
  <si>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</si>
  <si>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</si>
  <si>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</si>
  <si>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</si>
  <si>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</si>
  <si>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</si>
  <si>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</si>
  <si>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</si>
  <si>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</si>
  <si>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</si>
  <si>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</si>
  <si>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</si>
  <si>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</si>
  <si>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</si>
  <si>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</si>
  <si>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</si>
  <si>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</si>
  <si>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</si>
  <si>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</si>
  <si>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</si>
  <si>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</si>
  <si>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</si>
  <si>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</si>
  <si>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</si>
  <si>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</si>
  <si>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</si>
  <si>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</si>
  <si>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</si>
  <si>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</si>
  <si>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</si>
  <si>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</si>
  <si>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</si>
  <si>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</si>
  <si>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</si>
  <si>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</si>
  <si>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</si>
  <si>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</si>
  <si>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</si>
  <si>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</si>
  <si>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</si>
  <si>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</si>
  <si>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</si>
  <si>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</si>
  <si>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</si>
  <si>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</si>
  <si>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</si>
  <si>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</si>
  <si>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</si>
  <si>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</si>
  <si>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</si>
  <si>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</si>
  <si>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</si>
  <si>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</si>
  <si>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</si>
  <si>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</si>
  <si>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</si>
  <si>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</si>
  <si>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</si>
  <si>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</si>
  <si>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</si>
  <si>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</si>
  <si>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</si>
  <si>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</si>
  <si>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</si>
  <si>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</si>
  <si>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</si>
  <si>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</si>
  <si>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</si>
  <si>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</si>
  <si>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</si>
  <si>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</si>
  <si>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</si>
  <si>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</si>
  <si>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</si>
  <si>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</si>
  <si>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</si>
  <si>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</si>
  <si>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</si>
  <si>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</si>
  <si>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</si>
  <si>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</si>
  <si>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</si>
  <si>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</si>
  <si>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</si>
  <si>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</si>
  <si>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</si>
  <si>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</si>
  <si>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</si>
  <si>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</si>
  <si>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</si>
  <si>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</si>
  <si>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</si>
  <si>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</si>
  <si>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</si>
  <si>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</si>
  <si>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</si>
  <si>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</si>
  <si>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</si>
  <si>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</si>
  <si>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</si>
  <si>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</si>
  <si>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</si>
  <si>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</si>
  <si>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</si>
  <si>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</si>
  <si>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</si>
  <si>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</si>
  <si>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</si>
  <si>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</si>
  <si>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</si>
  <si>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</si>
  <si>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</si>
  <si>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</si>
  <si>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</si>
  <si>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</si>
  <si>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</si>
  <si>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</si>
  <si>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</si>
  <si>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</si>
  <si>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</si>
  <si>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</si>
  <si>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</si>
  <si>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</si>
  <si>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</si>
  <si>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</si>
  <si>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</si>
  <si>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</si>
  <si>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</si>
  <si>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</si>
  <si>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</si>
  <si>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</si>
  <si>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</si>
  <si>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</si>
  <si>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</si>
  <si>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</si>
  <si>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</si>
  <si>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</si>
  <si>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</si>
  <si>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</si>
  <si>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</si>
  <si>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</si>
  <si>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</si>
  <si>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</si>
  <si>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</si>
  <si>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</si>
  <si>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</si>
  <si>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</si>
  <si>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</si>
  <si>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</si>
  <si>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</si>
  <si>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</si>
  <si>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</si>
  <si>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</si>
  <si>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</si>
  <si>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</si>
  <si>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</si>
  <si>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</si>
  <si>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</si>
  <si>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</si>
  <si>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</si>
  <si>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</si>
  <si>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</si>
  <si>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</si>
  <si>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</si>
  <si>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</si>
  <si>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</si>
  <si>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</si>
  <si>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</si>
  <si>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</si>
  <si>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</si>
  <si>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</si>
  <si>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</si>
  <si>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</si>
  <si>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</si>
  <si>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</si>
  <si>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</si>
  <si>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</si>
  <si>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</si>
  <si>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</si>
  <si>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</si>
  <si>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</si>
  <si>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</si>
  <si>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</si>
  <si>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</si>
  <si>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</si>
  <si>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</si>
  <si>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</si>
  <si>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</si>
  <si>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</si>
  <si>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</si>
  <si>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</si>
  <si>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</si>
  <si>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</si>
  <si>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</si>
  <si>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</si>
  <si>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</si>
  <si>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</si>
  <si>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</si>
  <si>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</si>
  <si>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</si>
  <si>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</si>
  <si>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</si>
  <si>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</si>
  <si>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</si>
  <si>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</si>
  <si>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</si>
  <si>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</si>
  <si>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</si>
  <si>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</si>
  <si>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</si>
  <si>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</si>
  <si>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</si>
  <si>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</si>
  <si>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</si>
  <si>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</si>
  <si>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</si>
  <si>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</si>
  <si>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</si>
  <si>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</si>
  <si>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</si>
  <si>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</si>
  <si>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</si>
  <si>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</si>
  <si>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</si>
  <si>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</si>
  <si>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</si>
  <si>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</si>
  <si>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</si>
  <si>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</si>
  <si>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</si>
  <si>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</si>
  <si>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</si>
  <si>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</si>
  <si>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</si>
  <si>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</si>
  <si>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</si>
  <si>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</si>
  <si>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</si>
  <si>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</si>
  <si>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</si>
  <si>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</si>
  <si>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</si>
  <si>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</si>
  <si>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</si>
  <si>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</si>
  <si>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</si>
  <si>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</si>
  <si>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</si>
  <si>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</si>
  <si>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</si>
  <si>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</si>
  <si>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</si>
  <si>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</si>
  <si>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</si>
  <si>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</si>
  <si>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</si>
  <si>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</si>
  <si>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</si>
  <si>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</si>
  <si>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</si>
  <si>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</si>
  <si>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</si>
  <si>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</si>
  <si>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</si>
  <si>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</si>
  <si>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</si>
  <si>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</si>
  <si>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</si>
  <si>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</si>
  <si>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</si>
  <si>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</si>
  <si>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</si>
  <si>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</si>
  <si>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</si>
  <si>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</si>
  <si>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</si>
  <si>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</si>
  <si>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</si>
  <si>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</si>
  <si>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</si>
  <si>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</si>
  <si>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</si>
  <si>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</si>
  <si>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</si>
  <si>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</si>
  <si>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</si>
  <si>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</si>
  <si>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</si>
  <si>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</si>
  <si>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</si>
  <si>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</si>
  <si>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</si>
  <si>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</si>
  <si>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</si>
  <si>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</si>
  <si>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</si>
  <si>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</si>
  <si>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</si>
  <si>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</si>
  <si>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</si>
  <si>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</si>
  <si>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</si>
  <si>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</si>
  <si>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</si>
  <si>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</si>
  <si>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</si>
  <si>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</si>
  <si>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</si>
  <si>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</si>
  <si>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</si>
  <si>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</si>
  <si>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</si>
  <si>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</si>
  <si>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</si>
  <si>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</si>
  <si>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</si>
  <si>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</si>
  <si>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</si>
  <si>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</si>
  <si>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</si>
  <si>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</si>
  <si>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</si>
  <si>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</si>
  <si>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</si>
  <si>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</si>
  <si>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</si>
  <si>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</si>
  <si>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</si>
  <si>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</si>
  <si>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</si>
  <si>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</si>
  <si>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</si>
  <si>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</si>
  <si>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</si>
  <si>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</si>
  <si>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</si>
  <si>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</si>
  <si>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</si>
  <si>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</si>
  <si>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</si>
  <si>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</si>
  <si>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</si>
  <si>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</si>
  <si>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</si>
  <si>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</si>
  <si>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</si>
  <si>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</si>
  <si>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</si>
  <si>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</si>
  <si>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</si>
  <si>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</si>
  <si>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</si>
  <si>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</si>
  <si>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</si>
  <si>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</si>
  <si>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</si>
  <si>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</si>
  <si>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</si>
  <si>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</si>
  <si>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</si>
  <si>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</si>
  <si>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</si>
  <si>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</si>
  <si>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</si>
  <si>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</si>
  <si>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</si>
  <si>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</si>
  <si>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</si>
  <si>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</si>
  <si>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</si>
  <si>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</si>
  <si>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</si>
  <si>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</si>
  <si>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</si>
  <si>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</si>
  <si>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</si>
  <si>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</si>
  <si>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</si>
  <si>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</si>
  <si>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</si>
  <si>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</si>
  <si>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</si>
  <si>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</si>
  <si>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</si>
  <si>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</si>
  <si>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</si>
  <si>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</si>
  <si>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</si>
  <si>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</si>
  <si>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</si>
  <si>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</si>
  <si>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</si>
  <si>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</si>
  <si>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</si>
  <si>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</si>
  <si>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</si>
  <si>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</si>
  <si>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</si>
  <si>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</si>
  <si>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</si>
  <si>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</si>
  <si>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</si>
  <si>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</si>
  <si>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</si>
  <si>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</si>
  <si>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</si>
  <si>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</si>
  <si>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</si>
  <si>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</si>
  <si>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</si>
  <si>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</si>
  <si>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</si>
  <si>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</si>
  <si>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</si>
  <si>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</si>
  <si>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</si>
  <si>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</si>
  <si>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</si>
  <si>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</si>
  <si>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</si>
  <si>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</si>
  <si>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</si>
  <si>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</si>
  <si>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</si>
  <si>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</si>
  <si>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</si>
  <si>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</si>
  <si>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</si>
  <si>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</si>
  <si>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</si>
  <si>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</si>
  <si>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</si>
  <si>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</si>
  <si>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</si>
  <si>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</si>
  <si>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</si>
  <si>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</si>
  <si>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</si>
  <si>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</si>
  <si>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</si>
  <si>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</si>
  <si>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</si>
  <si>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</si>
  <si>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</si>
  <si>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</si>
  <si>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</si>
  <si>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</si>
  <si>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</si>
  <si>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</si>
  <si>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</si>
  <si>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</si>
  <si>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</si>
  <si>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</si>
  <si>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</si>
  <si>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</si>
  <si>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</si>
  <si>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</si>
  <si>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</si>
  <si>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</si>
  <si>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</si>
  <si>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</si>
  <si>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</si>
  <si>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</si>
  <si>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</si>
  <si>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</si>
  <si>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</si>
  <si>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</si>
  <si>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</si>
  <si>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</si>
  <si>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</si>
  <si>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</si>
  <si>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</si>
  <si>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</si>
  <si>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</si>
  <si>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</si>
  <si>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</si>
  <si>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</si>
  <si>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</si>
  <si>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</si>
  <si>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</si>
  <si>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</si>
  <si>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</si>
  <si>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</si>
  <si>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</si>
  <si>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</si>
  <si>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</si>
  <si>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</si>
  <si>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</si>
  <si>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</si>
  <si>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</si>
  <si>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</si>
  <si>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</si>
  <si>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</si>
  <si>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</si>
  <si>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</si>
  <si>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</si>
  <si>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</si>
  <si>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</si>
  <si>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</si>
  <si>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</si>
  <si>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</si>
  <si>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</si>
  <si>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</si>
  <si>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</si>
  <si>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</si>
  <si>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</si>
  <si>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</si>
  <si>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</si>
  <si>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</si>
  <si>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</si>
  <si>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</si>
  <si>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</si>
  <si>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</si>
  <si>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</si>
  <si>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</si>
  <si>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</si>
  <si>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</si>
  <si>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</si>
  <si>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</si>
  <si>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</si>
  <si>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</si>
  <si>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</si>
  <si>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 xml:space="preserve">MC1 12h38 / Em deslocamento para km de descarga / </t>
  </si>
  <si>
    <t>TP pronto as 09h00 / Em intervalo das 11h04 até 12h34</t>
  </si>
  <si>
    <t>MC1 08h26 / autorizado entrada na via 10h37 / Em intervalo para descarga</t>
  </si>
  <si>
    <t xml:space="preserve">TP pronto 09h00 / Realizado intervalo das 09h37 até 11h07 / </t>
  </si>
  <si>
    <t>TP pronto 09h00 / 1º parcial  intervalo das 10h00 até 11h00 / 2º parcial -</t>
  </si>
  <si>
    <t>José Nilton</t>
  </si>
  <si>
    <t>TP pronto 08h50 /  1º parcial intervalo das 10h00 até 11h00. (produção 15m, devido avaria no equipamento)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</si>
  <si>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</si>
  <si>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</si>
  <si>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</si>
  <si>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</si>
  <si>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</si>
  <si>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</si>
  <si>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</si>
  <si>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</si>
  <si>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</si>
  <si>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</si>
  <si>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</si>
  <si>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</si>
  <si>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</si>
  <si>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</si>
  <si>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</si>
  <si>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</si>
  <si>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</si>
  <si>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</si>
  <si>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</si>
  <si>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</si>
  <si>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</si>
  <si>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</si>
  <si>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</si>
  <si>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</si>
  <si>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</si>
  <si>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</si>
  <si>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Descarga de barra</t>
  </si>
  <si>
    <t>Jonas</t>
  </si>
  <si>
    <t>189ZFY/ZXP189</t>
  </si>
  <si>
    <t>PDM -Substituição de dormentes</t>
  </si>
  <si>
    <t>Limpeza de lastro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</si>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</sst>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G169" activePane="bottomRight" state="frozen"/>
      <selection pane="bottomRight" activeCell="J193" sqref="J19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5" t="s">
        <v>920</v>
      </c>
      <c r="C1" s="196"/>
      <c r="D1" s="196"/>
      <c r="E1" s="3"/>
      <c r="F1" s="195" t="s">
        <v>921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88" t="s">
        <v>929</v>
      </c>
      <c r="BB2" s="192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88" t="s">
        <v>930</v>
      </c>
      <c r="AJ3" s="192"/>
      <c r="AK3" s="188" t="s">
        <v>931</v>
      </c>
      <c r="AL3" s="189"/>
      <c r="AM3" s="190"/>
      <c r="AN3" s="191"/>
      <c r="AO3" s="189"/>
      <c r="AP3" s="189"/>
      <c r="AQ3" s="192"/>
      <c r="AR3" s="63"/>
      <c r="AS3" s="193" t="s">
        <v>937</v>
      </c>
      <c r="AT3" s="194"/>
      <c r="AU3" s="193" t="s">
        <v>938</v>
      </c>
      <c r="AV3" s="194"/>
      <c r="AW3" s="193" t="s">
        <v>939</v>
      </c>
      <c r="AX3" s="194"/>
      <c r="AY3" s="63" t="s">
        <v>940</v>
      </c>
      <c r="AZ3" s="63"/>
      <c r="BA3" s="216"/>
      <c r="BB3" s="217"/>
      <c r="BC3" s="188" t="s">
        <v>933</v>
      </c>
      <c r="BD3" s="189"/>
      <c r="BE3" s="189"/>
      <c r="BF3" s="192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1230</v>
      </c>
      <c r="BK147" s="17" t="s">
        <v>1231</v>
      </c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1</v>
      </c>
      <c r="BI149" s="17"/>
      <c r="BJ149" s="17" t="s">
        <v>1232</v>
      </c>
      <c r="BK149" s="17" t="s">
        <v>1232</v>
      </c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</v>
      </c>
      <c r="BT149" s="8" t="str">
        <f t="shared" si="3"/>
        <v/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1</v>
      </c>
      <c r="BI150" s="17"/>
      <c r="BJ150" s="17" t="s">
        <v>1233</v>
      </c>
      <c r="BK150" s="17" t="s">
        <v>1233</v>
      </c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0.99999999999999911</v>
      </c>
      <c r="BS150" s="19">
        <f>IF(OR(B150="",F150=""),"*",BA150/Q150)</f>
        <v>0</v>
      </c>
      <c r="BT150" s="8" t="str">
        <f t="shared" si="3"/>
        <v/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1</v>
      </c>
      <c r="BI152" s="17"/>
      <c r="BJ152" s="17" t="s">
        <v>1234</v>
      </c>
      <c r="BK152" s="17" t="s">
        <v>1234</v>
      </c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/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4.166666666666663E-2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1235</v>
      </c>
      <c r="BK153" s="17" t="s">
        <v>1235</v>
      </c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0.66666666666666607</v>
      </c>
      <c r="BS153" s="19">
        <f>IF(OR(B153="",F153=""),"*",BA153/Q153)</f>
        <v>0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4.166666666666663E-2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1235</v>
      </c>
      <c r="BK154" s="17" t="s">
        <v>1235</v>
      </c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0.66666666666666607</v>
      </c>
      <c r="BS154" s="19">
        <f>IF(OR(B154="",F154=""),"*",BA154/Q154)</f>
        <v>0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>
        <v>15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1237</v>
      </c>
      <c r="BK155" s="17" t="s">
        <v>1237</v>
      </c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Intervalo</v>
      </c>
      <c r="BR155" s="19">
        <f>IF(OR(B155="",F155=""),"*",AY155/P155)</f>
        <v>0.66666666666666607</v>
      </c>
      <c r="BS155" s="19">
        <f>IF(OR(B155="",F155=""),"*",BA155/Q155)</f>
        <v>1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1238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1239</v>
      </c>
      <c r="BK156" s="17" t="s">
        <v>1239</v>
      </c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1240</v>
      </c>
      <c r="BK157" s="17" t="s">
        <v>1240</v>
      </c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1241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1242</v>
      </c>
      <c r="BK158" s="17" t="s">
        <v>1242</v>
      </c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/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1243</v>
      </c>
      <c r="BK159" s="17" t="s">
        <v>1243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1243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1244</v>
      </c>
      <c r="BK160" s="17" t="s">
        <v>1243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1243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1245</v>
      </c>
      <c r="BK161" s="17" t="s">
        <v>1245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1245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1246</v>
      </c>
      <c r="BK162" s="17" t="s">
        <v>1246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1246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1246</v>
      </c>
      <c r="BK163" s="17" t="s">
        <v>1246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1246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1247</v>
      </c>
      <c r="BK165" s="17" t="s">
        <v>1247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1247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1247</v>
      </c>
      <c r="BK166" s="17" t="s">
        <v>1247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1247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1247</v>
      </c>
      <c r="BK167" s="17" t="s">
        <v>1247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1247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1247</v>
      </c>
      <c r="BK168" s="17" t="s">
        <v>1247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1247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1248</v>
      </c>
      <c r="BK170" s="17" t="s">
        <v>1248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1248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1249</v>
      </c>
      <c r="BK172" s="17" t="s">
        <v>1250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1251</v>
      </c>
      <c r="BK173" s="17" t="s">
        <v>1251</v>
      </c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/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1252</v>
      </c>
      <c r="BK174" s="17" t="s">
        <v>1252</v>
      </c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1253</v>
      </c>
      <c r="BK175" s="17" t="s">
        <v>1253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1253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1254</v>
      </c>
      <c r="BK176" s="17" t="s">
        <v>1255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1255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1256</v>
      </c>
      <c r="I177" s="106" t="s">
        <v>1257</v>
      </c>
      <c r="J177" s="105">
        <v>54</v>
      </c>
      <c r="K177" s="105">
        <v>106</v>
      </c>
      <c r="L177" s="105" t="s">
        <v>558</v>
      </c>
      <c r="M177" s="127" t="s">
        <v>1258</v>
      </c>
      <c r="N177" s="127" t="s">
        <v>1259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1238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1260</v>
      </c>
      <c r="BK177" s="17" t="s">
        <v>1260</v>
      </c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1261</v>
      </c>
      <c r="BK178" s="17" t="s">
        <v>1262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1263</v>
      </c>
      <c r="X180" s="104" t="s">
        <v>381</v>
      </c>
      <c r="Y180" s="129"/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/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/>
      <c r="AS181" s="108"/>
      <c r="AT181" s="108"/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8" t="str">
        <f t="shared" si="3"/>
        <v/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1264</v>
      </c>
      <c r="X182" s="104" t="s">
        <v>386</v>
      </c>
      <c r="Y182" s="129"/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/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/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1265</v>
      </c>
      <c r="W185" s="151" t="s">
        <v>1026</v>
      </c>
      <c r="X185" s="104" t="s">
        <v>386</v>
      </c>
      <c r="Y185" s="129"/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/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92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1266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/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ZYU1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/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1265</v>
      </c>
      <c r="W188" s="151" t="s">
        <v>1267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1265</v>
      </c>
      <c r="W189" s="151" t="s">
        <v>1267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1265</v>
      </c>
      <c r="W190" s="151" t="s">
        <v>1268</v>
      </c>
      <c r="X190" s="104" t="s">
        <v>386</v>
      </c>
      <c r="Y190" s="129"/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</v>
      </c>
      <c r="B193" s="102"/>
      <c r="C193" s="135" t="str">
        <f>IF(BS_CONTROLE[[#This Row],[DATA]]="","",WEEKNUM(BS_CONTROLE[[#This Row],[DATA]]))</f>
        <v/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>
        <f>IF(BS_CONTROLE[[#This Row],[SUB]]=0, "-", BS_CONTROLE[[#This Row],[SUB]])</f>
        <v>55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1269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1270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1270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179:Z1001 Y98:Z172 Z174:Z178 Y173:Y178">
    <cfRule type="cellIs" dxfId="204" priority="54036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622" operator="equal">
      <formula>"NÃO"</formula>
    </cfRule>
    <cfRule type="cellIs" dxfId="202" priority="11623" operator="equal">
      <formula>"SIM"</formula>
    </cfRule>
  </conditionalFormatting>
  <conditionalFormatting sqref="AZ6:AZ1001">
    <cfRule type="expression" dxfId="201" priority="54078">
      <formula>#REF!=1</formula>
    </cfRule>
  </conditionalFormatting>
  <conditionalFormatting sqref="BE6:BE1001 AY6:AY1001 U6:U1001">
    <cfRule type="cellIs" dxfId="200" priority="54062" operator="equal">
      <formula>"ERRO"</formula>
    </cfRule>
  </conditionalFormatting>
  <conditionalFormatting sqref="BQ6:BQ1001">
    <cfRule type="cellIs" dxfId="199" priority="54057" operator="equal">
      <formula>"Produção e Intervalo"</formula>
    </cfRule>
    <cfRule type="cellIs" dxfId="198" priority="54058" operator="equal">
      <formula>"Aderente"</formula>
    </cfRule>
    <cfRule type="cellIs" dxfId="197" priority="54059" operator="equal">
      <formula>"Intervalo"</formula>
    </cfRule>
    <cfRule type="cellIs" dxfId="196" priority="54060" operator="equal">
      <formula>"Produção"</formula>
    </cfRule>
    <cfRule type="cellIs" dxfId="195" priority="54061" operator="equal">
      <formula>"ERRO"</formula>
    </cfRule>
  </conditionalFormatting>
  <conditionalFormatting sqref="BR6:BS1001">
    <cfRule type="cellIs" dxfId="194" priority="54039" operator="equal">
      <formula>"*"</formula>
    </cfRule>
    <cfRule type="cellIs" dxfId="193" priority="54040" operator="greaterThanOrEqual">
      <formula>1</formula>
    </cfRule>
    <cfRule type="cellIs" dxfId="192" priority="54041" operator="lessThan">
      <formula>1</formula>
    </cfRule>
  </conditionalFormatting>
  <conditionalFormatting sqref="BK949 BK81 BK83:BK84 BK101 BK67 BK69 BK72:BK73 BJ9:BJ1001">
    <cfRule type="iconSet" priority="6082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2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65" operator="equal">
      <formula>"OPORTUNIDADE"</formula>
    </cfRule>
  </conditionalFormatting>
  <conditionalFormatting sqref="Y6:Z39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BH6:BH8">
    <cfRule type="iconSet" priority="161">
      <iconSet showValue="0">
        <cfvo type="percent" val="0"/>
        <cfvo type="num" val="1"/>
        <cfvo type="num" val="1" gte="0"/>
      </iconSet>
    </cfRule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133" operator="equal">
      <formula>"OPORTUNIDADE"</formula>
    </cfRule>
  </conditionalFormatting>
  <conditionalFormatting sqref="Y44:Z44">
    <cfRule type="cellIs" dxfId="187" priority="131" operator="equal">
      <formula>"NÃO"</formula>
    </cfRule>
    <cfRule type="cellIs" dxfId="186" priority="132" operator="equal">
      <formula>"SIM"</formula>
    </cfRule>
  </conditionalFormatting>
  <conditionalFormatting sqref="Y48:Z52">
    <cfRule type="cellIs" dxfId="185" priority="130" operator="equal">
      <formula>"OPORTUNIDADE"</formula>
    </cfRule>
  </conditionalFormatting>
  <conditionalFormatting sqref="Y48:Z52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Y68:Z68">
    <cfRule type="cellIs" dxfId="182" priority="124" operator="equal">
      <formula>"OPORTUNIDADE"</formula>
    </cfRule>
  </conditionalFormatting>
  <conditionalFormatting sqref="Y68:Z68">
    <cfRule type="cellIs" dxfId="181" priority="122" operator="equal">
      <formula>"NÃO"</formula>
    </cfRule>
    <cfRule type="cellIs" dxfId="180" priority="123" operator="equal">
      <formula>"SIM"</formula>
    </cfRule>
  </conditionalFormatting>
  <conditionalFormatting sqref="Y75:Z75">
    <cfRule type="cellIs" dxfId="179" priority="121" operator="equal">
      <formula>"OPORTUNIDADE"</formula>
    </cfRule>
  </conditionalFormatting>
  <conditionalFormatting sqref="Y75:Z75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Y77:Z78">
    <cfRule type="cellIs" dxfId="176" priority="118" operator="equal">
      <formula>"OPORTUNIDADE"</formula>
    </cfRule>
  </conditionalFormatting>
  <conditionalFormatting sqref="Y77:Z78">
    <cfRule type="cellIs" dxfId="175" priority="116" operator="equal">
      <formula>"NÃO"</formula>
    </cfRule>
    <cfRule type="cellIs" dxfId="174" priority="117" operator="equal">
      <formula>"SIM"</formula>
    </cfRule>
  </conditionalFormatting>
  <conditionalFormatting sqref="Y81:Z81">
    <cfRule type="cellIs" dxfId="173" priority="115" operator="equal">
      <formula>"OPORTUNIDADE"</formula>
    </cfRule>
  </conditionalFormatting>
  <conditionalFormatting sqref="Y81:Z81">
    <cfRule type="cellIs" dxfId="172" priority="113" operator="equal">
      <formula>"NÃO"</formula>
    </cfRule>
    <cfRule type="cellIs" dxfId="171" priority="114" operator="equal">
      <formula>"SIM"</formula>
    </cfRule>
  </conditionalFormatting>
  <conditionalFormatting sqref="Y82:Z82">
    <cfRule type="cellIs" dxfId="170" priority="112" operator="equal">
      <formula>"OPORTUNIDADE"</formula>
    </cfRule>
  </conditionalFormatting>
  <conditionalFormatting sqref="Y82:Z82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Y91:Z91">
    <cfRule type="cellIs" dxfId="167" priority="109" operator="equal">
      <formula>"OPORTUNIDADE"</formula>
    </cfRule>
  </conditionalFormatting>
  <conditionalFormatting sqref="Y91:Z91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Y93:Z93">
    <cfRule type="cellIs" dxfId="164" priority="106" operator="equal">
      <formula>"OPORTUNIDADE"</formula>
    </cfRule>
  </conditionalFormatting>
  <conditionalFormatting sqref="Y93:Z93">
    <cfRule type="cellIs" dxfId="163" priority="104" operator="equal">
      <formula>"NÃO"</formula>
    </cfRule>
    <cfRule type="cellIs" dxfId="162" priority="105" operator="equal">
      <formula>"SIM"</formula>
    </cfRule>
  </conditionalFormatting>
  <conditionalFormatting sqref="Y95:Z95">
    <cfRule type="cellIs" dxfId="161" priority="103" operator="equal">
      <formula>"OPORTUNIDADE"</formula>
    </cfRule>
  </conditionalFormatting>
  <conditionalFormatting sqref="Y95:Z95">
    <cfRule type="cellIs" dxfId="160" priority="101" operator="equal">
      <formula>"NÃO"</formula>
    </cfRule>
    <cfRule type="cellIs" dxfId="159" priority="102" operator="equal">
      <formula>"SIM"</formula>
    </cfRule>
  </conditionalFormatting>
  <conditionalFormatting sqref="Y96:Z97">
    <cfRule type="cellIs" dxfId="158" priority="100" operator="equal">
      <formula>"OPORTUNIDADE"</formula>
    </cfRule>
  </conditionalFormatting>
  <conditionalFormatting sqref="Y96:Z97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BK95:BK9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29">
      <iconSet showValue="0">
        <cfvo type="percent" val="0"/>
        <cfvo type="num" val="1"/>
        <cfvo type="num" val="1" gte="0"/>
      </iconSet>
    </cfRule>
    <cfRule type="iconSet" priority="6093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3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58 BP116:BP119 BP127:BP133 BP138 BP135:BP136 BP122:BP123 BP177:BP1001 BP169 BP164 BP171:BP174">
    <cfRule type="iconSet" priority="6093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43" operator="equal">
      <formula>"OPORTUNIDADE"</formula>
    </cfRule>
  </conditionalFormatting>
  <conditionalFormatting sqref="Z173">
    <cfRule type="cellIs" dxfId="154" priority="41" operator="equal">
      <formula>"NÃO"</formula>
    </cfRule>
    <cfRule type="cellIs" dxfId="153" priority="42" operator="equal">
      <formula>"SIM"</formula>
    </cfRule>
  </conditionalFormatting>
  <conditionalFormatting sqref="BP1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1271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1272</v>
      </c>
      <c r="C4" s="160" t="s">
        <v>1273</v>
      </c>
      <c r="D4" s="160" t="s">
        <v>1274</v>
      </c>
      <c r="E4" s="160" t="s">
        <v>1275</v>
      </c>
      <c r="F4" s="160" t="s">
        <v>4</v>
      </c>
      <c r="G4" s="160" t="s">
        <v>1276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1277</v>
      </c>
      <c r="C6" s="161">
        <v>407867</v>
      </c>
      <c r="D6" s="161" t="s">
        <v>1278</v>
      </c>
      <c r="E6" s="161" t="s">
        <v>789</v>
      </c>
      <c r="F6" s="161" t="s">
        <v>1279</v>
      </c>
      <c r="G6" s="162"/>
    </row>
    <row r="7" spans="2:7">
      <c r="B7" s="161" t="s">
        <v>1280</v>
      </c>
      <c r="C7" s="161">
        <v>293644</v>
      </c>
      <c r="D7" s="161" t="s">
        <v>1281</v>
      </c>
      <c r="E7" s="161" t="s">
        <v>789</v>
      </c>
      <c r="F7" s="161" t="s">
        <v>1279</v>
      </c>
      <c r="G7" s="162"/>
    </row>
    <row r="8" spans="2:7">
      <c r="B8" s="161" t="s">
        <v>1282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1283</v>
      </c>
      <c r="C9" s="161">
        <v>256790</v>
      </c>
      <c r="D9" s="161" t="s">
        <v>1284</v>
      </c>
      <c r="E9" s="161" t="s">
        <v>790</v>
      </c>
      <c r="F9" s="161" t="s">
        <v>1285</v>
      </c>
      <c r="G9" s="162">
        <v>46357</v>
      </c>
    </row>
    <row r="10" spans="2:7">
      <c r="B10" s="161" t="s">
        <v>1286</v>
      </c>
      <c r="C10" s="161">
        <v>265193</v>
      </c>
      <c r="D10" s="161" t="s">
        <v>1287</v>
      </c>
      <c r="E10" s="161" t="s">
        <v>791</v>
      </c>
      <c r="F10" s="161" t="s">
        <v>1072</v>
      </c>
      <c r="G10" s="161" t="s">
        <v>1288</v>
      </c>
    </row>
    <row r="11" spans="2:7">
      <c r="B11" s="161" t="s">
        <v>1289</v>
      </c>
      <c r="C11" s="161">
        <v>293716</v>
      </c>
      <c r="D11" s="161" t="s">
        <v>1290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1291</v>
      </c>
      <c r="C12" s="161">
        <v>257258</v>
      </c>
      <c r="D12" s="161" t="s">
        <v>1292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1293</v>
      </c>
      <c r="C13" s="161">
        <v>371147</v>
      </c>
      <c r="D13" s="161" t="s">
        <v>1294</v>
      </c>
      <c r="E13" s="161" t="s">
        <v>792</v>
      </c>
      <c r="F13" s="161" t="s">
        <v>128</v>
      </c>
      <c r="G13" s="161" t="s">
        <v>1288</v>
      </c>
    </row>
    <row r="14" spans="2:7">
      <c r="B14" s="161" t="s">
        <v>1295</v>
      </c>
      <c r="C14" s="161">
        <v>259230</v>
      </c>
      <c r="D14" s="161" t="s">
        <v>1296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1297</v>
      </c>
      <c r="C15" s="161">
        <v>370705</v>
      </c>
      <c r="D15" s="161"/>
      <c r="E15" s="161" t="s">
        <v>792</v>
      </c>
      <c r="F15" s="161" t="s">
        <v>128</v>
      </c>
      <c r="G15" s="161" t="s">
        <v>1288</v>
      </c>
    </row>
    <row r="16" spans="2:7">
      <c r="B16" s="161" t="s">
        <v>1298</v>
      </c>
      <c r="C16" s="161">
        <v>258542</v>
      </c>
      <c r="D16" s="161" t="s">
        <v>1299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1300</v>
      </c>
      <c r="C17" s="161">
        <v>257050</v>
      </c>
      <c r="D17" s="161" t="s">
        <v>1301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1302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1303</v>
      </c>
      <c r="D4" s="163" t="s">
        <v>1304</v>
      </c>
      <c r="E4" s="163" t="s">
        <v>1305</v>
      </c>
      <c r="F4" s="160" t="s">
        <v>1306</v>
      </c>
      <c r="G4" s="163" t="s">
        <v>1307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1308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1309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1308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1310</v>
      </c>
      <c r="G9" s="167" t="s">
        <v>1311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1308</v>
      </c>
      <c r="G10" s="167"/>
    </row>
    <row r="11" spans="2:7">
      <c r="B11" s="167" t="s">
        <v>1312</v>
      </c>
      <c r="C11" s="167">
        <v>9038</v>
      </c>
      <c r="D11" s="168">
        <v>46085</v>
      </c>
      <c r="E11" s="167">
        <v>10520</v>
      </c>
      <c r="F11" s="169" t="s">
        <v>1313</v>
      </c>
      <c r="G11" s="167"/>
    </row>
    <row r="12" spans="2:7">
      <c r="B12" s="167" t="s">
        <v>709</v>
      </c>
      <c r="C12" s="167" t="s">
        <v>1314</v>
      </c>
      <c r="D12" s="168">
        <v>46066</v>
      </c>
      <c r="E12" s="167">
        <v>9500</v>
      </c>
      <c r="F12" s="169" t="s">
        <v>1315</v>
      </c>
      <c r="G12" s="167"/>
    </row>
    <row r="13" spans="2:7">
      <c r="B13" s="167" t="s">
        <v>709</v>
      </c>
      <c r="C13" s="167" t="s">
        <v>1316</v>
      </c>
      <c r="D13" s="168">
        <v>46066</v>
      </c>
      <c r="E13" s="167">
        <v>10500</v>
      </c>
      <c r="F13" s="169" t="s">
        <v>1315</v>
      </c>
      <c r="G13" s="167"/>
    </row>
    <row r="14" spans="2:7">
      <c r="B14" s="167" t="s">
        <v>709</v>
      </c>
      <c r="C14" s="167" t="s">
        <v>1317</v>
      </c>
      <c r="D14" s="168">
        <v>46066</v>
      </c>
      <c r="E14" s="167">
        <v>9000</v>
      </c>
      <c r="F14" s="169" t="s">
        <v>1315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1318</v>
      </c>
      <c r="C2" s="121" t="s">
        <v>947</v>
      </c>
      <c r="D2" s="76" t="s">
        <v>949</v>
      </c>
      <c r="E2" s="76" t="s">
        <v>1319</v>
      </c>
      <c r="F2" s="99" t="s">
        <v>1320</v>
      </c>
      <c r="G2" s="76" t="s">
        <v>1321</v>
      </c>
      <c r="H2" s="76" t="s">
        <v>1322</v>
      </c>
      <c r="I2" s="76" t="s">
        <v>1323</v>
      </c>
      <c r="J2" s="76" t="s">
        <v>1324</v>
      </c>
      <c r="K2" s="78" t="s">
        <v>1325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ZYU1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-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1326</v>
      </c>
      <c r="V1" s="226"/>
      <c r="W1" s="226"/>
    </row>
    <row r="2" spans="1:23" ht="15" customHeight="1">
      <c r="A2" s="87" t="s">
        <v>1327</v>
      </c>
      <c r="B2" s="87" t="s">
        <v>1328</v>
      </c>
      <c r="C2" s="87" t="s">
        <v>376</v>
      </c>
      <c r="D2" s="88" t="s">
        <v>962</v>
      </c>
      <c r="E2" s="88" t="s">
        <v>4</v>
      </c>
      <c r="F2" s="88" t="s">
        <v>1329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1330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0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50</v>
      </c>
    </row>
    <row r="184" spans="1:23" hidden="1">
      <c r="A184" s="146" t="str">
        <f>IF(SP_SUL!Y187="","*",SP_SUL!Y187)</f>
        <v>*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ZYU1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850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30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40</v>
      </c>
      <c r="V187" s="137">
        <f ca="1">_xlfn.XLOOKUP(G187&amp;$V$2,BS_CONTROLE[CHAVE],BS_CONTROLE[Quantidade_11],"-")</f>
        <v>0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-</v>
      </c>
      <c r="L190" s="139" t="str">
        <f>IF(SP_SUL!N193="","*",SP_SUL!N193)</f>
        <v>-</v>
      </c>
      <c r="M190" s="140">
        <f>IF(SP_SUL!J193="","*",SP_SUL!J193)</f>
        <v>55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1331</v>
      </c>
      <c r="D5" s="228"/>
      <c r="E5" s="228"/>
      <c r="F5" s="228"/>
      <c r="G5" s="228"/>
      <c r="H5" s="228"/>
      <c r="I5" s="228"/>
      <c r="J5" s="229"/>
      <c r="K5" s="230" t="s">
        <v>1332</v>
      </c>
      <c r="L5" s="231"/>
      <c r="M5" s="231"/>
      <c r="N5" s="231"/>
      <c r="O5" s="232" t="s">
        <v>1333</v>
      </c>
      <c r="P5" s="233"/>
    </row>
    <row r="6" spans="1:16" s="74" customFormat="1" ht="15" customHeight="1">
      <c r="A6" s="66" t="s">
        <v>1329</v>
      </c>
      <c r="B6" s="75" t="s">
        <v>1328</v>
      </c>
      <c r="C6" s="76" t="s">
        <v>962</v>
      </c>
      <c r="D6" s="77" t="s">
        <v>963</v>
      </c>
      <c r="E6" s="76" t="s">
        <v>1334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1335</v>
      </c>
      <c r="M6" s="80" t="s">
        <v>576</v>
      </c>
      <c r="N6" s="81" t="s">
        <v>957</v>
      </c>
      <c r="O6" s="158" t="s">
        <v>1000</v>
      </c>
      <c r="P6" s="133" t="s">
        <v>1336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 xml:space="preserve">MC1 12h38 / Em deslocamento para km de descarga / 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1</v>
      </c>
      <c r="P149" s="147" t="str">
        <f>IF($A$2=1,IF(SP_SUL!BJ149="","*",SP_SUL!BJ149),IF(SP_SUL!BK149="","*",SP_SUL!BK149))</f>
        <v>TP pronto as 09h00 / Em intervalo das 11h04 até 12h34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1</v>
      </c>
      <c r="P150" s="147" t="str">
        <f>IF($A$2=1,IF(SP_SUL!BJ150="","*",SP_SUL!BJ150),IF(SP_SUL!BK150="","*",SP_SUL!BK150))</f>
        <v>MC1 08h26 / autorizado entrada na via 10h37 / Em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1</v>
      </c>
      <c r="P152" s="147" t="str">
        <f>IF($A$2=1,IF(SP_SUL!BJ152="","*",SP_SUL!BJ152),IF(SP_SUL!BK152="","*",SP_SUL!BK152))</f>
        <v xml:space="preserve">TP pronto 09h00 / Realizado intervalo das 09h37 até 11h07 / 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TP pronto 09h00 / 1º parcial  intervalo das 10h00 até 11h00 / 2º parcial -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TP pronto 09h00 / 1º parcial  intervalo das 10h00 até 11h00 / 2º parcial -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TP pronto 08h50 /  1º parcial intervalo das 10h00 até 11h00. (produção 15m, devido avaria no equipamento)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MC1 08h51 / Em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MC1 07h44 / Em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TP embarcado no W62 / Aguardando pronto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 t="str">
        <f>IF(SP_SUL!AK193="","*",SP_SUL!AK193)</f>
        <v>-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2026-03-05T17:28:36Z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